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2" hidden="1">הלוואות!$B$227:$Q$322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הלוואות!$B$6:$Q$47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להשקעה'!$B$6:$D$15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מניות'!$B$6:$M$21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L84" i="58" l="1"/>
  <c r="L83" i="58"/>
  <c r="J82" i="58"/>
  <c r="L82" i="58" s="1"/>
  <c r="L80" i="58"/>
  <c r="L79" i="58"/>
  <c r="L78" i="58"/>
  <c r="L77" i="58"/>
  <c r="L76" i="58"/>
  <c r="L75" i="58"/>
  <c r="L74" i="58"/>
  <c r="L73" i="58"/>
  <c r="J72" i="58"/>
  <c r="J68" i="58"/>
  <c r="L66" i="58"/>
  <c r="L65" i="58"/>
  <c r="L64" i="58"/>
  <c r="L63" i="58"/>
  <c r="L62" i="58"/>
  <c r="L61" i="58"/>
  <c r="L60" i="58"/>
  <c r="L59" i="58"/>
  <c r="L58" i="58"/>
  <c r="L57" i="58"/>
  <c r="L56" i="58"/>
  <c r="L55" i="58"/>
  <c r="L54" i="58"/>
  <c r="L53" i="58"/>
  <c r="L52" i="58"/>
  <c r="L51" i="58"/>
  <c r="L50" i="58"/>
  <c r="L49" i="58"/>
  <c r="L48" i="58"/>
  <c r="L47" i="58"/>
  <c r="L46" i="58"/>
  <c r="L45" i="58"/>
  <c r="L44" i="58"/>
  <c r="L43" i="58"/>
  <c r="L42" i="58"/>
  <c r="L41" i="58"/>
  <c r="L40" i="58"/>
  <c r="L39" i="58"/>
  <c r="L38" i="58"/>
  <c r="L37" i="58"/>
  <c r="L36" i="58"/>
  <c r="L35" i="58"/>
  <c r="L34" i="58"/>
  <c r="L33" i="58"/>
  <c r="L32" i="58"/>
  <c r="L31" i="58"/>
  <c r="L30" i="58"/>
  <c r="L29" i="58"/>
  <c r="L28" i="58"/>
  <c r="L27" i="58"/>
  <c r="L26" i="58"/>
  <c r="L25" i="58"/>
  <c r="L24" i="58"/>
  <c r="J23" i="58"/>
  <c r="L23" i="58" s="1"/>
  <c r="L21" i="58"/>
  <c r="L20" i="58"/>
  <c r="L19" i="58"/>
  <c r="L18" i="58"/>
  <c r="L17" i="58"/>
  <c r="L16" i="58"/>
  <c r="J15" i="58"/>
  <c r="L14" i="58"/>
  <c r="L13" i="58"/>
  <c r="L12" i="58"/>
  <c r="J12" i="58"/>
  <c r="J11" i="58" l="1"/>
  <c r="L15" i="58"/>
  <c r="L72" i="58"/>
  <c r="J71" i="58"/>
  <c r="E10" i="80"/>
  <c r="L11" i="58" l="1"/>
  <c r="J10" i="58"/>
  <c r="L71" i="58"/>
  <c r="O12" i="78"/>
  <c r="K80" i="58" l="1"/>
  <c r="K78" i="58"/>
  <c r="K76" i="58"/>
  <c r="K74" i="58"/>
  <c r="K21" i="58"/>
  <c r="K19" i="58"/>
  <c r="K17" i="58"/>
  <c r="K84" i="58"/>
  <c r="K65" i="58"/>
  <c r="K63" i="58"/>
  <c r="K61" i="58"/>
  <c r="K59" i="58"/>
  <c r="K57" i="58"/>
  <c r="K55" i="58"/>
  <c r="K53" i="58"/>
  <c r="K51" i="58"/>
  <c r="K49" i="58"/>
  <c r="K47" i="58"/>
  <c r="K45" i="58"/>
  <c r="K43" i="58"/>
  <c r="K41" i="58"/>
  <c r="K39" i="58"/>
  <c r="K37" i="58"/>
  <c r="K35" i="58"/>
  <c r="K33" i="58"/>
  <c r="K31" i="58"/>
  <c r="K29" i="58"/>
  <c r="K27" i="58"/>
  <c r="K25" i="58"/>
  <c r="K13" i="58"/>
  <c r="K10" i="58"/>
  <c r="K20" i="58"/>
  <c r="K16" i="58"/>
  <c r="K79" i="58"/>
  <c r="K77" i="58"/>
  <c r="K75" i="58"/>
  <c r="K73" i="58"/>
  <c r="K83" i="58"/>
  <c r="K66" i="58"/>
  <c r="K64" i="58"/>
  <c r="K62" i="58"/>
  <c r="K60" i="58"/>
  <c r="K58" i="58"/>
  <c r="K56" i="58"/>
  <c r="K54" i="58"/>
  <c r="K52" i="58"/>
  <c r="K50" i="58"/>
  <c r="K48" i="58"/>
  <c r="K46" i="58"/>
  <c r="K44" i="58"/>
  <c r="K42" i="58"/>
  <c r="K40" i="58"/>
  <c r="K38" i="58"/>
  <c r="K36" i="58"/>
  <c r="K34" i="58"/>
  <c r="K32" i="58"/>
  <c r="K30" i="58"/>
  <c r="K28" i="58"/>
  <c r="K26" i="58"/>
  <c r="K24" i="58"/>
  <c r="K14" i="58"/>
  <c r="L10" i="58"/>
  <c r="K18" i="58"/>
  <c r="K15" i="58"/>
  <c r="K72" i="58"/>
  <c r="K12" i="58"/>
  <c r="K23" i="58"/>
  <c r="K82" i="58"/>
  <c r="K11" i="58"/>
  <c r="K71" i="58"/>
  <c r="C48" i="84"/>
  <c r="Q166" i="61" l="1"/>
  <c r="Q13" i="61"/>
  <c r="Q12" i="61" s="1"/>
  <c r="Q11" i="61" s="1"/>
  <c r="C11" i="84" l="1"/>
  <c r="C10" i="84" l="1"/>
  <c r="C43" i="88" s="1"/>
  <c r="O223" i="78" l="1"/>
  <c r="O37" i="78" s="1"/>
  <c r="O34" i="78"/>
  <c r="O35" i="78"/>
  <c r="O33" i="78"/>
  <c r="O32" i="78"/>
  <c r="O31" i="78"/>
  <c r="O30" i="78"/>
  <c r="O28" i="78"/>
  <c r="O26" i="78"/>
  <c r="O24" i="78"/>
  <c r="O17" i="78"/>
  <c r="O227" i="78"/>
  <c r="O226" i="78" s="1"/>
  <c r="O16" i="78" l="1"/>
  <c r="O11" i="78" s="1"/>
  <c r="O10" i="78" l="1"/>
  <c r="P11" i="78" s="1"/>
  <c r="P321" i="78" l="1"/>
  <c r="P317" i="78"/>
  <c r="P313" i="78"/>
  <c r="P309" i="78"/>
  <c r="P305" i="78"/>
  <c r="P301" i="78"/>
  <c r="P297" i="78"/>
  <c r="P293" i="78"/>
  <c r="P289" i="78"/>
  <c r="P285" i="78"/>
  <c r="P281" i="78"/>
  <c r="P277" i="78"/>
  <c r="P273" i="78"/>
  <c r="P269" i="78"/>
  <c r="P265" i="78"/>
  <c r="P261" i="78"/>
  <c r="P257" i="78"/>
  <c r="P253" i="78"/>
  <c r="P249" i="78"/>
  <c r="P245" i="78"/>
  <c r="P241" i="78"/>
  <c r="P237" i="78"/>
  <c r="P233" i="78"/>
  <c r="P229" i="78"/>
  <c r="P224" i="78"/>
  <c r="P220" i="78"/>
  <c r="P216" i="78"/>
  <c r="P212" i="78"/>
  <c r="P208" i="78"/>
  <c r="P204" i="78"/>
  <c r="P200" i="78"/>
  <c r="P196" i="78"/>
  <c r="P192" i="78"/>
  <c r="P188" i="78"/>
  <c r="P184" i="78"/>
  <c r="P180" i="78"/>
  <c r="P176" i="78"/>
  <c r="P172" i="78"/>
  <c r="P168" i="78"/>
  <c r="P164" i="78"/>
  <c r="P160" i="78"/>
  <c r="P156" i="78"/>
  <c r="P152" i="78"/>
  <c r="P148" i="78"/>
  <c r="P144" i="78"/>
  <c r="P140" i="78"/>
  <c r="P136" i="78"/>
  <c r="P132" i="78"/>
  <c r="P128" i="78"/>
  <c r="P124" i="78"/>
  <c r="P120" i="78"/>
  <c r="P116" i="78"/>
  <c r="P112" i="78"/>
  <c r="P318" i="78"/>
  <c r="P312" i="78"/>
  <c r="P307" i="78"/>
  <c r="P302" i="78"/>
  <c r="P296" i="78"/>
  <c r="P291" i="78"/>
  <c r="P286" i="78"/>
  <c r="P280" i="78"/>
  <c r="P275" i="78"/>
  <c r="P270" i="78"/>
  <c r="P264" i="78"/>
  <c r="P259" i="78"/>
  <c r="P254" i="78"/>
  <c r="P248" i="78"/>
  <c r="P243" i="78"/>
  <c r="P238" i="78"/>
  <c r="P232" i="78"/>
  <c r="P227" i="78"/>
  <c r="P221" i="78"/>
  <c r="P215" i="78"/>
  <c r="P210" i="78"/>
  <c r="P205" i="78"/>
  <c r="P199" i="78"/>
  <c r="P194" i="78"/>
  <c r="P189" i="78"/>
  <c r="P183" i="78"/>
  <c r="P178" i="78"/>
  <c r="P173" i="78"/>
  <c r="P167" i="78"/>
  <c r="P162" i="78"/>
  <c r="P157" i="78"/>
  <c r="P151" i="78"/>
  <c r="P146" i="78"/>
  <c r="P141" i="78"/>
  <c r="P135" i="78"/>
  <c r="P130" i="78"/>
  <c r="P125" i="78"/>
  <c r="P119" i="78"/>
  <c r="P114" i="78"/>
  <c r="P109" i="78"/>
  <c r="P105" i="78"/>
  <c r="P101" i="78"/>
  <c r="P97" i="78"/>
  <c r="P93" i="78"/>
  <c r="P89" i="78"/>
  <c r="P85" i="78"/>
  <c r="P81" i="78"/>
  <c r="P77" i="78"/>
  <c r="P73" i="78"/>
  <c r="P69" i="78"/>
  <c r="P65" i="78"/>
  <c r="P61" i="78"/>
  <c r="P57" i="78"/>
  <c r="P53" i="78"/>
  <c r="P49" i="78"/>
  <c r="P45" i="78"/>
  <c r="P41" i="78"/>
  <c r="P32" i="78"/>
  <c r="P28" i="78"/>
  <c r="P24" i="78"/>
  <c r="P20" i="78"/>
  <c r="P16" i="78"/>
  <c r="P322" i="78"/>
  <c r="P316" i="78"/>
  <c r="P311" i="78"/>
  <c r="P306" i="78"/>
  <c r="P300" i="78"/>
  <c r="P295" i="78"/>
  <c r="P290" i="78"/>
  <c r="P284" i="78"/>
  <c r="P279" i="78"/>
  <c r="P274" i="78"/>
  <c r="P268" i="78"/>
  <c r="P263" i="78"/>
  <c r="P258" i="78"/>
  <c r="P252" i="78"/>
  <c r="P247" i="78"/>
  <c r="P242" i="78"/>
  <c r="P236" i="78"/>
  <c r="P231" i="78"/>
  <c r="P226" i="78"/>
  <c r="P219" i="78"/>
  <c r="P214" i="78"/>
  <c r="P209" i="78"/>
  <c r="P203" i="78"/>
  <c r="P198" i="78"/>
  <c r="P193" i="78"/>
  <c r="P187" i="78"/>
  <c r="P182" i="78"/>
  <c r="P177" i="78"/>
  <c r="P171" i="78"/>
  <c r="P166" i="78"/>
  <c r="P161" i="78"/>
  <c r="P155" i="78"/>
  <c r="P150" i="78"/>
  <c r="P145" i="78"/>
  <c r="P139" i="78"/>
  <c r="P134" i="78"/>
  <c r="P129" i="78"/>
  <c r="P123" i="78"/>
  <c r="P118" i="78"/>
  <c r="P113" i="78"/>
  <c r="P108" i="78"/>
  <c r="P104" i="78"/>
  <c r="P100" i="78"/>
  <c r="P96" i="78"/>
  <c r="P92" i="78"/>
  <c r="P88" i="78"/>
  <c r="P84" i="78"/>
  <c r="P80" i="78"/>
  <c r="P76" i="78"/>
  <c r="P72" i="78"/>
  <c r="P68" i="78"/>
  <c r="P64" i="78"/>
  <c r="P60" i="78"/>
  <c r="P56" i="78"/>
  <c r="P52" i="78"/>
  <c r="P48" i="78"/>
  <c r="P44" i="78"/>
  <c r="P40" i="78"/>
  <c r="P35" i="78"/>
  <c r="P31" i="78"/>
  <c r="P27" i="78"/>
  <c r="P23" i="78"/>
  <c r="P19" i="78"/>
  <c r="P14" i="78"/>
  <c r="P10" i="78"/>
  <c r="P319" i="78"/>
  <c r="P314" i="78"/>
  <c r="P308" i="78"/>
  <c r="P303" i="78"/>
  <c r="P298" i="78"/>
  <c r="P292" i="78"/>
  <c r="P287" i="78"/>
  <c r="P282" i="78"/>
  <c r="P276" i="78"/>
  <c r="P271" i="78"/>
  <c r="P266" i="78"/>
  <c r="P260" i="78"/>
  <c r="P255" i="78"/>
  <c r="P250" i="78"/>
  <c r="P244" i="78"/>
  <c r="P239" i="78"/>
  <c r="P234" i="78"/>
  <c r="P228" i="78"/>
  <c r="P222" i="78"/>
  <c r="P217" i="78"/>
  <c r="P211" i="78"/>
  <c r="P206" i="78"/>
  <c r="P201" i="78"/>
  <c r="P195" i="78"/>
  <c r="P190" i="78"/>
  <c r="P185" i="78"/>
  <c r="P179" i="78"/>
  <c r="P174" i="78"/>
  <c r="P169" i="78"/>
  <c r="P163" i="78"/>
  <c r="P158" i="78"/>
  <c r="P153" i="78"/>
  <c r="P147" i="78"/>
  <c r="P142" i="78"/>
  <c r="P137" i="78"/>
  <c r="P131" i="78"/>
  <c r="P126" i="78"/>
  <c r="P121" i="78"/>
  <c r="P115" i="78"/>
  <c r="P110" i="78"/>
  <c r="P106" i="78"/>
  <c r="P320" i="78"/>
  <c r="P315" i="78"/>
  <c r="P310" i="78"/>
  <c r="P304" i="78"/>
  <c r="P299" i="78"/>
  <c r="P294" i="78"/>
  <c r="P288" i="78"/>
  <c r="P283" i="78"/>
  <c r="P278" i="78"/>
  <c r="P272" i="78"/>
  <c r="P267" i="78"/>
  <c r="P262" i="78"/>
  <c r="P256" i="78"/>
  <c r="P251" i="78"/>
  <c r="P246" i="78"/>
  <c r="P240" i="78"/>
  <c r="P235" i="78"/>
  <c r="P230" i="78"/>
  <c r="P223" i="78"/>
  <c r="P218" i="78"/>
  <c r="P213" i="78"/>
  <c r="P207" i="78"/>
  <c r="P202" i="78"/>
  <c r="P197" i="78"/>
  <c r="P191" i="78"/>
  <c r="P186" i="78"/>
  <c r="P181" i="78"/>
  <c r="P175" i="78"/>
  <c r="P170" i="78"/>
  <c r="P165" i="78"/>
  <c r="P159" i="78"/>
  <c r="P154" i="78"/>
  <c r="P149" i="78"/>
  <c r="P143" i="78"/>
  <c r="P138" i="78"/>
  <c r="P133" i="78"/>
  <c r="P127" i="78"/>
  <c r="P122" i="78"/>
  <c r="P117" i="78"/>
  <c r="P111" i="78"/>
  <c r="P107" i="78"/>
  <c r="P103" i="78"/>
  <c r="P99" i="78"/>
  <c r="P95" i="78"/>
  <c r="P91" i="78"/>
  <c r="P87" i="78"/>
  <c r="P83" i="78"/>
  <c r="P79" i="78"/>
  <c r="P75" i="78"/>
  <c r="P71" i="78"/>
  <c r="P67" i="78"/>
  <c r="P63" i="78"/>
  <c r="P59" i="78"/>
  <c r="P55" i="78"/>
  <c r="P51" i="78"/>
  <c r="P47" i="78"/>
  <c r="P43" i="78"/>
  <c r="P39" i="78"/>
  <c r="P34" i="78"/>
  <c r="P30" i="78"/>
  <c r="P26" i="78"/>
  <c r="P22" i="78"/>
  <c r="P18" i="78"/>
  <c r="P13" i="78"/>
  <c r="P82" i="78"/>
  <c r="P17" i="78"/>
  <c r="P94" i="78"/>
  <c r="P78" i="78"/>
  <c r="P62" i="78"/>
  <c r="P46" i="78"/>
  <c r="P29" i="78"/>
  <c r="P12" i="78"/>
  <c r="P90" i="78"/>
  <c r="P74" i="78"/>
  <c r="P58" i="78"/>
  <c r="P42" i="78"/>
  <c r="P25" i="78"/>
  <c r="P102" i="78"/>
  <c r="P86" i="78"/>
  <c r="P70" i="78"/>
  <c r="P54" i="78"/>
  <c r="P38" i="78"/>
  <c r="P21" i="78"/>
  <c r="P98" i="78"/>
  <c r="P66" i="78"/>
  <c r="P50" i="78"/>
  <c r="P33" i="78"/>
  <c r="P37" i="78"/>
  <c r="N218" i="62" l="1"/>
  <c r="N217" i="62"/>
  <c r="N216" i="62"/>
  <c r="N215" i="62"/>
  <c r="N214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0" i="62"/>
  <c r="N149" i="62"/>
  <c r="N148" i="62"/>
  <c r="N147" i="62"/>
  <c r="N146" i="62"/>
  <c r="N145" i="62"/>
  <c r="N144" i="62"/>
  <c r="N143" i="62"/>
  <c r="N142" i="62"/>
  <c r="N197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3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L152" i="62"/>
  <c r="N152" i="62" s="1"/>
  <c r="L124" i="62"/>
  <c r="N124" i="62" s="1"/>
  <c r="S198" i="61" l="1"/>
  <c r="O198" i="61"/>
  <c r="S188" i="61"/>
  <c r="O188" i="61"/>
  <c r="S123" i="61"/>
  <c r="S122" i="61"/>
  <c r="O123" i="61"/>
  <c r="O122" i="61"/>
  <c r="S114" i="61"/>
  <c r="S113" i="61"/>
  <c r="S112" i="61"/>
  <c r="O114" i="61"/>
  <c r="O113" i="61"/>
  <c r="O112" i="61"/>
  <c r="S97" i="61"/>
  <c r="S96" i="61"/>
  <c r="S95" i="61"/>
  <c r="O97" i="61"/>
  <c r="O96" i="61"/>
  <c r="O95" i="61"/>
  <c r="S74" i="61"/>
  <c r="S73" i="61"/>
  <c r="S72" i="61"/>
  <c r="S71" i="61"/>
  <c r="O74" i="61"/>
  <c r="O73" i="61"/>
  <c r="O72" i="61"/>
  <c r="O71" i="61"/>
  <c r="C27" i="88" l="1"/>
  <c r="C41" i="88"/>
  <c r="C38" i="88" s="1"/>
  <c r="C40" i="88"/>
  <c r="C37" i="88"/>
  <c r="C35" i="88"/>
  <c r="C34" i="88"/>
  <c r="C33" i="88"/>
  <c r="C32" i="88"/>
  <c r="C31" i="88"/>
  <c r="C29" i="88"/>
  <c r="C28" i="88"/>
  <c r="C26" i="88"/>
  <c r="C24" i="88"/>
  <c r="C21" i="88"/>
  <c r="C20" i="88"/>
  <c r="C19" i="88"/>
  <c r="C18" i="88"/>
  <c r="C17" i="88"/>
  <c r="C16" i="88"/>
  <c r="C15" i="88"/>
  <c r="C13" i="88"/>
  <c r="C11" i="88"/>
  <c r="C23" i="88" l="1"/>
  <c r="C12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10" i="88" l="1"/>
  <c r="C42" i="88" l="1"/>
  <c r="K70" i="76" s="1"/>
  <c r="M14" i="72" l="1"/>
  <c r="U129" i="61"/>
  <c r="U198" i="61"/>
  <c r="M11" i="72"/>
  <c r="O213" i="62"/>
  <c r="U200" i="61"/>
  <c r="O191" i="62"/>
  <c r="O194" i="62"/>
  <c r="R51" i="59"/>
  <c r="D13" i="88"/>
  <c r="M12" i="72"/>
  <c r="K224" i="76"/>
  <c r="U256" i="61"/>
  <c r="U205" i="61"/>
  <c r="O188" i="62"/>
  <c r="Q176" i="78"/>
  <c r="K362" i="76"/>
  <c r="K87" i="76"/>
  <c r="K238" i="76"/>
  <c r="L14" i="74"/>
  <c r="K173" i="76"/>
  <c r="K122" i="73"/>
  <c r="I12" i="80"/>
  <c r="K64" i="76"/>
  <c r="P107" i="69"/>
  <c r="N74" i="63"/>
  <c r="O110" i="62"/>
  <c r="K91" i="73"/>
  <c r="P76" i="69"/>
  <c r="N73" i="63"/>
  <c r="O105" i="62"/>
  <c r="K89" i="73"/>
  <c r="P79" i="69"/>
  <c r="N72" i="63"/>
  <c r="O104" i="62"/>
  <c r="K99" i="73"/>
  <c r="N116" i="63"/>
  <c r="U292" i="61"/>
  <c r="U120" i="61"/>
  <c r="N95" i="63"/>
  <c r="U291" i="61"/>
  <c r="U115" i="61"/>
  <c r="O36" i="64"/>
  <c r="U322" i="61"/>
  <c r="U191" i="61"/>
  <c r="U62" i="61"/>
  <c r="P98" i="69"/>
  <c r="O27" i="62"/>
  <c r="U242" i="61"/>
  <c r="Q95" i="78"/>
  <c r="K474" i="76"/>
  <c r="K27" i="76"/>
  <c r="K182" i="76"/>
  <c r="K453" i="76"/>
  <c r="K113" i="76"/>
  <c r="K59" i="73"/>
  <c r="K433" i="76"/>
  <c r="K129" i="73"/>
  <c r="P45" i="69"/>
  <c r="N33" i="63"/>
  <c r="O65" i="62"/>
  <c r="K28" i="73"/>
  <c r="P36" i="69"/>
  <c r="N27" i="63"/>
  <c r="O60" i="62"/>
  <c r="K32" i="73"/>
  <c r="P35" i="69"/>
  <c r="N26" i="63"/>
  <c r="O63" i="62"/>
  <c r="K36" i="73"/>
  <c r="O197" i="62"/>
  <c r="U249" i="61"/>
  <c r="U76" i="61"/>
  <c r="O140" i="62"/>
  <c r="U244" i="61"/>
  <c r="U71" i="61"/>
  <c r="O166" i="62"/>
  <c r="U290" i="61"/>
  <c r="U158" i="61"/>
  <c r="U30" i="61"/>
  <c r="O30" i="64"/>
  <c r="U341" i="61"/>
  <c r="U210" i="61"/>
  <c r="K565" i="76"/>
  <c r="Q196" i="78"/>
  <c r="K473" i="76"/>
  <c r="K126" i="76"/>
  <c r="K285" i="76"/>
  <c r="K57" i="76"/>
  <c r="M45" i="72"/>
  <c r="K280" i="76"/>
  <c r="K45" i="73"/>
  <c r="U277" i="61"/>
  <c r="U109" i="61"/>
  <c r="U94" i="61"/>
  <c r="U354" i="61"/>
  <c r="R39" i="59"/>
  <c r="U331" i="61"/>
  <c r="R45" i="59"/>
  <c r="U336" i="61"/>
  <c r="K152" i="73"/>
  <c r="O11" i="64"/>
  <c r="K148" i="73"/>
  <c r="N114" i="63"/>
  <c r="K149" i="73"/>
  <c r="O13" i="64"/>
  <c r="S19" i="71"/>
  <c r="K302" i="76"/>
  <c r="R12" i="59"/>
  <c r="U309" i="61"/>
  <c r="D20" i="88"/>
  <c r="U126" i="61"/>
  <c r="O40" i="62"/>
  <c r="U31" i="61"/>
  <c r="O29" i="62"/>
  <c r="U32" i="61"/>
  <c r="O34" i="62"/>
  <c r="K84" i="76"/>
  <c r="L16" i="66"/>
  <c r="K72" i="76"/>
  <c r="L17" i="66"/>
  <c r="K60" i="76"/>
  <c r="L23" i="66"/>
  <c r="K178" i="73"/>
  <c r="K235" i="76"/>
  <c r="R37" i="59"/>
  <c r="O82" i="62"/>
  <c r="R17" i="59"/>
  <c r="U223" i="61"/>
  <c r="U17" i="61"/>
  <c r="U159" i="61"/>
  <c r="P108" i="69"/>
  <c r="U160" i="61"/>
  <c r="P130" i="69"/>
  <c r="O146" i="62"/>
  <c r="P126" i="69"/>
  <c r="O147" i="62"/>
  <c r="P127" i="69"/>
  <c r="O148" i="62"/>
  <c r="M15" i="72"/>
  <c r="K225" i="76"/>
  <c r="Q212" i="78"/>
  <c r="O11" i="79"/>
  <c r="I41" i="80"/>
  <c r="Q129" i="78"/>
  <c r="O17" i="79"/>
  <c r="Q119" i="78"/>
  <c r="Q186" i="78"/>
  <c r="Q37" i="78"/>
  <c r="K591" i="76"/>
  <c r="Q243" i="78"/>
  <c r="Q144" i="78"/>
  <c r="Q64" i="78"/>
  <c r="Q11" i="77"/>
  <c r="K610" i="76"/>
  <c r="I47" i="80"/>
  <c r="Q313" i="78"/>
  <c r="Q265" i="78"/>
  <c r="Q222" i="78"/>
  <c r="Q158" i="78"/>
  <c r="Q102" i="78"/>
  <c r="Q68" i="78"/>
  <c r="Q34" i="78"/>
  <c r="Q14" i="77"/>
  <c r="K641" i="76"/>
  <c r="K609" i="76"/>
  <c r="K581" i="76"/>
  <c r="Q303" i="78"/>
  <c r="Q72" i="78"/>
  <c r="K624" i="76"/>
  <c r="K549" i="76"/>
  <c r="K516" i="76"/>
  <c r="K492" i="76"/>
  <c r="K464" i="76"/>
  <c r="K432" i="76"/>
  <c r="K404" i="76"/>
  <c r="K379" i="76"/>
  <c r="K347" i="76"/>
  <c r="K319" i="76"/>
  <c r="Q263" i="78"/>
  <c r="Q50" i="78"/>
  <c r="K620" i="76"/>
  <c r="K548" i="76"/>
  <c r="K515" i="76"/>
  <c r="K487" i="76"/>
  <c r="K463" i="76"/>
  <c r="K431" i="76"/>
  <c r="K403" i="76"/>
  <c r="K374" i="76"/>
  <c r="K350" i="76"/>
  <c r="I20" i="80"/>
  <c r="Q204" i="78"/>
  <c r="Q46" i="78"/>
  <c r="K616" i="76"/>
  <c r="K557" i="76"/>
  <c r="K530" i="76"/>
  <c r="K510" i="76"/>
  <c r="K490" i="76"/>
  <c r="K466" i="76"/>
  <c r="K446" i="76"/>
  <c r="K426" i="76"/>
  <c r="K402" i="76"/>
  <c r="K381" i="76"/>
  <c r="K361" i="76"/>
  <c r="K337" i="76"/>
  <c r="K321" i="76"/>
  <c r="K305" i="76"/>
  <c r="K289" i="76"/>
  <c r="K612" i="76"/>
  <c r="K509" i="76"/>
  <c r="K445" i="76"/>
  <c r="K380" i="76"/>
  <c r="K326" i="76"/>
  <c r="K298" i="76"/>
  <c r="K279" i="76"/>
  <c r="K263" i="76"/>
  <c r="K247" i="76"/>
  <c r="K231" i="76"/>
  <c r="K215" i="76"/>
  <c r="K199" i="76"/>
  <c r="K183" i="76"/>
  <c r="K167" i="76"/>
  <c r="K151" i="76"/>
  <c r="K135" i="76"/>
  <c r="K119" i="76"/>
  <c r="K103" i="76"/>
  <c r="Q308" i="78"/>
  <c r="Q161" i="78"/>
  <c r="I31" i="80"/>
  <c r="Q215" i="78"/>
  <c r="Q301" i="78"/>
  <c r="Q53" i="78"/>
  <c r="P13" i="93"/>
  <c r="Q208" i="78"/>
  <c r="Q75" i="78"/>
  <c r="K650" i="76"/>
  <c r="K578" i="76"/>
  <c r="O24" i="79"/>
  <c r="Q249" i="78"/>
  <c r="Q190" i="78"/>
  <c r="Q118" i="78"/>
  <c r="Q55" i="78"/>
  <c r="Q22" i="78"/>
  <c r="K645" i="76"/>
  <c r="K605" i="76"/>
  <c r="I36" i="80"/>
  <c r="Q124" i="78"/>
  <c r="K608" i="76"/>
  <c r="K532" i="76"/>
  <c r="K496" i="76"/>
  <c r="K452" i="76"/>
  <c r="K420" i="76"/>
  <c r="K384" i="76"/>
  <c r="K339" i="76"/>
  <c r="I28" i="80"/>
  <c r="Q116" i="78"/>
  <c r="K588" i="76"/>
  <c r="K531" i="76"/>
  <c r="K495" i="76"/>
  <c r="K451" i="76"/>
  <c r="K419" i="76"/>
  <c r="K383" i="76"/>
  <c r="K346" i="76"/>
  <c r="Q255" i="78"/>
  <c r="Q83" i="78"/>
  <c r="K600" i="76"/>
  <c r="K542" i="76"/>
  <c r="K514" i="76"/>
  <c r="K482" i="76"/>
  <c r="K458" i="76"/>
  <c r="K430" i="76"/>
  <c r="K398" i="76"/>
  <c r="K369" i="76"/>
  <c r="K345" i="76"/>
  <c r="K317" i="76"/>
  <c r="K297" i="76"/>
  <c r="Q78" i="78"/>
  <c r="K493" i="76"/>
  <c r="K413" i="76"/>
  <c r="K334" i="76"/>
  <c r="K292" i="76"/>
  <c r="K271" i="76"/>
  <c r="K251" i="76"/>
  <c r="K227" i="76"/>
  <c r="K207" i="76"/>
  <c r="K187" i="76"/>
  <c r="K163" i="76"/>
  <c r="K143" i="76"/>
  <c r="K123" i="76"/>
  <c r="K99" i="76"/>
  <c r="K83" i="76"/>
  <c r="K67" i="76"/>
  <c r="K51" i="76"/>
  <c r="K35" i="76"/>
  <c r="K19" i="76"/>
  <c r="Q164" i="78"/>
  <c r="K556" i="76"/>
  <c r="K489" i="76"/>
  <c r="K425" i="76"/>
  <c r="K360" i="76"/>
  <c r="K316" i="76"/>
  <c r="K291" i="76"/>
  <c r="K274" i="76"/>
  <c r="K258" i="76"/>
  <c r="K242" i="76"/>
  <c r="K226" i="76"/>
  <c r="K210" i="76"/>
  <c r="K194" i="76"/>
  <c r="K178" i="76"/>
  <c r="K162" i="76"/>
  <c r="K146" i="76"/>
  <c r="K130" i="76"/>
  <c r="K114" i="76"/>
  <c r="K98" i="76"/>
  <c r="K82" i="76"/>
  <c r="K66" i="76"/>
  <c r="K50" i="76"/>
  <c r="K34" i="76"/>
  <c r="K18" i="76"/>
  <c r="Q247" i="78"/>
  <c r="K580" i="76"/>
  <c r="K501" i="76"/>
  <c r="K437" i="76"/>
  <c r="K372" i="76"/>
  <c r="K322" i="76"/>
  <c r="K295" i="76"/>
  <c r="K277" i="76"/>
  <c r="K261" i="76"/>
  <c r="K245" i="76"/>
  <c r="K229" i="76"/>
  <c r="K213" i="76"/>
  <c r="K197" i="76"/>
  <c r="K181" i="76"/>
  <c r="K165" i="76"/>
  <c r="K149" i="76"/>
  <c r="K133" i="76"/>
  <c r="K117" i="76"/>
  <c r="K101" i="76"/>
  <c r="K85" i="76"/>
  <c r="K69" i="76"/>
  <c r="K53" i="76"/>
  <c r="K37" i="76"/>
  <c r="K21" i="76"/>
  <c r="K182" i="73"/>
  <c r="K166" i="73"/>
  <c r="K150" i="73"/>
  <c r="K134" i="73"/>
  <c r="K118" i="73"/>
  <c r="K102" i="73"/>
  <c r="K86" i="73"/>
  <c r="K68" i="73"/>
  <c r="K50" i="73"/>
  <c r="K34" i="73"/>
  <c r="K16" i="73"/>
  <c r="M41" i="72"/>
  <c r="M25" i="72"/>
  <c r="S46" i="71"/>
  <c r="S27" i="71"/>
  <c r="S11" i="71"/>
  <c r="P133" i="69"/>
  <c r="P117" i="69"/>
  <c r="P101" i="69"/>
  <c r="Q25" i="78"/>
  <c r="K529" i="76"/>
  <c r="K465" i="76"/>
  <c r="K401" i="76"/>
  <c r="K336" i="76"/>
  <c r="K304" i="76"/>
  <c r="K284" i="76"/>
  <c r="K268" i="76"/>
  <c r="K252" i="76"/>
  <c r="K236" i="76"/>
  <c r="K220" i="76"/>
  <c r="K204" i="76"/>
  <c r="K144" i="76"/>
  <c r="K80" i="76"/>
  <c r="K16" i="76"/>
  <c r="K167" i="73"/>
  <c r="K145" i="73"/>
  <c r="K124" i="73"/>
  <c r="K103" i="73"/>
  <c r="K80" i="73"/>
  <c r="K57" i="73"/>
  <c r="K35" i="73"/>
  <c r="K11" i="73"/>
  <c r="M31" i="72"/>
  <c r="S47" i="71"/>
  <c r="S22" i="71"/>
  <c r="P139" i="69"/>
  <c r="P118" i="69"/>
  <c r="P97" i="69"/>
  <c r="P81" i="69"/>
  <c r="P65" i="69"/>
  <c r="P49" i="69"/>
  <c r="P33" i="69"/>
  <c r="P17" i="69"/>
  <c r="Q276" i="78"/>
  <c r="Q81" i="78"/>
  <c r="Q234" i="78"/>
  <c r="Q269" i="78"/>
  <c r="K639" i="76"/>
  <c r="Q227" i="78"/>
  <c r="Q40" i="78"/>
  <c r="K618" i="76"/>
  <c r="I14" i="80"/>
  <c r="Q233" i="78"/>
  <c r="Q150" i="78"/>
  <c r="Q74" i="78"/>
  <c r="Q11" i="78"/>
  <c r="K625" i="76"/>
  <c r="K577" i="76"/>
  <c r="Q38" i="78"/>
  <c r="K560" i="76"/>
  <c r="K508" i="76"/>
  <c r="K448" i="76"/>
  <c r="K400" i="76"/>
  <c r="K355" i="76"/>
  <c r="O14" i="79"/>
  <c r="Q17" i="78"/>
  <c r="K535" i="76"/>
  <c r="K483" i="76"/>
  <c r="K439" i="76"/>
  <c r="K387" i="76"/>
  <c r="K342" i="76"/>
  <c r="Q140" i="78"/>
  <c r="K632" i="76"/>
  <c r="K538" i="76"/>
  <c r="K498" i="76"/>
  <c r="K462" i="76"/>
  <c r="K418" i="76"/>
  <c r="K386" i="76"/>
  <c r="K349" i="76"/>
  <c r="K313" i="76"/>
  <c r="Q311" i="78"/>
  <c r="K525" i="76"/>
  <c r="K397" i="76"/>
  <c r="K310" i="76"/>
  <c r="K275" i="76"/>
  <c r="K243" i="76"/>
  <c r="K219" i="76"/>
  <c r="K191" i="76"/>
  <c r="K159" i="76"/>
  <c r="K131" i="76"/>
  <c r="K107" i="76"/>
  <c r="K79" i="76"/>
  <c r="K59" i="76"/>
  <c r="K39" i="76"/>
  <c r="K15" i="76"/>
  <c r="K659" i="76"/>
  <c r="K505" i="76"/>
  <c r="K409" i="76"/>
  <c r="K332" i="76"/>
  <c r="K296" i="76"/>
  <c r="K270" i="76"/>
  <c r="K250" i="76"/>
  <c r="K230" i="76"/>
  <c r="K206" i="76"/>
  <c r="K186" i="76"/>
  <c r="K166" i="76"/>
  <c r="K142" i="76"/>
  <c r="K122" i="76"/>
  <c r="K102" i="76"/>
  <c r="K78" i="76"/>
  <c r="K58" i="76"/>
  <c r="K38" i="76"/>
  <c r="K14" i="76"/>
  <c r="Q42" i="78"/>
  <c r="K517" i="76"/>
  <c r="K421" i="76"/>
  <c r="K340" i="76"/>
  <c r="K300" i="76"/>
  <c r="K273" i="76"/>
  <c r="K253" i="76"/>
  <c r="K233" i="76"/>
  <c r="K209" i="76"/>
  <c r="K189" i="76"/>
  <c r="K169" i="76"/>
  <c r="K145" i="76"/>
  <c r="K125" i="76"/>
  <c r="K105" i="76"/>
  <c r="K81" i="76"/>
  <c r="K61" i="76"/>
  <c r="K41" i="76"/>
  <c r="K17" i="76"/>
  <c r="K174" i="73"/>
  <c r="K154" i="73"/>
  <c r="K130" i="73"/>
  <c r="K110" i="73"/>
  <c r="K90" i="73"/>
  <c r="K63" i="73"/>
  <c r="K42" i="73"/>
  <c r="K20" i="73"/>
  <c r="M37" i="72"/>
  <c r="M16" i="72"/>
  <c r="S32" i="71"/>
  <c r="P145" i="69"/>
  <c r="P125" i="69"/>
  <c r="P105" i="69"/>
  <c r="K628" i="76"/>
  <c r="K497" i="76"/>
  <c r="K417" i="76"/>
  <c r="K328" i="76"/>
  <c r="K294" i="76"/>
  <c r="K272" i="76"/>
  <c r="K248" i="76"/>
  <c r="K228" i="76"/>
  <c r="K208" i="76"/>
  <c r="K128" i="76"/>
  <c r="K48" i="76"/>
  <c r="K172" i="73"/>
  <c r="K140" i="73"/>
  <c r="K113" i="73"/>
  <c r="K87" i="73"/>
  <c r="K51" i="73"/>
  <c r="K22" i="73"/>
  <c r="M36" i="72"/>
  <c r="S40" i="71"/>
  <c r="S12" i="71"/>
  <c r="P123" i="69"/>
  <c r="P93" i="69"/>
  <c r="P73" i="69"/>
  <c r="P53" i="69"/>
  <c r="P29" i="69"/>
  <c r="K14" i="67"/>
  <c r="L18" i="66"/>
  <c r="O39" i="64"/>
  <c r="O21" i="64"/>
  <c r="N111" i="63"/>
  <c r="N94" i="63"/>
  <c r="N78" i="63"/>
  <c r="N62" i="63"/>
  <c r="N45" i="63"/>
  <c r="N28" i="63"/>
  <c r="N12" i="63"/>
  <c r="O204" i="62"/>
  <c r="O185" i="62"/>
  <c r="O169" i="62"/>
  <c r="O153" i="62"/>
  <c r="O139" i="62"/>
  <c r="O123" i="62"/>
  <c r="O106" i="62"/>
  <c r="O90" i="62"/>
  <c r="O73" i="62"/>
  <c r="O57" i="62"/>
  <c r="K140" i="76"/>
  <c r="K76" i="76"/>
  <c r="K12" i="76"/>
  <c r="K165" i="73"/>
  <c r="K144" i="73"/>
  <c r="K123" i="73"/>
  <c r="K101" i="73"/>
  <c r="K79" i="73"/>
  <c r="K56" i="73"/>
  <c r="K33" i="73"/>
  <c r="M51" i="72"/>
  <c r="M30" i="72"/>
  <c r="S45" i="71"/>
  <c r="S21" i="71"/>
  <c r="P138" i="69"/>
  <c r="P116" i="69"/>
  <c r="P96" i="69"/>
  <c r="P80" i="69"/>
  <c r="P64" i="69"/>
  <c r="P48" i="69"/>
  <c r="P32" i="69"/>
  <c r="P16" i="69"/>
  <c r="L26" i="66"/>
  <c r="L14" i="65"/>
  <c r="O28" i="64"/>
  <c r="O12" i="64"/>
  <c r="N101" i="63"/>
  <c r="N85" i="63"/>
  <c r="N69" i="63"/>
  <c r="N52" i="63"/>
  <c r="N36" i="63"/>
  <c r="N19" i="63"/>
  <c r="O211" i="62"/>
  <c r="O192" i="62"/>
  <c r="O176" i="62"/>
  <c r="O160" i="62"/>
  <c r="O143" i="62"/>
  <c r="O130" i="62"/>
  <c r="O113" i="62"/>
  <c r="O97" i="62"/>
  <c r="O80" i="62"/>
  <c r="O64" i="62"/>
  <c r="K184" i="76"/>
  <c r="K120" i="76"/>
  <c r="K56" i="76"/>
  <c r="K180" i="73"/>
  <c r="K159" i="73"/>
  <c r="K137" i="73"/>
  <c r="K116" i="73"/>
  <c r="K95" i="73"/>
  <c r="K71" i="73"/>
  <c r="K48" i="73"/>
  <c r="K26" i="73"/>
  <c r="M44" i="72"/>
  <c r="M23" i="72"/>
  <c r="S38" i="71"/>
  <c r="S14" i="71"/>
  <c r="P131" i="69"/>
  <c r="P110" i="69"/>
  <c r="P91" i="69"/>
  <c r="P75" i="69"/>
  <c r="P59" i="69"/>
  <c r="P43" i="69"/>
  <c r="P27" i="69"/>
  <c r="P11" i="69"/>
  <c r="L21" i="66"/>
  <c r="O41" i="64"/>
  <c r="O23" i="64"/>
  <c r="N113" i="63"/>
  <c r="N96" i="63"/>
  <c r="N80" i="63"/>
  <c r="N64" i="63"/>
  <c r="N47" i="63"/>
  <c r="N31" i="63"/>
  <c r="N14" i="63"/>
  <c r="O206" i="62"/>
  <c r="O187" i="62"/>
  <c r="O171" i="62"/>
  <c r="O155" i="62"/>
  <c r="O193" i="62"/>
  <c r="O125" i="62"/>
  <c r="O108" i="62"/>
  <c r="O92" i="62"/>
  <c r="O75" i="62"/>
  <c r="O59" i="62"/>
  <c r="K180" i="76"/>
  <c r="K116" i="76"/>
  <c r="K52" i="76"/>
  <c r="K179" i="73"/>
  <c r="K157" i="73"/>
  <c r="K136" i="73"/>
  <c r="K115" i="73"/>
  <c r="K93" i="73"/>
  <c r="K70" i="73"/>
  <c r="K47" i="73"/>
  <c r="K24" i="73"/>
  <c r="M43" i="72"/>
  <c r="M22" i="72"/>
  <c r="S30" i="71"/>
  <c r="P146" i="69"/>
  <c r="P114" i="69"/>
  <c r="P46" i="69"/>
  <c r="L12" i="65"/>
  <c r="N83" i="63"/>
  <c r="N17" i="63"/>
  <c r="O158" i="62"/>
  <c r="O95" i="62"/>
  <c r="O47" i="62"/>
  <c r="O30" i="62"/>
  <c r="O14" i="62"/>
  <c r="U344" i="61"/>
  <c r="U328" i="61"/>
  <c r="U312" i="61"/>
  <c r="U296" i="61"/>
  <c r="U280" i="61"/>
  <c r="U263" i="61"/>
  <c r="U245" i="61"/>
  <c r="U229" i="61"/>
  <c r="U213" i="61"/>
  <c r="U197" i="61"/>
  <c r="U181" i="61"/>
  <c r="U164" i="61"/>
  <c r="U148" i="61"/>
  <c r="U132" i="61"/>
  <c r="U116" i="61"/>
  <c r="U100" i="61"/>
  <c r="U84" i="61"/>
  <c r="U68" i="61"/>
  <c r="U52" i="61"/>
  <c r="U36" i="61"/>
  <c r="U20" i="61"/>
  <c r="R57" i="59"/>
  <c r="R40" i="59"/>
  <c r="R23" i="59"/>
  <c r="D28" i="88"/>
  <c r="U190" i="61"/>
  <c r="U101" i="61"/>
  <c r="U49" i="61"/>
  <c r="P74" i="69"/>
  <c r="K15" i="67"/>
  <c r="N112" i="63"/>
  <c r="N46" i="63"/>
  <c r="O186" i="62"/>
  <c r="O124" i="62"/>
  <c r="O58" i="62"/>
  <c r="O37" i="62"/>
  <c r="O21" i="62"/>
  <c r="U351" i="61"/>
  <c r="U335" i="61"/>
  <c r="U319" i="61"/>
  <c r="U303" i="61"/>
  <c r="U287" i="61"/>
  <c r="U271" i="61"/>
  <c r="U253" i="61"/>
  <c r="U236" i="61"/>
  <c r="U220" i="61"/>
  <c r="U204" i="61"/>
  <c r="U188" i="61"/>
  <c r="U172" i="61"/>
  <c r="U155" i="61"/>
  <c r="U139" i="61"/>
  <c r="U123" i="61"/>
  <c r="U107" i="61"/>
  <c r="U91" i="61"/>
  <c r="U75" i="61"/>
  <c r="U59" i="61"/>
  <c r="U43" i="61"/>
  <c r="U27" i="61"/>
  <c r="U11" i="61"/>
  <c r="R48" i="59"/>
  <c r="R31" i="59"/>
  <c r="R14" i="59"/>
  <c r="D37" i="88"/>
  <c r="D17" i="88"/>
  <c r="U157" i="61"/>
  <c r="U89" i="61"/>
  <c r="U33" i="61"/>
  <c r="P86" i="69"/>
  <c r="P22" i="69"/>
  <c r="O18" i="64"/>
  <c r="N59" i="63"/>
  <c r="O201" i="62"/>
  <c r="O136" i="62"/>
  <c r="O70" i="62"/>
  <c r="Q244" i="78"/>
  <c r="Q298" i="78"/>
  <c r="I34" i="80"/>
  <c r="K607" i="76"/>
  <c r="Q128" i="78"/>
  <c r="K642" i="76"/>
  <c r="Q305" i="78"/>
  <c r="Q198" i="78"/>
  <c r="Q79" i="78"/>
  <c r="K660" i="76"/>
  <c r="K597" i="76"/>
  <c r="Q188" i="78"/>
  <c r="K540" i="76"/>
  <c r="K476" i="76"/>
  <c r="K412" i="76"/>
  <c r="K335" i="76"/>
  <c r="Q148" i="78"/>
  <c r="K553" i="76"/>
  <c r="K471" i="76"/>
  <c r="K407" i="76"/>
  <c r="K358" i="76"/>
  <c r="Q108" i="78"/>
  <c r="K562" i="76"/>
  <c r="K506" i="76"/>
  <c r="K450" i="76"/>
  <c r="K410" i="76"/>
  <c r="K353" i="76"/>
  <c r="K309" i="76"/>
  <c r="K561" i="76"/>
  <c r="K429" i="76"/>
  <c r="K303" i="76"/>
  <c r="K259" i="76"/>
  <c r="K223" i="76"/>
  <c r="K179" i="76"/>
  <c r="K147" i="76"/>
  <c r="K111" i="76"/>
  <c r="K75" i="76"/>
  <c r="K47" i="76"/>
  <c r="K23" i="76"/>
  <c r="K596" i="76"/>
  <c r="K457" i="76"/>
  <c r="K344" i="76"/>
  <c r="K286" i="76"/>
  <c r="K262" i="76"/>
  <c r="K234" i="76"/>
  <c r="K202" i="76"/>
  <c r="K174" i="76"/>
  <c r="K150" i="76"/>
  <c r="K118" i="76"/>
  <c r="K90" i="76"/>
  <c r="K62" i="76"/>
  <c r="K30" i="76"/>
  <c r="I45" i="80"/>
  <c r="K533" i="76"/>
  <c r="K405" i="76"/>
  <c r="K314" i="76"/>
  <c r="K281" i="76"/>
  <c r="K249" i="76"/>
  <c r="K221" i="76"/>
  <c r="K193" i="76"/>
  <c r="K161" i="76"/>
  <c r="K137" i="76"/>
  <c r="K109" i="76"/>
  <c r="K77" i="76"/>
  <c r="K49" i="76"/>
  <c r="K25" i="76"/>
  <c r="K170" i="73"/>
  <c r="K142" i="73"/>
  <c r="K114" i="73"/>
  <c r="K81" i="73"/>
  <c r="K55" i="73"/>
  <c r="K25" i="73"/>
  <c r="M33" i="72"/>
  <c r="S41" i="71"/>
  <c r="S15" i="71"/>
  <c r="P121" i="69"/>
  <c r="K513" i="76"/>
  <c r="K385" i="76"/>
  <c r="K312" i="76"/>
  <c r="K276" i="76"/>
  <c r="K244" i="76"/>
  <c r="K216" i="76"/>
  <c r="K160" i="76"/>
  <c r="K32" i="76"/>
  <c r="K156" i="73"/>
  <c r="K119" i="73"/>
  <c r="K75" i="73"/>
  <c r="K40" i="73"/>
  <c r="M42" i="72"/>
  <c r="S34" i="71"/>
  <c r="P134" i="69"/>
  <c r="P102" i="69"/>
  <c r="P69" i="69"/>
  <c r="P41" i="69"/>
  <c r="P13" i="69"/>
  <c r="L14" i="66"/>
  <c r="O29" i="64"/>
  <c r="N115" i="63"/>
  <c r="N90" i="63"/>
  <c r="N70" i="63"/>
  <c r="N49" i="63"/>
  <c r="N24" i="63"/>
  <c r="O212" i="62"/>
  <c r="O189" i="62"/>
  <c r="O165" i="62"/>
  <c r="O144" i="62"/>
  <c r="O127" i="62"/>
  <c r="O102" i="62"/>
  <c r="O81" i="62"/>
  <c r="O61" i="62"/>
  <c r="K124" i="76"/>
  <c r="K44" i="76"/>
  <c r="K171" i="73"/>
  <c r="K139" i="73"/>
  <c r="K112" i="73"/>
  <c r="K85" i="73"/>
  <c r="K49" i="73"/>
  <c r="K21" i="73"/>
  <c r="M35" i="72"/>
  <c r="S39" i="71"/>
  <c r="P148" i="69"/>
  <c r="P122" i="69"/>
  <c r="P92" i="69"/>
  <c r="P72" i="69"/>
  <c r="P52" i="69"/>
  <c r="P28" i="69"/>
  <c r="K13" i="67"/>
  <c r="L13" i="66"/>
  <c r="O24" i="64"/>
  <c r="N110" i="63"/>
  <c r="N89" i="63"/>
  <c r="N65" i="63"/>
  <c r="N44" i="63"/>
  <c r="N23" i="63"/>
  <c r="O207" i="62"/>
  <c r="O184" i="62"/>
  <c r="O164" i="62"/>
  <c r="O141" i="62"/>
  <c r="O121" i="62"/>
  <c r="O101" i="62"/>
  <c r="O76" i="62"/>
  <c r="O56" i="62"/>
  <c r="K136" i="76"/>
  <c r="K40" i="76"/>
  <c r="K169" i="73"/>
  <c r="K143" i="73"/>
  <c r="K111" i="73"/>
  <c r="K84" i="73"/>
  <c r="K53" i="73"/>
  <c r="K19" i="73"/>
  <c r="M34" i="72"/>
  <c r="S44" i="71"/>
  <c r="P147" i="69"/>
  <c r="P120" i="69"/>
  <c r="P95" i="69"/>
  <c r="P71" i="69"/>
  <c r="P51" i="69"/>
  <c r="P31" i="69"/>
  <c r="K12" i="67"/>
  <c r="L12" i="66"/>
  <c r="O27" i="64"/>
  <c r="N109" i="63"/>
  <c r="N88" i="63"/>
  <c r="N68" i="63"/>
  <c r="N43" i="63"/>
  <c r="N22" i="63"/>
  <c r="O210" i="62"/>
  <c r="O183" i="62"/>
  <c r="O163" i="62"/>
  <c r="O142" i="62"/>
  <c r="O120" i="62"/>
  <c r="O100" i="62"/>
  <c r="O79" i="62"/>
  <c r="O55" i="62"/>
  <c r="K148" i="76"/>
  <c r="K68" i="76"/>
  <c r="K173" i="73"/>
  <c r="K147" i="73"/>
  <c r="K120" i="73"/>
  <c r="K88" i="73"/>
  <c r="K58" i="73"/>
  <c r="K31" i="73"/>
  <c r="M38" i="72"/>
  <c r="S43" i="71"/>
  <c r="S13" i="71"/>
  <c r="P94" i="69"/>
  <c r="P14" i="69"/>
  <c r="N99" i="63"/>
  <c r="O209" i="62"/>
  <c r="O128" i="62"/>
  <c r="O52" i="62"/>
  <c r="O26" i="62"/>
  <c r="U352" i="61"/>
  <c r="U332" i="61"/>
  <c r="U308" i="61"/>
  <c r="U288" i="61"/>
  <c r="U268" i="61"/>
  <c r="U241" i="61"/>
  <c r="U221" i="61"/>
  <c r="U201" i="61"/>
  <c r="U177" i="61"/>
  <c r="U156" i="61"/>
  <c r="U136" i="61"/>
  <c r="U112" i="61"/>
  <c r="U92" i="61"/>
  <c r="U72" i="61"/>
  <c r="U48" i="61"/>
  <c r="U28" i="61"/>
  <c r="R62" i="59"/>
  <c r="R36" i="59"/>
  <c r="R15" i="59"/>
  <c r="D33" i="88"/>
  <c r="U149" i="61"/>
  <c r="U77" i="61"/>
  <c r="P90" i="69"/>
  <c r="L19" i="66"/>
  <c r="N79" i="63"/>
  <c r="O205" i="62"/>
  <c r="O107" i="62"/>
  <c r="O46" i="62"/>
  <c r="O25" i="62"/>
  <c r="U347" i="61"/>
  <c r="U327" i="61"/>
  <c r="U307" i="61"/>
  <c r="U283" i="61"/>
  <c r="U262" i="61"/>
  <c r="U240" i="61"/>
  <c r="U216" i="61"/>
  <c r="U196" i="61"/>
  <c r="U176" i="61"/>
  <c r="U151" i="61"/>
  <c r="U131" i="61"/>
  <c r="U111" i="61"/>
  <c r="U87" i="61"/>
  <c r="U67" i="61"/>
  <c r="U47" i="61"/>
  <c r="U23" i="61"/>
  <c r="R56" i="59"/>
  <c r="R35" i="59"/>
  <c r="D27" i="88"/>
  <c r="U170" i="61"/>
  <c r="U73" i="61"/>
  <c r="P124" i="69"/>
  <c r="P38" i="69"/>
  <c r="N108" i="63"/>
  <c r="N25" i="63"/>
  <c r="O149" i="62"/>
  <c r="O54" i="62"/>
  <c r="O36" i="62"/>
  <c r="O20" i="62"/>
  <c r="U350" i="61"/>
  <c r="U334" i="61"/>
  <c r="U318" i="61"/>
  <c r="U302" i="61"/>
  <c r="U286" i="61"/>
  <c r="U270" i="61"/>
  <c r="U251" i="61"/>
  <c r="U235" i="61"/>
  <c r="U219" i="61"/>
  <c r="U203" i="61"/>
  <c r="U187" i="61"/>
  <c r="U171" i="61"/>
  <c r="U154" i="61"/>
  <c r="U138" i="61"/>
  <c r="U122" i="61"/>
  <c r="U106" i="61"/>
  <c r="U90" i="61"/>
  <c r="U74" i="61"/>
  <c r="U58" i="61"/>
  <c r="U42" i="61"/>
  <c r="U26" i="61"/>
  <c r="R64" i="59"/>
  <c r="R47" i="59"/>
  <c r="R30" i="59"/>
  <c r="R13" i="59"/>
  <c r="D35" i="88"/>
  <c r="D16" i="88"/>
  <c r="U153" i="61"/>
  <c r="U93" i="61"/>
  <c r="U29" i="61"/>
  <c r="P82" i="69"/>
  <c r="P18" i="69"/>
  <c r="O14" i="64"/>
  <c r="N55" i="63"/>
  <c r="O195" i="62"/>
  <c r="O132" i="62"/>
  <c r="O66" i="62"/>
  <c r="O39" i="62"/>
  <c r="O23" i="62"/>
  <c r="U353" i="61"/>
  <c r="U337" i="61"/>
  <c r="U321" i="61"/>
  <c r="U305" i="61"/>
  <c r="U289" i="61"/>
  <c r="U273" i="61"/>
  <c r="U255" i="61"/>
  <c r="U238" i="61"/>
  <c r="U222" i="61"/>
  <c r="U202" i="61"/>
  <c r="U174" i="61"/>
  <c r="U113" i="61"/>
  <c r="U37" i="61"/>
  <c r="R20" i="59"/>
  <c r="R50" i="59"/>
  <c r="R63" i="59"/>
  <c r="D34" i="88"/>
  <c r="R58" i="59"/>
  <c r="Q209" i="78"/>
  <c r="Q282" i="78"/>
  <c r="Q154" i="78"/>
  <c r="I24" i="80"/>
  <c r="Q86" i="78"/>
  <c r="K602" i="76"/>
  <c r="Q297" i="78"/>
  <c r="Q182" i="78"/>
  <c r="Q51" i="78"/>
  <c r="K652" i="76"/>
  <c r="K589" i="76"/>
  <c r="Q21" i="78"/>
  <c r="K528" i="76"/>
  <c r="K468" i="76"/>
  <c r="K388" i="76"/>
  <c r="K323" i="76"/>
  <c r="Q33" i="78"/>
  <c r="K527" i="76"/>
  <c r="K467" i="76"/>
  <c r="K399" i="76"/>
  <c r="P10" i="92"/>
  <c r="Q29" i="78"/>
  <c r="K546" i="76"/>
  <c r="K494" i="76"/>
  <c r="K442" i="76"/>
  <c r="K394" i="76"/>
  <c r="K333" i="76"/>
  <c r="K301" i="76"/>
  <c r="K541" i="76"/>
  <c r="K364" i="76"/>
  <c r="K287" i="76"/>
  <c r="K255" i="76"/>
  <c r="K211" i="76"/>
  <c r="K175" i="76"/>
  <c r="K139" i="76"/>
  <c r="K95" i="76"/>
  <c r="K71" i="76"/>
  <c r="K43" i="76"/>
  <c r="K11" i="76"/>
  <c r="K537" i="76"/>
  <c r="K441" i="76"/>
  <c r="K324" i="76"/>
  <c r="K282" i="76"/>
  <c r="K254" i="76"/>
  <c r="K222" i="76"/>
  <c r="K198" i="76"/>
  <c r="K170" i="76"/>
  <c r="K138" i="76"/>
  <c r="K110" i="76"/>
  <c r="K86" i="76"/>
  <c r="K54" i="76"/>
  <c r="K26" i="76"/>
  <c r="Q132" i="78"/>
  <c r="K485" i="76"/>
  <c r="K389" i="76"/>
  <c r="K306" i="76"/>
  <c r="K269" i="76"/>
  <c r="K241" i="76"/>
  <c r="K217" i="76"/>
  <c r="K185" i="76"/>
  <c r="K157" i="76"/>
  <c r="K129" i="76"/>
  <c r="K97" i="76"/>
  <c r="K73" i="76"/>
  <c r="K45" i="76"/>
  <c r="K13" i="76"/>
  <c r="K162" i="73"/>
  <c r="K138" i="73"/>
  <c r="K106" i="73"/>
  <c r="K77" i="73"/>
  <c r="K46" i="73"/>
  <c r="K12" i="73"/>
  <c r="M29" i="72"/>
  <c r="S37" i="71"/>
  <c r="P141" i="69"/>
  <c r="P113" i="69"/>
  <c r="Q100" i="78"/>
  <c r="K481" i="76"/>
  <c r="K368" i="76"/>
  <c r="K299" i="76"/>
  <c r="K264" i="76"/>
  <c r="K240" i="76"/>
  <c r="K212" i="76"/>
  <c r="K112" i="76"/>
  <c r="K183" i="73"/>
  <c r="K151" i="73"/>
  <c r="K108" i="73"/>
  <c r="K69" i="73"/>
  <c r="K29" i="73"/>
  <c r="M26" i="72"/>
  <c r="S28" i="71"/>
  <c r="P128" i="69"/>
  <c r="P89" i="69"/>
  <c r="P61" i="69"/>
  <c r="P37" i="69"/>
  <c r="L31" i="66"/>
  <c r="L15" i="65"/>
  <c r="O25" i="64"/>
  <c r="N107" i="63"/>
  <c r="N86" i="63"/>
  <c r="N66" i="63"/>
  <c r="N41" i="63"/>
  <c r="N20" i="63"/>
  <c r="O208" i="62"/>
  <c r="O181" i="62"/>
  <c r="O161" i="62"/>
  <c r="O196" i="62"/>
  <c r="O118" i="62"/>
  <c r="O98" i="62"/>
  <c r="O77" i="62"/>
  <c r="K188" i="76"/>
  <c r="K108" i="76"/>
  <c r="K28" i="76"/>
  <c r="K160" i="73"/>
  <c r="K133" i="73"/>
  <c r="K107" i="73"/>
  <c r="K74" i="73"/>
  <c r="K44" i="73"/>
  <c r="K15" i="73"/>
  <c r="M24" i="72"/>
  <c r="S33" i="71"/>
  <c r="P143" i="69"/>
  <c r="P111" i="69"/>
  <c r="P88" i="69"/>
  <c r="P68" i="69"/>
  <c r="P44" i="69"/>
  <c r="P24" i="69"/>
  <c r="L30" i="66"/>
  <c r="O42" i="64"/>
  <c r="O20" i="64"/>
  <c r="N106" i="63"/>
  <c r="N81" i="63"/>
  <c r="N61" i="63"/>
  <c r="N40" i="63"/>
  <c r="N15" i="63"/>
  <c r="O203" i="62"/>
  <c r="O180" i="62"/>
  <c r="O156" i="62"/>
  <c r="O138" i="62"/>
  <c r="O117" i="62"/>
  <c r="O93" i="62"/>
  <c r="O72" i="62"/>
  <c r="K200" i="76"/>
  <c r="K104" i="76"/>
  <c r="K24" i="76"/>
  <c r="K164" i="73"/>
  <c r="K132" i="73"/>
  <c r="K105" i="73"/>
  <c r="K78" i="73"/>
  <c r="K43" i="73"/>
  <c r="K14" i="73"/>
  <c r="M28" i="72"/>
  <c r="S31" i="71"/>
  <c r="P142" i="69"/>
  <c r="P115" i="69"/>
  <c r="P87" i="69"/>
  <c r="P67" i="69"/>
  <c r="P47" i="69"/>
  <c r="P23" i="69"/>
  <c r="L29" i="66"/>
  <c r="L13" i="65"/>
  <c r="O19" i="64"/>
  <c r="N104" i="63"/>
  <c r="N84" i="63"/>
  <c r="N60" i="63"/>
  <c r="N39" i="63"/>
  <c r="N18" i="63"/>
  <c r="O202" i="62"/>
  <c r="O179" i="62"/>
  <c r="O159" i="62"/>
  <c r="O137" i="62"/>
  <c r="O116" i="62"/>
  <c r="O96" i="62"/>
  <c r="O71" i="62"/>
  <c r="O51" i="62"/>
  <c r="K132" i="76"/>
  <c r="K36" i="76"/>
  <c r="K168" i="73"/>
  <c r="K141" i="73"/>
  <c r="K109" i="73"/>
  <c r="K82" i="73"/>
  <c r="K52" i="73"/>
  <c r="K18" i="73"/>
  <c r="M32" i="72"/>
  <c r="S35" i="71"/>
  <c r="P140" i="69"/>
  <c r="P78" i="69"/>
  <c r="L24" i="66"/>
  <c r="N67" i="63"/>
  <c r="O190" i="62"/>
  <c r="O111" i="62"/>
  <c r="O43" i="62"/>
  <c r="O22" i="62"/>
  <c r="U348" i="61"/>
  <c r="U324" i="61"/>
  <c r="U304" i="61"/>
  <c r="U284" i="61"/>
  <c r="U259" i="61"/>
  <c r="U237" i="61"/>
  <c r="U217" i="61"/>
  <c r="U193" i="61"/>
  <c r="U173" i="61"/>
  <c r="U152" i="61"/>
  <c r="U128" i="61"/>
  <c r="U108" i="61"/>
  <c r="U88" i="61"/>
  <c r="U64" i="61"/>
  <c r="U44" i="61"/>
  <c r="U24" i="61"/>
  <c r="R53" i="59"/>
  <c r="R32" i="59"/>
  <c r="R11" i="59"/>
  <c r="D23" i="88"/>
  <c r="U133" i="61"/>
  <c r="U65" i="61"/>
  <c r="P58" i="69"/>
  <c r="O40" i="64"/>
  <c r="N63" i="63"/>
  <c r="O170" i="62"/>
  <c r="O91" i="62"/>
  <c r="O42" i="62"/>
  <c r="O17" i="62"/>
  <c r="U343" i="61"/>
  <c r="U323" i="61"/>
  <c r="U299" i="61"/>
  <c r="U279" i="61"/>
  <c r="U257" i="61"/>
  <c r="U232" i="61"/>
  <c r="U212" i="61"/>
  <c r="U192" i="61"/>
  <c r="U168" i="61"/>
  <c r="U147" i="61"/>
  <c r="U127" i="61"/>
  <c r="U103" i="61"/>
  <c r="U83" i="61"/>
  <c r="U63" i="61"/>
  <c r="U39" i="61"/>
  <c r="U19" i="61"/>
  <c r="R52" i="59"/>
  <c r="R26" i="59"/>
  <c r="D21" i="88"/>
  <c r="U137" i="61"/>
  <c r="U57" i="61"/>
  <c r="P103" i="69"/>
  <c r="K11" i="67"/>
  <c r="N91" i="63"/>
  <c r="O217" i="62"/>
  <c r="O119" i="62"/>
  <c r="O49" i="62"/>
  <c r="O32" i="62"/>
  <c r="O16" i="62"/>
  <c r="U346" i="61"/>
  <c r="U330" i="61"/>
  <c r="U314" i="61"/>
  <c r="U298" i="61"/>
  <c r="U282" i="61"/>
  <c r="U266" i="61"/>
  <c r="U247" i="61"/>
  <c r="U231" i="61"/>
  <c r="U215" i="61"/>
  <c r="U199" i="61"/>
  <c r="U183" i="61"/>
  <c r="U167" i="61"/>
  <c r="U150" i="61"/>
  <c r="U134" i="61"/>
  <c r="U118" i="61"/>
  <c r="U102" i="61"/>
  <c r="U86" i="61"/>
  <c r="U70" i="61"/>
  <c r="U54" i="61"/>
  <c r="U38" i="61"/>
  <c r="U22" i="61"/>
  <c r="R59" i="59"/>
  <c r="R43" i="59"/>
  <c r="R25" i="59"/>
  <c r="D31" i="88"/>
  <c r="U206" i="61"/>
  <c r="U141" i="61"/>
  <c r="U69" i="61"/>
  <c r="U13" i="61"/>
  <c r="P66" i="69"/>
  <c r="L28" i="66"/>
  <c r="N103" i="63"/>
  <c r="N38" i="63"/>
  <c r="O178" i="62"/>
  <c r="O115" i="62"/>
  <c r="O53" i="62"/>
  <c r="O35" i="62"/>
  <c r="O19" i="62"/>
  <c r="U349" i="61"/>
  <c r="U333" i="61"/>
  <c r="U317" i="61"/>
  <c r="U301" i="61"/>
  <c r="U285" i="61"/>
  <c r="U269" i="61"/>
  <c r="U250" i="61"/>
  <c r="U234" i="61"/>
  <c r="U218" i="61"/>
  <c r="U194" i="61"/>
  <c r="U161" i="61"/>
  <c r="U97" i="61"/>
  <c r="U21" i="61"/>
  <c r="D40" i="88"/>
  <c r="R33" i="59"/>
  <c r="D19" i="88"/>
  <c r="R46" i="59"/>
  <c r="D15" i="88"/>
  <c r="R41" i="59"/>
  <c r="Q145" i="78"/>
  <c r="Q167" i="78"/>
  <c r="Q122" i="78"/>
  <c r="O10" i="79"/>
  <c r="Q31" i="78"/>
  <c r="K570" i="76"/>
  <c r="Q273" i="78"/>
  <c r="Q134" i="78"/>
  <c r="Q43" i="78"/>
  <c r="K629" i="76"/>
  <c r="O22" i="79"/>
  <c r="K640" i="76"/>
  <c r="K512" i="76"/>
  <c r="K444" i="76"/>
  <c r="K367" i="76"/>
  <c r="K315" i="76"/>
  <c r="K636" i="76"/>
  <c r="K511" i="76"/>
  <c r="K447" i="76"/>
  <c r="K366" i="76"/>
  <c r="Q319" i="78"/>
  <c r="K664" i="76"/>
  <c r="K526" i="76"/>
  <c r="K478" i="76"/>
  <c r="K434" i="76"/>
  <c r="K377" i="76"/>
  <c r="K329" i="76"/>
  <c r="K293" i="76"/>
  <c r="K477" i="76"/>
  <c r="K348" i="76"/>
  <c r="K283" i="76"/>
  <c r="K239" i="76"/>
  <c r="K203" i="76"/>
  <c r="K171" i="76"/>
  <c r="K127" i="76"/>
  <c r="K91" i="76"/>
  <c r="R29" i="59"/>
  <c r="R16" i="59"/>
  <c r="D24" i="88"/>
  <c r="R54" i="59"/>
  <c r="U145" i="61"/>
  <c r="U214" i="61"/>
  <c r="U246" i="61"/>
  <c r="U281" i="61"/>
  <c r="U313" i="61"/>
  <c r="U345" i="61"/>
  <c r="O31" i="62"/>
  <c r="O99" i="62"/>
  <c r="N21" i="63"/>
  <c r="L11" i="66"/>
  <c r="P119" i="69"/>
  <c r="U125" i="61"/>
  <c r="D26" i="88"/>
  <c r="R21" i="59"/>
  <c r="R55" i="59"/>
  <c r="U34" i="61"/>
  <c r="U66" i="61"/>
  <c r="U98" i="61"/>
  <c r="U130" i="61"/>
  <c r="U162" i="61"/>
  <c r="U195" i="61"/>
  <c r="U227" i="61"/>
  <c r="U261" i="61"/>
  <c r="U294" i="61"/>
  <c r="U326" i="61"/>
  <c r="O12" i="62"/>
  <c r="O45" i="62"/>
  <c r="O182" i="62"/>
  <c r="L15" i="66"/>
  <c r="U45" i="61"/>
  <c r="D12" i="88"/>
  <c r="R44" i="59"/>
  <c r="U35" i="61"/>
  <c r="U79" i="61"/>
  <c r="U119" i="61"/>
  <c r="U163" i="61"/>
  <c r="U208" i="61"/>
  <c r="U248" i="61"/>
  <c r="U295" i="61"/>
  <c r="U339" i="61"/>
  <c r="O33" i="62"/>
  <c r="O154" i="62"/>
  <c r="O22" i="64"/>
  <c r="U25" i="61"/>
  <c r="D18" i="88"/>
  <c r="R49" i="59"/>
  <c r="U40" i="61"/>
  <c r="U80" i="61"/>
  <c r="U124" i="61"/>
  <c r="U169" i="61"/>
  <c r="U209" i="61"/>
  <c r="U254" i="61"/>
  <c r="U300" i="61"/>
  <c r="U340" i="61"/>
  <c r="O38" i="62"/>
  <c r="O174" i="62"/>
  <c r="O26" i="64"/>
  <c r="P135" i="69"/>
  <c r="M27" i="72"/>
  <c r="K41" i="73"/>
  <c r="K104" i="73"/>
  <c r="K163" i="73"/>
  <c r="K100" i="76"/>
  <c r="O67" i="62"/>
  <c r="O112" i="62"/>
  <c r="O150" i="62"/>
  <c r="O198" i="62"/>
  <c r="N35" i="63"/>
  <c r="N76" i="63"/>
  <c r="O15" i="64"/>
  <c r="L25" i="66"/>
  <c r="P39" i="69"/>
  <c r="P83" i="69"/>
  <c r="P136" i="69"/>
  <c r="M17" i="72"/>
  <c r="K37" i="73"/>
  <c r="K100" i="73"/>
  <c r="K153" i="73"/>
  <c r="K88" i="76"/>
  <c r="O68" i="62"/>
  <c r="O109" i="62"/>
  <c r="O152" i="62"/>
  <c r="O199" i="62"/>
  <c r="N32" i="63"/>
  <c r="N77" i="63"/>
  <c r="O16" i="64"/>
  <c r="L22" i="66"/>
  <c r="P40" i="69"/>
  <c r="P84" i="69"/>
  <c r="P132" i="69"/>
  <c r="M19" i="72"/>
  <c r="K39" i="73"/>
  <c r="K96" i="73"/>
  <c r="K155" i="73"/>
  <c r="K92" i="76"/>
  <c r="O69" i="62"/>
  <c r="O114" i="62"/>
  <c r="O157" i="62"/>
  <c r="O200" i="62"/>
  <c r="N37" i="63"/>
  <c r="N82" i="63"/>
  <c r="O17" i="64"/>
  <c r="L27" i="66"/>
  <c r="P57" i="69"/>
  <c r="P112" i="69"/>
  <c r="M20" i="72"/>
  <c r="K62" i="73"/>
  <c r="K135" i="73"/>
  <c r="K96" i="76"/>
  <c r="K232" i="76"/>
  <c r="K288" i="76"/>
  <c r="K449" i="76"/>
  <c r="P109" i="69"/>
  <c r="S23" i="71"/>
  <c r="M49" i="72"/>
  <c r="K73" i="73"/>
  <c r="K126" i="73"/>
  <c r="L13" i="74"/>
  <c r="K65" i="76"/>
  <c r="K121" i="76"/>
  <c r="K177" i="76"/>
  <c r="K237" i="76"/>
  <c r="K290" i="76"/>
  <c r="K469" i="76"/>
  <c r="K22" i="76"/>
  <c r="K74" i="76"/>
  <c r="K134" i="76"/>
  <c r="K190" i="76"/>
  <c r="K246" i="76"/>
  <c r="K308" i="76"/>
  <c r="K521" i="76"/>
  <c r="K31" i="76"/>
  <c r="K115" i="76"/>
  <c r="K267" i="76"/>
  <c r="K325" i="76"/>
  <c r="K522" i="76"/>
  <c r="K423" i="76"/>
  <c r="K363" i="76"/>
  <c r="Q220" i="78"/>
  <c r="Q16" i="77"/>
  <c r="D11" i="88"/>
  <c r="D29" i="88"/>
  <c r="U61" i="61"/>
  <c r="U182" i="61"/>
  <c r="U226" i="61"/>
  <c r="U260" i="61"/>
  <c r="U293" i="61"/>
  <c r="U325" i="61"/>
  <c r="O11" i="62"/>
  <c r="O44" i="62"/>
  <c r="O145" i="62"/>
  <c r="N71" i="63"/>
  <c r="P34" i="69"/>
  <c r="U41" i="61"/>
  <c r="U166" i="61"/>
  <c r="D41" i="88"/>
  <c r="R34" i="59"/>
  <c r="U14" i="61"/>
  <c r="U46" i="61"/>
  <c r="U78" i="61"/>
  <c r="U110" i="61"/>
  <c r="U142" i="61"/>
  <c r="U175" i="61"/>
  <c r="U207" i="61"/>
  <c r="U239" i="61"/>
  <c r="U274" i="61"/>
  <c r="U306" i="61"/>
  <c r="U338" i="61"/>
  <c r="O24" i="62"/>
  <c r="O84" i="62"/>
  <c r="N42" i="63"/>
  <c r="P54" i="69"/>
  <c r="U105" i="61"/>
  <c r="D32" i="88"/>
  <c r="R18" i="59"/>
  <c r="R61" i="59"/>
  <c r="U51" i="61"/>
  <c r="U95" i="61"/>
  <c r="U135" i="61"/>
  <c r="U180" i="61"/>
  <c r="U224" i="61"/>
  <c r="U267" i="61"/>
  <c r="U311" i="61"/>
  <c r="U355" i="61"/>
  <c r="O50" i="62"/>
  <c r="N13" i="63"/>
  <c r="P26" i="69"/>
  <c r="U85" i="61"/>
  <c r="D38" i="88"/>
  <c r="R19" i="59"/>
  <c r="U12" i="61"/>
  <c r="U56" i="61"/>
  <c r="U96" i="61"/>
  <c r="U140" i="61"/>
  <c r="U185" i="61"/>
  <c r="U225" i="61"/>
  <c r="U272" i="61"/>
  <c r="U316" i="61"/>
  <c r="U356" i="61"/>
  <c r="O62" i="62"/>
  <c r="N34" i="63"/>
  <c r="P30" i="69"/>
  <c r="S18" i="71"/>
  <c r="M48" i="72"/>
  <c r="K64" i="73"/>
  <c r="K125" i="73"/>
  <c r="L11" i="74"/>
  <c r="K164" i="76"/>
  <c r="O85" i="62"/>
  <c r="O129" i="62"/>
  <c r="O167" i="62"/>
  <c r="O214" i="62"/>
  <c r="N51" i="63"/>
  <c r="N92" i="63"/>
  <c r="O31" i="64"/>
  <c r="P15" i="69"/>
  <c r="P55" i="69"/>
  <c r="P99" i="69"/>
  <c r="S20" i="71"/>
  <c r="M39" i="72"/>
  <c r="K60" i="73"/>
  <c r="K121" i="73"/>
  <c r="K175" i="73"/>
  <c r="K152" i="76"/>
  <c r="O86" i="62"/>
  <c r="O126" i="62"/>
  <c r="O168" i="62"/>
  <c r="O215" i="62"/>
  <c r="N48" i="63"/>
  <c r="N93" i="63"/>
  <c r="O33" i="64"/>
  <c r="P12" i="69"/>
  <c r="P56" i="69"/>
  <c r="P100" i="69"/>
  <c r="S16" i="71"/>
  <c r="M40" i="72"/>
  <c r="K61" i="73"/>
  <c r="K117" i="73"/>
  <c r="K176" i="73"/>
  <c r="K156" i="76"/>
  <c r="O87" i="62"/>
  <c r="O131" i="62"/>
  <c r="O173" i="62"/>
  <c r="O216" i="62"/>
  <c r="N53" i="63"/>
  <c r="N98" i="63"/>
  <c r="O34" i="64"/>
  <c r="P21" i="69"/>
  <c r="P77" i="69"/>
  <c r="P144" i="69"/>
  <c r="M47" i="72"/>
  <c r="K92" i="73"/>
  <c r="K161" i="73"/>
  <c r="K176" i="76"/>
  <c r="K256" i="76"/>
  <c r="K320" i="76"/>
  <c r="K545" i="76"/>
  <c r="P129" i="69"/>
  <c r="M13" i="72"/>
  <c r="K30" i="73"/>
  <c r="K94" i="73"/>
  <c r="K146" i="73"/>
  <c r="K29" i="76"/>
  <c r="K89" i="76"/>
  <c r="K141" i="76"/>
  <c r="K201" i="76"/>
  <c r="K257" i="76"/>
  <c r="K330" i="76"/>
  <c r="K550" i="76"/>
  <c r="K42" i="76"/>
  <c r="K94" i="76"/>
  <c r="K154" i="76"/>
  <c r="K214" i="76"/>
  <c r="K266" i="76"/>
  <c r="K376" i="76"/>
  <c r="Q58" i="78"/>
  <c r="K55" i="76"/>
  <c r="K155" i="76"/>
  <c r="K318" i="76"/>
  <c r="K365" i="76"/>
  <c r="K568" i="76"/>
  <c r="K503" i="76"/>
  <c r="K428" i="76"/>
  <c r="K621" i="76"/>
  <c r="I30" i="80"/>
  <c r="Q151" i="78"/>
  <c r="R24" i="59"/>
  <c r="U81" i="61"/>
  <c r="U186" i="61"/>
  <c r="U230" i="61"/>
  <c r="U265" i="61"/>
  <c r="U297" i="61"/>
  <c r="U329" i="61"/>
  <c r="O15" i="62"/>
  <c r="O48" i="62"/>
  <c r="O162" i="62"/>
  <c r="N87" i="63"/>
  <c r="P50" i="69"/>
  <c r="U53" i="61"/>
  <c r="U178" i="61"/>
  <c r="R38" i="59"/>
  <c r="U18" i="61"/>
  <c r="U50" i="61"/>
  <c r="U82" i="61"/>
  <c r="U114" i="61"/>
  <c r="U146" i="61"/>
  <c r="U179" i="61"/>
  <c r="U211" i="61"/>
  <c r="U243" i="61"/>
  <c r="U278" i="61"/>
  <c r="U310" i="61"/>
  <c r="U342" i="61"/>
  <c r="O28" i="62"/>
  <c r="O103" i="62"/>
  <c r="N75" i="63"/>
  <c r="P70" i="69"/>
  <c r="U121" i="61"/>
  <c r="D42" i="88"/>
  <c r="R22" i="59"/>
  <c r="U15" i="61"/>
  <c r="U55" i="61"/>
  <c r="U99" i="61"/>
  <c r="U143" i="61"/>
  <c r="U184" i="61"/>
  <c r="U228" i="61"/>
  <c r="U275" i="61"/>
  <c r="U315" i="61"/>
  <c r="O13" i="62"/>
  <c r="O74" i="62"/>
  <c r="N30" i="63"/>
  <c r="P42" i="69"/>
  <c r="U117" i="61"/>
  <c r="R28" i="59"/>
  <c r="U16" i="61"/>
  <c r="U60" i="61"/>
  <c r="U104" i="61"/>
  <c r="U144" i="61"/>
  <c r="U189" i="61"/>
  <c r="U233" i="61"/>
  <c r="U276" i="61"/>
  <c r="U320" i="61"/>
  <c r="O18" i="62"/>
  <c r="O78" i="62"/>
  <c r="N50" i="63"/>
  <c r="P62" i="69"/>
  <c r="S24" i="71"/>
  <c r="K13" i="73"/>
  <c r="K76" i="73"/>
  <c r="K131" i="73"/>
  <c r="K20" i="76"/>
  <c r="K196" i="76"/>
  <c r="O88" i="62"/>
  <c r="O133" i="62"/>
  <c r="O175" i="62"/>
  <c r="O218" i="62"/>
  <c r="N56" i="63"/>
  <c r="N100" i="63"/>
  <c r="O37" i="64"/>
  <c r="P19" i="69"/>
  <c r="P63" i="69"/>
  <c r="P104" i="69"/>
  <c r="S25" i="71"/>
  <c r="M50" i="72"/>
  <c r="K65" i="73"/>
  <c r="K127" i="73"/>
  <c r="L12" i="74"/>
  <c r="K168" i="76"/>
  <c r="O89" i="62"/>
  <c r="O134" i="62"/>
  <c r="O172" i="62"/>
  <c r="N11" i="63"/>
  <c r="N57" i="63"/>
  <c r="N97" i="63"/>
  <c r="O38" i="64"/>
  <c r="P20" i="69"/>
  <c r="P60" i="69"/>
  <c r="P106" i="69"/>
  <c r="S26" i="71"/>
  <c r="M46" i="72"/>
  <c r="K66" i="73"/>
  <c r="K128" i="73"/>
  <c r="K181" i="73"/>
  <c r="K172" i="76"/>
  <c r="O94" i="62"/>
  <c r="O135" i="62"/>
  <c r="O177" i="62"/>
  <c r="N16" i="63"/>
  <c r="N58" i="63"/>
  <c r="N102" i="63"/>
  <c r="L11" i="65"/>
  <c r="P25" i="69"/>
  <c r="P85" i="69"/>
  <c r="S17" i="71"/>
  <c r="K17" i="73"/>
  <c r="K97" i="73"/>
  <c r="K177" i="73"/>
  <c r="K192" i="76"/>
  <c r="K260" i="76"/>
  <c r="K352" i="76"/>
  <c r="K566" i="76"/>
  <c r="P137" i="69"/>
  <c r="M21" i="72"/>
  <c r="K38" i="73"/>
  <c r="K98" i="73"/>
  <c r="K158" i="73"/>
  <c r="K33" i="76"/>
  <c r="K93" i="76"/>
  <c r="K153" i="76"/>
  <c r="K205" i="76"/>
  <c r="K265" i="76"/>
  <c r="K356" i="76"/>
  <c r="K644" i="76"/>
  <c r="K46" i="76"/>
  <c r="K106" i="76"/>
  <c r="K158" i="76"/>
  <c r="K218" i="76"/>
  <c r="K278" i="76"/>
  <c r="K393" i="76"/>
  <c r="Q279" i="78"/>
  <c r="K63" i="76"/>
  <c r="K195" i="76"/>
  <c r="K461" i="76"/>
  <c r="K414" i="76"/>
  <c r="K564" i="76"/>
  <c r="K484" i="76"/>
  <c r="Q26" i="78"/>
  <c r="Q14" i="78"/>
  <c r="Q65" i="78"/>
  <c r="P10" i="93"/>
  <c r="O27" i="79"/>
  <c r="Q260" i="78"/>
  <c r="Q193" i="78"/>
  <c r="Q97" i="78"/>
  <c r="I15" i="80"/>
  <c r="Q266" i="78"/>
  <c r="Q183" i="78"/>
  <c r="Q103" i="78"/>
  <c r="Q237" i="78"/>
  <c r="Q71" i="78"/>
  <c r="K654" i="76"/>
  <c r="K575" i="76"/>
  <c r="Q259" i="78"/>
  <c r="Q192" i="78"/>
  <c r="Q112" i="78"/>
  <c r="Q48" i="78"/>
  <c r="Q12" i="78"/>
  <c r="K634" i="76"/>
  <c r="K586" i="76"/>
  <c r="I38" i="80"/>
  <c r="O16" i="79"/>
  <c r="Q281" i="78"/>
  <c r="Q241" i="78"/>
  <c r="Q214" i="78"/>
  <c r="Q166" i="78"/>
  <c r="Q126" i="78"/>
  <c r="Q90" i="78"/>
  <c r="Q59" i="78"/>
  <c r="Q39" i="78"/>
  <c r="Q18" i="78"/>
  <c r="K656" i="76"/>
  <c r="K637" i="76"/>
  <c r="K613" i="76"/>
  <c r="K593" i="76"/>
  <c r="K573" i="76"/>
  <c r="Q239" i="78"/>
  <c r="Q94" i="78"/>
  <c r="Q10" i="78"/>
  <c r="K576" i="76"/>
  <c r="K544" i="76"/>
  <c r="K524" i="76"/>
  <c r="K500" i="76"/>
  <c r="K480" i="76"/>
  <c r="K460" i="76"/>
  <c r="K436" i="76"/>
  <c r="K416" i="76"/>
  <c r="K396" i="76"/>
  <c r="K371" i="76"/>
  <c r="K351" i="76"/>
  <c r="K331" i="76"/>
  <c r="K307" i="76"/>
  <c r="Q231" i="78"/>
  <c r="Q88" i="78"/>
  <c r="K651" i="76"/>
  <c r="K572" i="76"/>
  <c r="K543" i="76"/>
  <c r="K519" i="76"/>
  <c r="K499" i="76"/>
  <c r="K479" i="76"/>
  <c r="K455" i="76"/>
  <c r="K435" i="76"/>
  <c r="K415" i="76"/>
  <c r="K391" i="76"/>
  <c r="K370" i="76"/>
  <c r="K354" i="76"/>
  <c r="K338" i="76"/>
  <c r="Q287" i="78"/>
  <c r="Q172" i="78"/>
  <c r="Q62" i="78"/>
  <c r="K648" i="76"/>
  <c r="K584" i="76"/>
  <c r="K552" i="76"/>
  <c r="K534" i="76"/>
  <c r="K518" i="76"/>
  <c r="K502" i="76"/>
  <c r="K486" i="76"/>
  <c r="K470" i="76"/>
  <c r="K454" i="76"/>
  <c r="K438" i="76"/>
  <c r="K422" i="76"/>
  <c r="K406" i="76"/>
  <c r="K390" i="76"/>
  <c r="K373" i="76"/>
  <c r="K357" i="76"/>
  <c r="K341" i="76"/>
  <c r="I25" i="80"/>
  <c r="Q292" i="78"/>
  <c r="Q228" i="78"/>
  <c r="Q177" i="78"/>
  <c r="Q113" i="78"/>
  <c r="I48" i="80"/>
  <c r="Q314" i="78"/>
  <c r="Q250" i="78"/>
  <c r="Q199" i="78"/>
  <c r="Q135" i="78"/>
  <c r="O20" i="79"/>
  <c r="Q218" i="78"/>
  <c r="Q92" i="78"/>
  <c r="Q20" i="78"/>
  <c r="K623" i="76"/>
  <c r="K559" i="76"/>
  <c r="Q291" i="78"/>
  <c r="Q160" i="78"/>
  <c r="Q96" i="78"/>
  <c r="Q56" i="78"/>
  <c r="Q23" i="78"/>
  <c r="K657" i="76"/>
  <c r="K626" i="76"/>
  <c r="K594" i="76"/>
  <c r="P14" i="92"/>
  <c r="I22" i="80"/>
  <c r="Q321" i="78"/>
  <c r="Q289" i="78"/>
  <c r="Q257" i="78"/>
  <c r="Q224" i="78"/>
  <c r="Q206" i="78"/>
  <c r="Q174" i="78"/>
  <c r="Q142" i="78"/>
  <c r="Q110" i="78"/>
  <c r="Q84" i="78"/>
  <c r="Q63" i="78"/>
  <c r="Q47" i="78"/>
  <c r="Q30" i="78"/>
  <c r="Q13" i="78"/>
  <c r="K665" i="76"/>
  <c r="K649" i="76"/>
  <c r="K633" i="76"/>
  <c r="K617" i="76"/>
  <c r="K601" i="76"/>
  <c r="K585" i="76"/>
  <c r="K569" i="76"/>
  <c r="Q271" i="78"/>
  <c r="Q156" i="78"/>
  <c r="Q54" i="78"/>
  <c r="K655" i="76"/>
  <c r="K592" i="76"/>
  <c r="K554" i="76"/>
  <c r="K536" i="76"/>
  <c r="K520" i="76"/>
  <c r="K504" i="76"/>
  <c r="K488" i="76"/>
  <c r="K472" i="76"/>
  <c r="K456" i="76"/>
  <c r="K440" i="76"/>
  <c r="K424" i="76"/>
  <c r="K408" i="76"/>
  <c r="K392" i="76"/>
  <c r="K375" i="76"/>
  <c r="K359" i="76"/>
  <c r="K343" i="76"/>
  <c r="K327" i="76"/>
  <c r="K311" i="76"/>
  <c r="Q295" i="78"/>
  <c r="Q180" i="78"/>
  <c r="Q67" i="78"/>
  <c r="Q13" i="77"/>
  <c r="K604" i="76"/>
  <c r="K558" i="76"/>
  <c r="K539" i="76"/>
  <c r="K523" i="76"/>
  <c r="K507" i="76"/>
  <c r="K491" i="76"/>
  <c r="K475" i="76"/>
  <c r="K459" i="76"/>
  <c r="K443" i="76"/>
  <c r="K427" i="76"/>
  <c r="K411" i="76"/>
  <c r="K395" i="76"/>
  <c r="K378" i="76"/>
  <c r="D10" i="88"/>
  <c r="P11" i="92"/>
  <c r="I37" i="80"/>
  <c r="I21" i="80"/>
  <c r="O23" i="79"/>
  <c r="Q320" i="78"/>
  <c r="Q304" i="78"/>
  <c r="Q288" i="78"/>
  <c r="Q272" i="78"/>
  <c r="Q256" i="78"/>
  <c r="Q240" i="78"/>
  <c r="Q221" i="78"/>
  <c r="Q205" i="78"/>
  <c r="Q189" i="78"/>
  <c r="Q173" i="78"/>
  <c r="Q157" i="78"/>
  <c r="Q141" i="78"/>
  <c r="Q125" i="78"/>
  <c r="Q109" i="78"/>
  <c r="Q93" i="78"/>
  <c r="Q77" i="78"/>
  <c r="P12" i="93"/>
  <c r="I44" i="80"/>
  <c r="I27" i="80"/>
  <c r="I11" i="80"/>
  <c r="O13" i="79"/>
  <c r="Q310" i="78"/>
  <c r="Q294" i="78"/>
  <c r="Q278" i="78"/>
  <c r="Q262" i="78"/>
  <c r="Q246" i="78"/>
  <c r="Q230" i="78"/>
  <c r="Q211" i="78"/>
  <c r="Q195" i="78"/>
  <c r="Q179" i="78"/>
  <c r="Q163" i="78"/>
  <c r="Q147" i="78"/>
  <c r="Q131" i="78"/>
  <c r="Q115" i="78"/>
  <c r="Q99" i="78"/>
  <c r="I26" i="80"/>
  <c r="O12" i="79"/>
  <c r="Q293" i="78"/>
  <c r="Q261" i="78"/>
  <c r="Q229" i="78"/>
  <c r="Q210" i="78"/>
  <c r="Q178" i="78"/>
  <c r="Q146" i="78"/>
  <c r="Q114" i="78"/>
  <c r="Q87" i="78"/>
  <c r="Q66" i="78"/>
  <c r="Q49" i="78"/>
  <c r="Q32" i="78"/>
  <c r="Q16" i="78"/>
  <c r="Q12" i="77"/>
  <c r="K635" i="76"/>
  <c r="K619" i="76"/>
  <c r="K603" i="76"/>
  <c r="K587" i="76"/>
  <c r="K571" i="76"/>
  <c r="K555" i="76"/>
  <c r="I49" i="80"/>
  <c r="I16" i="80"/>
  <c r="Q315" i="78"/>
  <c r="Q283" i="78"/>
  <c r="Q251" i="78"/>
  <c r="Q200" i="78"/>
  <c r="Q168" i="78"/>
  <c r="Q136" i="78"/>
  <c r="Q104" i="78"/>
  <c r="Q80" i="78"/>
  <c r="Q60" i="78"/>
  <c r="Q44" i="78"/>
  <c r="Q27" i="78"/>
  <c r="K662" i="76"/>
  <c r="K646" i="76"/>
  <c r="K630" i="76"/>
  <c r="K614" i="76"/>
  <c r="K598" i="76"/>
  <c r="K582" i="76"/>
  <c r="P11" i="93"/>
  <c r="K10" i="81"/>
  <c r="I33" i="80"/>
  <c r="I17" i="80"/>
  <c r="O19" i="79"/>
  <c r="Q316" i="78"/>
  <c r="Q300" i="78"/>
  <c r="Q284" i="78"/>
  <c r="Q268" i="78"/>
  <c r="Q252" i="78"/>
  <c r="Q236" i="78"/>
  <c r="Q217" i="78"/>
  <c r="Q201" i="78"/>
  <c r="Q185" i="78"/>
  <c r="Q169" i="78"/>
  <c r="Q153" i="78"/>
  <c r="Q137" i="78"/>
  <c r="Q121" i="78"/>
  <c r="Q105" i="78"/>
  <c r="Q89" i="78"/>
  <c r="Q73" i="78"/>
  <c r="P13" i="92"/>
  <c r="I39" i="80"/>
  <c r="I23" i="80"/>
  <c r="O25" i="79"/>
  <c r="Q322" i="78"/>
  <c r="Q306" i="78"/>
  <c r="Q290" i="78"/>
  <c r="Q274" i="78"/>
  <c r="Q258" i="78"/>
  <c r="Q242" i="78"/>
  <c r="Q226" i="78"/>
  <c r="Q223" i="78"/>
  <c r="Q207" i="78"/>
  <c r="Q191" i="78"/>
  <c r="Q175" i="78"/>
  <c r="Q159" i="78"/>
  <c r="Q143" i="78"/>
  <c r="Q127" i="78"/>
  <c r="Q111" i="78"/>
  <c r="K11" i="81"/>
  <c r="I18" i="80"/>
  <c r="Q317" i="78"/>
  <c r="Q285" i="78"/>
  <c r="Q253" i="78"/>
  <c r="Q202" i="78"/>
  <c r="Q170" i="78"/>
  <c r="Q138" i="78"/>
  <c r="Q106" i="78"/>
  <c r="Q82" i="78"/>
  <c r="Q61" i="78"/>
  <c r="Q45" i="78"/>
  <c r="Q28" i="78"/>
  <c r="K663" i="76"/>
  <c r="K647" i="76"/>
  <c r="K631" i="76"/>
  <c r="K615" i="76"/>
  <c r="K599" i="76"/>
  <c r="K583" i="76"/>
  <c r="K567" i="76"/>
  <c r="K551" i="76"/>
  <c r="I40" i="80"/>
  <c r="O26" i="79"/>
  <c r="Q307" i="78"/>
  <c r="Q275" i="78"/>
  <c r="P12" i="92"/>
  <c r="I46" i="80"/>
  <c r="I29" i="80"/>
  <c r="I13" i="80"/>
  <c r="O15" i="79"/>
  <c r="Q312" i="78"/>
  <c r="Q296" i="78"/>
  <c r="Q280" i="78"/>
  <c r="Q264" i="78"/>
  <c r="Q248" i="78"/>
  <c r="Q232" i="78"/>
  <c r="Q213" i="78"/>
  <c r="Q197" i="78"/>
  <c r="Q181" i="78"/>
  <c r="Q165" i="78"/>
  <c r="Q149" i="78"/>
  <c r="Q133" i="78"/>
  <c r="Q117" i="78"/>
  <c r="Q101" i="78"/>
  <c r="Q85" i="78"/>
  <c r="Q69" i="78"/>
  <c r="K12" i="81"/>
  <c r="I35" i="80"/>
  <c r="I19" i="80"/>
  <c r="O21" i="79"/>
  <c r="Q318" i="78"/>
  <c r="Q302" i="78"/>
  <c r="Q286" i="78"/>
  <c r="Q270" i="78"/>
  <c r="Q254" i="78"/>
  <c r="Q238" i="78"/>
  <c r="Q219" i="78"/>
  <c r="Q203" i="78"/>
  <c r="Q187" i="78"/>
  <c r="Q171" i="78"/>
  <c r="Q155" i="78"/>
  <c r="Q139" i="78"/>
  <c r="Q123" i="78"/>
  <c r="Q107" i="78"/>
  <c r="I43" i="80"/>
  <c r="I10" i="80"/>
  <c r="Q309" i="78"/>
  <c r="Q277" i="78"/>
  <c r="Q245" i="78"/>
  <c r="Q194" i="78"/>
  <c r="Q162" i="78"/>
  <c r="Q130" i="78"/>
  <c r="Q98" i="78"/>
  <c r="Q76" i="78"/>
  <c r="Q57" i="78"/>
  <c r="Q41" i="78"/>
  <c r="Q24" i="78"/>
  <c r="K658" i="76"/>
  <c r="K643" i="76"/>
  <c r="K627" i="76"/>
  <c r="K611" i="76"/>
  <c r="K595" i="76"/>
  <c r="K579" i="76"/>
  <c r="K563" i="76"/>
  <c r="K547" i="76"/>
  <c r="I32" i="80"/>
  <c r="O18" i="79"/>
  <c r="Q299" i="78"/>
  <c r="Q267" i="78"/>
  <c r="Q235" i="78"/>
  <c r="Q216" i="78"/>
  <c r="Q184" i="78"/>
  <c r="Q152" i="78"/>
  <c r="Q120" i="78"/>
  <c r="Q91" i="78"/>
  <c r="Q70" i="78"/>
  <c r="Q52" i="78"/>
  <c r="Q35" i="78"/>
  <c r="Q19" i="78"/>
  <c r="Q15" i="77"/>
  <c r="K653" i="76"/>
  <c r="K638" i="76"/>
  <c r="K622" i="76"/>
  <c r="K606" i="76"/>
  <c r="K590" i="76"/>
  <c r="K574" i="76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7">
    <s v="Migdal Hashkaot Neches Boded"/>
    <s v="{[Time].[Hie Time].[Yom].&amp;[20190930]}"/>
    <s v="{[Medida].[Medida].&amp;[2]}"/>
    <s v="{[Keren].[Keren].[All]}"/>
    <s v="{[Cheshbon KM].[Hie Peilut].[Peilut 5].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4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3" si="16">
        <n x="1" s="1"/>
        <n x="14"/>
        <n x="15"/>
      </t>
    </mdx>
    <mdx n="0" f="v">
      <t c="3" si="16">
        <n x="1" s="1"/>
        <n x="17"/>
        <n x="15"/>
      </t>
    </mdx>
    <mdx n="0" f="v">
      <t c="3" si="16">
        <n x="1" s="1"/>
        <n x="18"/>
        <n x="15"/>
      </t>
    </mdx>
    <mdx n="0" f="v">
      <t c="3" si="16">
        <n x="1" s="1"/>
        <n x="19"/>
        <n x="15"/>
      </t>
    </mdx>
    <mdx n="0" f="v">
      <t c="3" si="16">
        <n x="1" s="1"/>
        <n x="20"/>
        <n x="15"/>
      </t>
    </mdx>
    <mdx n="0" f="v">
      <t c="3" si="16">
        <n x="1" s="1"/>
        <n x="21"/>
        <n x="15"/>
      </t>
    </mdx>
    <mdx n="0" f="v">
      <t c="3" si="16">
        <n x="1" s="1"/>
        <n x="22"/>
        <n x="15"/>
      </t>
    </mdx>
    <mdx n="0" f="v">
      <t c="3" si="16">
        <n x="1" s="1"/>
        <n x="23"/>
        <n x="15"/>
      </t>
    </mdx>
    <mdx n="0" f="v">
      <t c="3" si="16">
        <n x="1" s="1"/>
        <n x="24"/>
        <n x="15"/>
      </t>
    </mdx>
    <mdx n="0" f="v">
      <t c="3" si="16">
        <n x="1" s="1"/>
        <n x="25"/>
        <n x="15"/>
      </t>
    </mdx>
    <mdx n="0" f="v">
      <t c="3" si="16">
        <n x="1" s="1"/>
        <n x="26"/>
        <n x="15"/>
      </t>
    </mdx>
  </mdxMetadata>
  <valueMetadata count="2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</valueMetadata>
</metadata>
</file>

<file path=xl/sharedStrings.xml><?xml version="1.0" encoding="utf-8"?>
<sst xmlns="http://schemas.openxmlformats.org/spreadsheetml/2006/main" count="12960" uniqueCount="3802">
  <si>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</si>
  <si>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</si>
  <si>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</si>
  <si>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</si>
  <si>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</si>
  <si>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</si>
  <si>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</si>
  <si>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</si>
  <si>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</si>
  <si>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</si>
  <si>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</si>
  <si>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</si>
  <si>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</si>
  <si>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</si>
  <si>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</si>
  <si>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</si>
  <si>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</si>
  <si>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</si>
  <si>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</si>
  <si>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</si>
  <si>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</si>
  <si>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</si>
  <si>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</si>
  <si>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</si>
  <si>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</si>
  <si>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</si>
  <si>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</si>
  <si>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</si>
  <si>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</si>
  <si>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</si>
  <si>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</si>
  <si>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</si>
  <si>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</si>
  <si>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</si>
  <si>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</si>
  <si>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</si>
  <si>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</si>
  <si>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</si>
  <si>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</si>
  <si>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</si>
  <si>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</si>
  <si>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</si>
  <si>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</si>
  <si>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</si>
  <si>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</si>
  <si>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</si>
  <si>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</si>
  <si>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</si>
  <si>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</si>
  <si>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</si>
  <si>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</si>
  <si>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</si>
  <si>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</si>
  <si>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</si>
  <si>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</si>
  <si>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</si>
  <si>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</si>
  <si>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סה"כ מוצרים מובנים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</si>
  <si>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</si>
  <si>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</si>
  <si>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</si>
  <si>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</si>
  <si>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</si>
  <si>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</si>
  <si>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</si>
  <si>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</si>
  <si>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</si>
  <si>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</si>
  <si>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</si>
  <si>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</si>
  <si>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שכבת הון (Equity Tranch)</t>
  </si>
  <si>
    <t>סה"כ מוצרים מאוגחים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</si>
  <si>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</si>
  <si>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</si>
  <si>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</si>
  <si>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</si>
  <si>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</si>
  <si>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</si>
  <si>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</si>
  <si>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</si>
  <si>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</si>
  <si>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</si>
  <si>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</si>
  <si>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</si>
  <si>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</si>
  <si>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</si>
  <si>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</si>
  <si>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</si>
  <si>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</si>
  <si>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</si>
  <si>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</si>
  <si>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</si>
  <si>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</si>
  <si>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</si>
  <si>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</si>
  <si>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</si>
  <si>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</si>
  <si>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</si>
  <si>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</si>
  <si>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</si>
  <si>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</si>
  <si>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</si>
  <si>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</si>
  <si>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</si>
  <si>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</si>
  <si>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</si>
  <si>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</si>
  <si>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</si>
  <si>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</si>
  <si>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</si>
  <si>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</si>
  <si>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</si>
  <si>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</si>
  <si>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</si>
  <si>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</si>
  <si>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</si>
  <si>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</si>
  <si>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</si>
  <si>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</si>
  <si>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</si>
  <si>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</si>
  <si>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</si>
  <si>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</si>
  <si>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</si>
  <si>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</si>
  <si>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</si>
  <si>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</si>
  <si>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</si>
  <si>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</si>
  <si>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</si>
  <si>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</si>
  <si>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</si>
  <si>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</si>
  <si>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</si>
  <si>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</si>
  <si>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</si>
  <si>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</si>
  <si>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</si>
  <si>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</si>
  <si>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</si>
  <si>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</si>
  <si>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</si>
  <si>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</si>
  <si>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</si>
  <si>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</si>
  <si>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</si>
  <si>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</si>
  <si>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</si>
  <si>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</si>
  <si>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</si>
  <si>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</si>
  <si>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</si>
  <si>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</si>
  <si>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</si>
  <si>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</si>
  <si>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</si>
  <si>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</si>
  <si>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</si>
  <si>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</si>
  <si>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</si>
  <si>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</si>
  <si>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</si>
  <si>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</si>
  <si>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</si>
  <si>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</si>
  <si>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</si>
  <si>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</si>
  <si>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</si>
  <si>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</si>
  <si>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</si>
  <si>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</si>
  <si>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</si>
  <si>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</si>
  <si>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</si>
  <si>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</si>
  <si>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</si>
  <si>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</si>
  <si>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</si>
  <si>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</si>
  <si>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</si>
  <si>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</si>
  <si>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</si>
  <si>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</si>
  <si>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</si>
  <si>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</si>
  <si>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</si>
  <si>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</si>
  <si>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</si>
  <si>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</si>
  <si>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</si>
  <si>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</si>
  <si>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</si>
  <si>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</si>
  <si>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</si>
  <si>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</si>
  <si>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</si>
  <si>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</si>
  <si>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</si>
  <si>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</si>
  <si>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</si>
  <si>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</si>
  <si>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</si>
  <si>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</si>
  <si>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</si>
  <si>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</si>
  <si>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</si>
  <si>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</si>
  <si>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</si>
  <si>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</si>
  <si>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</si>
  <si>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</si>
  <si>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</si>
  <si>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</si>
  <si>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</si>
  <si>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</si>
  <si>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</si>
  <si>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</si>
  <si>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</si>
  <si>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</si>
  <si>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</si>
  <si>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</si>
  <si>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</si>
  <si>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</si>
  <si>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</si>
  <si>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</si>
  <si>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</si>
  <si>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</si>
  <si>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</si>
  <si>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</si>
  <si>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</si>
  <si>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</si>
  <si>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</si>
  <si>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</si>
  <si>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</si>
  <si>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</si>
  <si>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</si>
  <si>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</si>
  <si>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</si>
  <si>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</si>
  <si>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</si>
  <si>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</si>
  <si>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</si>
  <si>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</si>
  <si>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</si>
  <si>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30/09/2019</t>
  </si>
  <si>
    <t>מגדל מקפת קרנות פנסיה וקופות גמל בע"מ</t>
  </si>
  <si>
    <t>מקפת מרכז</t>
  </si>
  <si>
    <t>מגדל מקפת - מרכז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</si>
  <si>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</si>
  <si>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</si>
  <si>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</si>
  <si>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</si>
  <si>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</si>
  <si>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</si>
  <si>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</si>
  <si>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</si>
  <si>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</si>
  <si>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</si>
  <si>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</si>
  <si>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</si>
  <si>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</si>
  <si>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</si>
  <si>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</si>
  <si>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</si>
  <si>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</si>
  <si>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</si>
  <si>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</si>
  <si>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</si>
  <si>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</si>
  <si>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</si>
  <si>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</si>
  <si>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</si>
  <si>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</si>
  <si>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</si>
  <si>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</si>
  <si>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</si>
  <si>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</si>
  <si>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</si>
  <si>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</si>
  <si>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</si>
  <si>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</si>
  <si>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</si>
  <si>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</si>
  <si>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</si>
  <si>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</si>
  <si>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</si>
  <si>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</si>
  <si>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</si>
  <si>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</si>
  <si>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</si>
  <si>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</si>
  <si>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</si>
  <si>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</si>
  <si>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</si>
  <si>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</si>
  <si>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</si>
  <si>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</si>
  <si>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</si>
  <si>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</si>
  <si>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</si>
  <si>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</si>
  <si>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</si>
  <si>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</si>
  <si>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</si>
  <si>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</si>
  <si>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</si>
  <si>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</si>
  <si>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</si>
  <si>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</si>
  <si>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</si>
  <si>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</si>
  <si>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</si>
  <si>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</si>
  <si>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</si>
  <si>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</si>
  <si>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</si>
  <si>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</si>
  <si>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</si>
  <si>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</si>
  <si>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</si>
  <si>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</si>
  <si>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</si>
  <si>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</si>
  <si>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</si>
  <si>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</si>
  <si>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</si>
  <si>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</si>
  <si>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</si>
  <si>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</si>
  <si>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 משתנה 1121</t>
  </si>
  <si>
    <t>1127646</t>
  </si>
  <si>
    <t>ממשלתי משתנה 0520  גילון</t>
  </si>
  <si>
    <t>1116193</t>
  </si>
  <si>
    <t>ממשלתי משתנה 526</t>
  </si>
  <si>
    <t>1141795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</si>
  <si>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</si>
  <si>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</si>
  <si>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</si>
  <si>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</si>
  <si>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</si>
  <si>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</si>
  <si>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</si>
  <si>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הבינלאומי אגח י</t>
  </si>
  <si>
    <t>1160290</t>
  </si>
  <si>
    <t>513141879</t>
  </si>
  <si>
    <t>בנקים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</si>
  <si>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</si>
  <si>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</si>
  <si>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</si>
  <si>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</si>
  <si>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</si>
  <si>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</si>
  <si>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</si>
  <si>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</si>
  <si>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</si>
  <si>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</si>
  <si>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</si>
  <si>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</si>
  <si>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</si>
  <si>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</si>
  <si>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</si>
  <si>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</si>
  <si>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</si>
  <si>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</si>
  <si>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</si>
  <si>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</si>
  <si>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</si>
  <si>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</si>
  <si>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</si>
  <si>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</si>
  <si>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</si>
  <si>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</si>
  <si>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</si>
  <si>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</si>
  <si>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</si>
  <si>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</si>
  <si>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</si>
  <si>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</si>
  <si>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</si>
  <si>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</si>
  <si>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</si>
  <si>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</si>
  <si>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</si>
  <si>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</si>
  <si>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</si>
  <si>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</si>
  <si>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</si>
  <si>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</si>
  <si>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</si>
  <si>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</si>
  <si>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</si>
  <si>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</si>
  <si>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</si>
  <si>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</si>
  <si>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</si>
  <si>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</si>
  <si>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</si>
  <si>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</si>
  <si>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</si>
  <si>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</si>
  <si>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</si>
  <si>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</si>
  <si>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מנפיקים התח ב</t>
  </si>
  <si>
    <t>7480023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</si>
  <si>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</si>
  <si>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</si>
  <si>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</si>
  <si>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</si>
  <si>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</si>
  <si>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</si>
  <si>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</si>
  <si>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</si>
  <si>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</si>
  <si>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</si>
  <si>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</si>
  <si>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</si>
  <si>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</si>
  <si>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</si>
  <si>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</si>
  <si>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</si>
  <si>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</si>
  <si>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</si>
  <si>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</si>
  <si>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</si>
  <si>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</si>
  <si>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</si>
  <si>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</si>
  <si>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</si>
  <si>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</si>
  <si>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</si>
  <si>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</si>
  <si>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</si>
  <si>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</si>
  <si>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</si>
  <si>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</si>
  <si>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</si>
  <si>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</si>
  <si>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</si>
  <si>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</si>
  <si>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</si>
  <si>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</si>
  <si>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</si>
  <si>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</si>
  <si>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</si>
  <si>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</si>
  <si>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</si>
  <si>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</si>
  <si>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</si>
  <si>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</si>
  <si>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</si>
  <si>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בנק לאומי שה סדרה 200</t>
  </si>
  <si>
    <t>6040141</t>
  </si>
  <si>
    <t>גב ים     ו*</t>
  </si>
  <si>
    <t>7590128</t>
  </si>
  <si>
    <t>520001736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</si>
  <si>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</si>
  <si>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</si>
  <si>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</si>
  <si>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</si>
  <si>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</si>
  <si>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</si>
  <si>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</si>
  <si>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</si>
  <si>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</si>
  <si>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</si>
  <si>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</si>
  <si>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</si>
  <si>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</si>
  <si>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</si>
  <si>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</si>
  <si>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</si>
  <si>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</si>
  <si>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</si>
  <si>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</si>
  <si>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</si>
  <si>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</si>
  <si>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</si>
  <si>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</si>
  <si>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</si>
  <si>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</si>
  <si>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</si>
  <si>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</si>
  <si>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</si>
  <si>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</si>
  <si>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</si>
  <si>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</si>
  <si>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</si>
  <si>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</si>
  <si>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</si>
  <si>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</si>
  <si>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</si>
  <si>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</si>
  <si>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</si>
  <si>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</si>
  <si>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</si>
  <si>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</si>
  <si>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</si>
  <si>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</si>
  <si>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</si>
  <si>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</si>
  <si>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</si>
  <si>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</si>
  <si>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</si>
  <si>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</si>
  <si>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</si>
  <si>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</si>
  <si>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</si>
  <si>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</si>
  <si>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</si>
  <si>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</si>
  <si>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</si>
  <si>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</si>
  <si>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</si>
  <si>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</si>
  <si>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</si>
  <si>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</si>
  <si>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</si>
  <si>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</si>
  <si>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</si>
  <si>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</si>
  <si>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</si>
  <si>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</si>
  <si>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</si>
  <si>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</si>
  <si>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</si>
  <si>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</si>
  <si>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</si>
  <si>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</si>
  <si>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</si>
  <si>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</si>
  <si>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</si>
  <si>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</si>
  <si>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</si>
  <si>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</si>
  <si>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</si>
  <si>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</si>
  <si>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</si>
  <si>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</si>
  <si>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</si>
  <si>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</si>
  <si>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</si>
  <si>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</si>
  <si>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</si>
  <si>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</si>
  <si>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</si>
  <si>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</si>
  <si>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</si>
  <si>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</si>
  <si>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</si>
  <si>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</si>
  <si>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</si>
  <si>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</si>
  <si>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</si>
  <si>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</si>
  <si>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</si>
  <si>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</si>
  <si>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</si>
  <si>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</si>
  <si>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</si>
  <si>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</si>
  <si>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</si>
  <si>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</si>
  <si>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</si>
  <si>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</si>
  <si>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</si>
  <si>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</si>
  <si>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</si>
  <si>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</si>
  <si>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</si>
  <si>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</si>
  <si>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</si>
  <si>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</si>
  <si>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</si>
  <si>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</si>
  <si>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</si>
  <si>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</si>
  <si>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</si>
  <si>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</si>
  <si>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</si>
  <si>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</si>
  <si>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</si>
  <si>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</si>
  <si>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</si>
  <si>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</si>
  <si>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</si>
  <si>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</si>
  <si>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</si>
  <si>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</si>
  <si>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</si>
  <si>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</si>
  <si>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</si>
  <si>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</si>
  <si>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</si>
  <si>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</si>
  <si>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</si>
  <si>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</si>
  <si>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</si>
  <si>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</si>
  <si>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</si>
  <si>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</si>
  <si>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</si>
  <si>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</si>
  <si>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</si>
  <si>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</si>
  <si>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</si>
  <si>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</si>
  <si>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</si>
  <si>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</si>
  <si>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</si>
  <si>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</si>
  <si>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</si>
  <si>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</si>
  <si>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</si>
  <si>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</si>
  <si>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</si>
  <si>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</si>
  <si>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</si>
  <si>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</si>
  <si>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</si>
  <si>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</si>
  <si>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</si>
  <si>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</si>
  <si>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</si>
  <si>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</si>
  <si>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</si>
  <si>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</si>
  <si>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</si>
  <si>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</si>
  <si>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</si>
  <si>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</si>
  <si>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</si>
  <si>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</si>
  <si>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</si>
  <si>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</si>
  <si>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</si>
  <si>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</si>
  <si>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</si>
  <si>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</si>
  <si>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</si>
  <si>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</si>
  <si>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</si>
  <si>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</si>
  <si>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</si>
  <si>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</si>
  <si>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</si>
  <si>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</si>
  <si>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</si>
  <si>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</si>
  <si>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</si>
  <si>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</si>
  <si>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</si>
  <si>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</si>
  <si>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</si>
  <si>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</si>
  <si>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</si>
  <si>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</si>
  <si>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</si>
  <si>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</si>
  <si>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</si>
  <si>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</si>
  <si>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</si>
  <si>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</si>
  <si>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</si>
  <si>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</si>
  <si>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</si>
  <si>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</si>
  <si>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</si>
  <si>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</si>
  <si>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</si>
  <si>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</si>
  <si>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</si>
  <si>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</si>
  <si>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</si>
  <si>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</si>
  <si>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</si>
  <si>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</si>
  <si>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</si>
  <si>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</si>
  <si>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</si>
  <si>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</si>
  <si>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</si>
  <si>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</si>
  <si>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</si>
  <si>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</si>
  <si>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</si>
  <si>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</si>
  <si>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</si>
  <si>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</si>
  <si>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</si>
  <si>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שיכון ובינוי 6</t>
  </si>
  <si>
    <t>1129733</t>
  </si>
  <si>
    <t>520036104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</si>
  <si>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</si>
  <si>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</si>
  <si>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</si>
  <si>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</si>
  <si>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</si>
  <si>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</si>
  <si>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</si>
  <si>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</si>
  <si>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</si>
  <si>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</si>
  <si>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</si>
  <si>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</si>
  <si>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</si>
  <si>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</si>
  <si>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</si>
  <si>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הכשרת היישוב 17</t>
  </si>
  <si>
    <t>6120182</t>
  </si>
  <si>
    <t>514423474</t>
  </si>
  <si>
    <t>ilBBB+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</si>
  <si>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</si>
  <si>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</si>
  <si>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</si>
  <si>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</si>
  <si>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</si>
  <si>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</si>
  <si>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</si>
  <si>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</si>
  <si>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</si>
  <si>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</si>
  <si>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</si>
  <si>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</si>
  <si>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</si>
  <si>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</si>
  <si>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</si>
  <si>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</si>
  <si>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</si>
  <si>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</si>
  <si>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</si>
  <si>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</si>
  <si>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</si>
  <si>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</si>
  <si>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</si>
  <si>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</si>
  <si>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</si>
  <si>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</si>
  <si>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</si>
  <si>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</si>
  <si>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</si>
  <si>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</si>
  <si>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</si>
  <si>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</si>
  <si>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</si>
  <si>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</si>
  <si>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</si>
  <si>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</si>
  <si>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</si>
  <si>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</si>
  <si>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</si>
  <si>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</si>
  <si>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</si>
  <si>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</si>
  <si>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</si>
  <si>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</si>
  <si>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</si>
  <si>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</si>
  <si>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</si>
  <si>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</si>
  <si>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</si>
  <si>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</si>
  <si>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</si>
  <si>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</si>
  <si>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</si>
  <si>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</si>
  <si>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</si>
  <si>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</si>
  <si>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</si>
  <si>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</si>
  <si>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</si>
  <si>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</si>
  <si>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</si>
  <si>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</si>
  <si>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</si>
  <si>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</si>
  <si>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</si>
  <si>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</si>
  <si>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</si>
  <si>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</si>
  <si>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</si>
  <si>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</si>
  <si>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</si>
  <si>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</si>
  <si>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</si>
  <si>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</si>
  <si>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</si>
  <si>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</si>
  <si>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</si>
  <si>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</si>
  <si>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</si>
  <si>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</si>
  <si>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</si>
  <si>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</si>
  <si>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</si>
  <si>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</si>
  <si>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</si>
  <si>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</si>
  <si>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</si>
  <si>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</si>
  <si>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</si>
  <si>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</si>
  <si>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</si>
  <si>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</si>
  <si>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</si>
  <si>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</si>
  <si>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</si>
  <si>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</si>
  <si>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</si>
  <si>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</si>
  <si>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</si>
  <si>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</si>
  <si>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</si>
  <si>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</si>
  <si>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</si>
  <si>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</si>
  <si>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</si>
  <si>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</si>
  <si>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</si>
  <si>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</si>
  <si>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</si>
  <si>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</si>
  <si>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</si>
  <si>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</si>
  <si>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</si>
  <si>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</si>
  <si>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</si>
  <si>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</si>
  <si>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</si>
  <si>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</si>
  <si>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</si>
  <si>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</si>
  <si>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</si>
  <si>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</si>
  <si>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</si>
  <si>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</si>
  <si>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</si>
  <si>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</si>
  <si>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</si>
  <si>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</si>
  <si>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</si>
  <si>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</si>
  <si>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</si>
  <si>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</si>
  <si>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</si>
  <si>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</si>
  <si>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</si>
  <si>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</si>
  <si>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</si>
  <si>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</si>
  <si>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</si>
  <si>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</si>
  <si>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</si>
  <si>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</si>
  <si>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</si>
  <si>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</si>
  <si>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</si>
  <si>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</si>
  <si>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</si>
  <si>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</si>
  <si>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</si>
  <si>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</si>
  <si>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</si>
  <si>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</si>
  <si>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</si>
  <si>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</si>
  <si>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</si>
  <si>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</si>
  <si>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</si>
  <si>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</si>
  <si>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</si>
  <si>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</si>
  <si>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</si>
  <si>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</si>
  <si>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</si>
  <si>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</si>
  <si>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</si>
  <si>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</si>
  <si>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</si>
  <si>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</si>
  <si>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</si>
  <si>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</si>
  <si>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</si>
  <si>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</si>
  <si>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</si>
  <si>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</si>
  <si>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</si>
  <si>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</si>
  <si>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</si>
  <si>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</si>
  <si>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</si>
  <si>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</si>
  <si>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</si>
  <si>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</si>
  <si>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</si>
  <si>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</si>
  <si>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</si>
  <si>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</si>
  <si>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</si>
  <si>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</si>
  <si>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</si>
  <si>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</si>
  <si>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</si>
  <si>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</si>
  <si>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</si>
  <si>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</si>
  <si>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</si>
  <si>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</si>
  <si>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</si>
  <si>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</si>
  <si>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</si>
  <si>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</si>
  <si>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</si>
  <si>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</si>
  <si>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</si>
  <si>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</si>
  <si>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</si>
  <si>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</si>
  <si>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</si>
  <si>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</si>
  <si>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</si>
  <si>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</si>
  <si>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</si>
  <si>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</si>
  <si>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</si>
  <si>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</si>
  <si>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</si>
  <si>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</si>
  <si>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</si>
  <si>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</si>
  <si>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</si>
  <si>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</si>
  <si>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</si>
  <si>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</si>
  <si>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</si>
  <si>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</si>
  <si>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</si>
  <si>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</si>
  <si>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COMMONWEALTH BANK 3.61 9/34</t>
  </si>
  <si>
    <t>USQ2704MAA64</t>
  </si>
  <si>
    <t>Banks</t>
  </si>
  <si>
    <t>A+</t>
  </si>
  <si>
    <t>NAB 3.933 08/2034 08/29</t>
  </si>
  <si>
    <t>USG6S94TAB96</t>
  </si>
  <si>
    <t>BMETR 4.75 02/24</t>
  </si>
  <si>
    <t>USP37466AJ19</t>
  </si>
  <si>
    <t>Transportation</t>
  </si>
  <si>
    <t>A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</si>
  <si>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</si>
  <si>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</si>
  <si>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</si>
  <si>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</si>
  <si>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</si>
  <si>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</si>
  <si>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</si>
  <si>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</si>
  <si>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</si>
  <si>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ENI SPA 4.75 09/2028</t>
  </si>
  <si>
    <t>US26874RAE80</t>
  </si>
  <si>
    <t>UTILITIES</t>
  </si>
  <si>
    <t>Baa1</t>
  </si>
  <si>
    <t>Moodys</t>
  </si>
  <si>
    <t>HYUCAP 3.75 03/23</t>
  </si>
  <si>
    <t>USY3815NBA82</t>
  </si>
  <si>
    <t>Automobiles &amp; Components</t>
  </si>
  <si>
    <t>ABBVIE 4.45 05/46 06/46</t>
  </si>
  <si>
    <t>US00287YAW93</t>
  </si>
  <si>
    <t>Health Care Equipment &amp; Services</t>
  </si>
  <si>
    <t>Baa2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</si>
  <si>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</si>
  <si>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</si>
  <si>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</si>
  <si>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</si>
  <si>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</si>
  <si>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</si>
  <si>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AIR LEASE 3.625 12/2027</t>
  </si>
  <si>
    <t>US00912XAY04</t>
  </si>
  <si>
    <t>Capital Goods</t>
  </si>
  <si>
    <t>AIR LEASE 4.625 07/28 10/28</t>
  </si>
  <si>
    <t>US00912XBF06</t>
  </si>
  <si>
    <t>AL 3.75 06/26</t>
  </si>
  <si>
    <t>US00914AAB89</t>
  </si>
  <si>
    <t>AT&amp;T 4.55 03/49 09/48</t>
  </si>
  <si>
    <t>US00206RDK59</t>
  </si>
  <si>
    <t>TELECOMMUNICATION SERVICES</t>
  </si>
  <si>
    <t>CREDIT SUISSE 6.5 08/23</t>
  </si>
  <si>
    <t>XS0957135212</t>
  </si>
  <si>
    <t>ENELIM 4.625 25</t>
  </si>
  <si>
    <t>US29278GAJ76</t>
  </si>
  <si>
    <t>Diversified Financials</t>
  </si>
  <si>
    <t>ENELIM 4.875 06/29</t>
  </si>
  <si>
    <t>US29278GAK40</t>
  </si>
  <si>
    <t>FEDEX 5.1 01/44</t>
  </si>
  <si>
    <t>US31428XAW65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</si>
  <si>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</si>
  <si>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</si>
  <si>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</si>
  <si>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</si>
  <si>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</si>
  <si>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</si>
  <si>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</si>
  <si>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</si>
  <si>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</si>
  <si>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</si>
  <si>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</si>
  <si>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WESTPAC BANKING 4.11 07/34 07/29</t>
  </si>
  <si>
    <t>US961214EF61</t>
  </si>
  <si>
    <t>ACAFP 7.875 01/29/49</t>
  </si>
  <si>
    <t>USF22797RT78</t>
  </si>
  <si>
    <t>AER 4.875 01/24</t>
  </si>
  <si>
    <t>US00774MAK18</t>
  </si>
  <si>
    <t>Commercial &amp; Professional Services</t>
  </si>
  <si>
    <t>AERCAP IRELAND 4.45 04/26</t>
  </si>
  <si>
    <t>US00774MAL90</t>
  </si>
  <si>
    <t>ALLEGION 3.5 10/29 07/29</t>
  </si>
  <si>
    <t>US01748TAB70</t>
  </si>
  <si>
    <t>ASHTEAD CAPITAL 5.25 08/26 08/24</t>
  </si>
  <si>
    <t>US045054AH68</t>
  </si>
  <si>
    <t>Other</t>
  </si>
  <si>
    <t>ASHTEAD CAPITAL 5.62 10/24 10/22</t>
  </si>
  <si>
    <t>US045054AC71</t>
  </si>
  <si>
    <t>AVGO 4.75 04/29</t>
  </si>
  <si>
    <t>US11135FAB76</t>
  </si>
  <si>
    <t>Semiconductors &amp; Semiconductor Equipment</t>
  </si>
  <si>
    <t>DELL 5.3 01/29</t>
  </si>
  <si>
    <t>US24703DBA81</t>
  </si>
  <si>
    <t>ECOPETROL 5.875 09/23</t>
  </si>
  <si>
    <t>US279158AC30</t>
  </si>
  <si>
    <t>ETP 5.25 04/29</t>
  </si>
  <si>
    <t>US29278NAG88</t>
  </si>
  <si>
    <t>FORD 5.596 01/22</t>
  </si>
  <si>
    <t>US345397ZM88</t>
  </si>
  <si>
    <t>Baa3</t>
  </si>
  <si>
    <t>GM 5.25 03/26</t>
  </si>
  <si>
    <t>US37045XBG07</t>
  </si>
  <si>
    <t>MATERIALS</t>
  </si>
  <si>
    <t>LEAR 5.25 01/25</t>
  </si>
  <si>
    <t>US521865AX34</t>
  </si>
  <si>
    <t>MACQUARIE BANK 4.875 06/2025</t>
  </si>
  <si>
    <t>US55608YAB11</t>
  </si>
  <si>
    <t>MERCK 2.875 06/29 06/79</t>
  </si>
  <si>
    <t>XS2011260705</t>
  </si>
  <si>
    <t>Pharmaceuticals &amp; Biotechnology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</si>
  <si>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</si>
  <si>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</si>
  <si>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</si>
  <si>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</si>
  <si>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</si>
  <si>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</si>
  <si>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NXPI 4.875 03/24</t>
  </si>
  <si>
    <t>US62947QAZ19</t>
  </si>
  <si>
    <t>SSE SSELN 4.75 9/77 06/22</t>
  </si>
  <si>
    <t>XS1572343744</t>
  </si>
  <si>
    <t>STANDARD CHARTERED 4.3 02/27</t>
  </si>
  <si>
    <t>XS1480699641</t>
  </si>
  <si>
    <t>SVENSKA HANDELSB 6.25  PERP 01/24</t>
  </si>
  <si>
    <t>XS1952091202</t>
  </si>
  <si>
    <t>TOL 3.8 11/29</t>
  </si>
  <si>
    <t>US88947EAU47</t>
  </si>
  <si>
    <t>TRPCN 5.3 03/77</t>
  </si>
  <si>
    <t>US89356BAC28</t>
  </si>
  <si>
    <t>TRPCN 5.875 08/76</t>
  </si>
  <si>
    <t>US89356BAB45</t>
  </si>
  <si>
    <t>VW 4.625 PERP 06/28</t>
  </si>
  <si>
    <t>XS1799939027</t>
  </si>
  <si>
    <t>AEGON 5.625 PERP</t>
  </si>
  <si>
    <t>XS1886478806</t>
  </si>
  <si>
    <t>BB+</t>
  </si>
  <si>
    <t>BNP PARIBAS 7 PERP 08/28</t>
  </si>
  <si>
    <t>USF1R15XK854</t>
  </si>
  <si>
    <t>Ba1</t>
  </si>
  <si>
    <t>CONTINENTAL RES 5 09/22 03/17</t>
  </si>
  <si>
    <t>US212015AH47</t>
  </si>
  <si>
    <t>CTXS 4.5 12/27</t>
  </si>
  <si>
    <t>US177376AE06</t>
  </si>
  <si>
    <t>Software &amp; Services</t>
  </si>
  <si>
    <t>ENBCN 6 01/27 01/77</t>
  </si>
  <si>
    <t>US29250NAN57</t>
  </si>
  <si>
    <t>FIBRBZ 5.25</t>
  </si>
  <si>
    <t>US31572UAE64</t>
  </si>
  <si>
    <t>HILTON DOMESTIC OPER 4.875 01/30</t>
  </si>
  <si>
    <t>US432833AE10</t>
  </si>
  <si>
    <t>Hotels Restaurants &amp; Leisure</t>
  </si>
  <si>
    <t>HOLCIM FIN 3 07/24</t>
  </si>
  <si>
    <t>XS1713466495</t>
  </si>
  <si>
    <t>LENNAR 4.125 01/22 10/21</t>
  </si>
  <si>
    <t>US526057BY96</t>
  </si>
  <si>
    <t>Consumer Durables &amp; Apparel</t>
  </si>
  <si>
    <t>PEMEX 4.875 01/22</t>
  </si>
  <si>
    <t>US71654QBB77</t>
  </si>
  <si>
    <t>PETROLEOS MEXICANOS 6.49 1/27 11/26</t>
  </si>
  <si>
    <t>USP78625DW03</t>
  </si>
  <si>
    <t>REPSM 4.5 03/75</t>
  </si>
  <si>
    <t>XS1207058733</t>
  </si>
  <si>
    <t>SOLVAY 4.25 04/03/2024</t>
  </si>
  <si>
    <t>BE6309987400</t>
  </si>
  <si>
    <t>VALE 3.75 01/23</t>
  </si>
  <si>
    <t>XS0802953165</t>
  </si>
  <si>
    <t>VERISIGN 4.625 05/23 05/18</t>
  </si>
  <si>
    <t>US92343EAF97</t>
  </si>
  <si>
    <t>VODAFONE 6.25 10/78 10/24</t>
  </si>
  <si>
    <t>XS1888180640</t>
  </si>
  <si>
    <t>CCO HOLDINGS 4.75 03/30 09/24</t>
  </si>
  <si>
    <t>US1248EPCD32</t>
  </si>
  <si>
    <t>Media</t>
  </si>
  <si>
    <t>BB</t>
  </si>
  <si>
    <t>CHCOCH 7 6/30/24</t>
  </si>
  <si>
    <t>US16412XAD75</t>
  </si>
  <si>
    <t>CHENIERE CORPUS 5.125 06/27</t>
  </si>
  <si>
    <t>US16412XAG07</t>
  </si>
  <si>
    <t>CQP 4.5 10/29</t>
  </si>
  <si>
    <t>US16411QAE17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</si>
  <si>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</si>
  <si>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</si>
  <si>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</si>
  <si>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</si>
  <si>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</si>
  <si>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</si>
  <si>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Real Estate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</si>
  <si>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</si>
  <si>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</si>
  <si>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</si>
  <si>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</si>
  <si>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</si>
  <si>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</si>
  <si>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</si>
  <si>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</si>
  <si>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BB-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</si>
  <si>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</si>
  <si>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</si>
  <si>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</si>
  <si>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</si>
  <si>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</si>
  <si>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</si>
  <si>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</si>
  <si>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</si>
  <si>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</si>
  <si>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</si>
  <si>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</si>
  <si>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</si>
  <si>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</si>
  <si>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</si>
  <si>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</si>
  <si>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</si>
  <si>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</si>
  <si>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</si>
  <si>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</si>
  <si>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</si>
  <si>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</si>
  <si>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</si>
  <si>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</si>
  <si>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</si>
  <si>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RBS 8 PERP 8 08/25</t>
  </si>
  <si>
    <t>US780099CK11</t>
  </si>
  <si>
    <t>TRANSOCEAN 7.75 10/24 10/20</t>
  </si>
  <si>
    <t>US893828AA14</t>
  </si>
  <si>
    <t>BMO 4.8 PERP</t>
  </si>
  <si>
    <t>US06368B5P91</t>
  </si>
  <si>
    <t>NR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</si>
  <si>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</si>
  <si>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</si>
  <si>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</si>
  <si>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</si>
  <si>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</si>
  <si>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</si>
  <si>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</si>
  <si>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</si>
  <si>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</si>
  <si>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</si>
  <si>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</si>
  <si>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</si>
  <si>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</si>
  <si>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</si>
  <si>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</si>
  <si>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</si>
  <si>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</si>
  <si>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</si>
  <si>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</si>
  <si>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</si>
  <si>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</si>
  <si>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</si>
  <si>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</si>
  <si>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</si>
  <si>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</si>
  <si>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</si>
  <si>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</si>
  <si>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</si>
  <si>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</si>
  <si>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</si>
  <si>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</si>
  <si>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</si>
  <si>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</si>
  <si>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</si>
  <si>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</si>
  <si>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</si>
  <si>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</si>
  <si>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</si>
  <si>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</si>
  <si>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</si>
  <si>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</si>
  <si>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</si>
  <si>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</si>
  <si>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</si>
  <si>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</si>
  <si>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</si>
  <si>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</si>
  <si>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</si>
  <si>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</si>
  <si>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</si>
  <si>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</si>
  <si>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</si>
  <si>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</si>
  <si>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</si>
  <si>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</si>
  <si>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</si>
  <si>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</si>
  <si>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</si>
  <si>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</si>
  <si>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</si>
  <si>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</si>
  <si>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</si>
  <si>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</si>
  <si>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</si>
  <si>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</si>
  <si>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</si>
  <si>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</si>
  <si>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</si>
  <si>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</si>
  <si>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</si>
  <si>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</si>
  <si>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</si>
  <si>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</si>
  <si>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</si>
  <si>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</si>
  <si>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</si>
  <si>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</si>
  <si>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</si>
  <si>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</si>
  <si>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</si>
  <si>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</si>
  <si>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</si>
  <si>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</si>
  <si>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</si>
  <si>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</si>
  <si>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</si>
  <si>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</si>
  <si>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</si>
  <si>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</si>
  <si>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</si>
  <si>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</si>
  <si>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</si>
  <si>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</si>
  <si>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</si>
  <si>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</si>
  <si>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</si>
  <si>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</si>
  <si>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</si>
  <si>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</si>
  <si>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</si>
  <si>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</si>
  <si>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</si>
  <si>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</si>
  <si>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</si>
  <si>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</si>
  <si>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</si>
  <si>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</si>
  <si>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</si>
  <si>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</si>
  <si>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</si>
  <si>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</si>
  <si>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</si>
  <si>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</si>
  <si>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</si>
  <si>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</si>
  <si>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</si>
  <si>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</si>
  <si>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</si>
  <si>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</si>
  <si>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</si>
  <si>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</si>
  <si>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</si>
  <si>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</si>
  <si>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</si>
  <si>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</si>
  <si>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</si>
  <si>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</si>
  <si>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</si>
  <si>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</si>
  <si>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</si>
  <si>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</si>
  <si>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</si>
  <si>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</si>
  <si>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</si>
  <si>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</si>
  <si>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</si>
  <si>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</si>
  <si>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</si>
  <si>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</si>
  <si>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</si>
  <si>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</si>
  <si>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</si>
  <si>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</si>
  <si>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</si>
  <si>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</si>
  <si>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</si>
  <si>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</si>
  <si>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</si>
  <si>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</si>
  <si>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</si>
  <si>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</si>
  <si>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</si>
  <si>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</si>
  <si>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</si>
  <si>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</si>
  <si>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</si>
  <si>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</si>
  <si>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</si>
  <si>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</si>
  <si>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</si>
  <si>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</si>
  <si>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</si>
  <si>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</si>
  <si>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</si>
  <si>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</si>
  <si>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</si>
  <si>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</si>
  <si>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</si>
  <si>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</si>
  <si>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</si>
  <si>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</si>
  <si>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</si>
  <si>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</si>
  <si>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</si>
  <si>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</si>
  <si>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</si>
  <si>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</si>
  <si>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</si>
  <si>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</si>
  <si>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</si>
  <si>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</si>
  <si>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</si>
  <si>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</si>
  <si>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</si>
  <si>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</si>
  <si>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</si>
  <si>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</si>
  <si>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</si>
  <si>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</si>
  <si>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</si>
  <si>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</si>
  <si>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</si>
  <si>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</si>
  <si>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</si>
  <si>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</si>
  <si>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</si>
  <si>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</si>
  <si>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</si>
  <si>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</si>
  <si>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</si>
  <si>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</si>
  <si>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</si>
  <si>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</si>
  <si>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</si>
  <si>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</si>
  <si>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</si>
  <si>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</si>
  <si>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</si>
  <si>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</si>
  <si>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</si>
  <si>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</si>
  <si>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</si>
  <si>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</si>
  <si>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</si>
  <si>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</si>
  <si>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</si>
  <si>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</si>
  <si>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</si>
  <si>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</si>
  <si>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</si>
  <si>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</si>
  <si>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</si>
  <si>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</si>
  <si>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</si>
  <si>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</si>
  <si>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</si>
  <si>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</si>
  <si>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</si>
  <si>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</si>
  <si>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</si>
  <si>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</si>
  <si>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</si>
  <si>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</si>
  <si>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</si>
  <si>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</si>
  <si>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</si>
  <si>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</si>
  <si>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</si>
  <si>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</si>
  <si>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</si>
  <si>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</si>
  <si>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</si>
  <si>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</si>
  <si>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</si>
  <si>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</si>
  <si>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</si>
  <si>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</si>
  <si>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</si>
  <si>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</si>
  <si>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</si>
  <si>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</si>
  <si>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</si>
  <si>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</si>
  <si>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</si>
  <si>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</si>
  <si>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</si>
  <si>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</si>
  <si>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</si>
  <si>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</si>
  <si>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</si>
  <si>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</si>
  <si>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</si>
  <si>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</si>
  <si>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</si>
  <si>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</si>
  <si>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</si>
  <si>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</si>
  <si>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</si>
  <si>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</si>
  <si>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</si>
  <si>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</si>
  <si>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</si>
  <si>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</si>
  <si>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</si>
  <si>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</si>
  <si>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</si>
  <si>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</si>
  <si>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</si>
  <si>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</si>
  <si>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</si>
  <si>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</si>
  <si>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</si>
  <si>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</si>
  <si>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</si>
  <si>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</si>
  <si>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</si>
  <si>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</si>
  <si>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</si>
  <si>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</si>
  <si>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</si>
  <si>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</si>
  <si>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</si>
  <si>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</si>
  <si>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</si>
  <si>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</si>
  <si>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</si>
  <si>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</si>
  <si>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</si>
  <si>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</si>
  <si>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</si>
  <si>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</si>
  <si>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</si>
  <si>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</si>
  <si>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ELLOMAY CAPITAL LTD</t>
  </si>
  <si>
    <t>IL0010826357</t>
  </si>
  <si>
    <t>NYSE</t>
  </si>
  <si>
    <t>520039868</t>
  </si>
  <si>
    <t>ENERGEAN OIL &amp; GAS</t>
  </si>
  <si>
    <t>GB00BG12Y042</t>
  </si>
  <si>
    <t>FIVERR INTERNATIONAL LTD</t>
  </si>
  <si>
    <t>IL0011582033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</si>
  <si>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</si>
  <si>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</si>
  <si>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</si>
  <si>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</si>
  <si>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</si>
  <si>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</si>
  <si>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</si>
  <si>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</si>
  <si>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</si>
  <si>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</si>
  <si>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</si>
  <si>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</si>
  <si>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</si>
  <si>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</si>
  <si>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</si>
  <si>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</si>
  <si>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</si>
  <si>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</si>
  <si>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</si>
  <si>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</si>
  <si>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</si>
  <si>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</si>
  <si>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</si>
  <si>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</si>
  <si>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</si>
  <si>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</si>
  <si>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</si>
  <si>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</si>
  <si>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</si>
  <si>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</si>
  <si>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</si>
  <si>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</si>
  <si>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</si>
  <si>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</si>
  <si>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</si>
  <si>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</si>
  <si>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</si>
  <si>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</si>
  <si>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</si>
  <si>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</si>
  <si>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</si>
  <si>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</si>
  <si>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</si>
  <si>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</si>
  <si>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</si>
  <si>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</si>
  <si>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</si>
  <si>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</si>
  <si>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</si>
  <si>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</si>
  <si>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</si>
  <si>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</si>
  <si>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</si>
  <si>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</si>
  <si>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</si>
  <si>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</si>
  <si>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</si>
  <si>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</si>
  <si>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</si>
  <si>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</si>
  <si>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</si>
  <si>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</si>
  <si>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</si>
  <si>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</si>
  <si>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</si>
  <si>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</si>
  <si>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</si>
  <si>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</si>
  <si>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</si>
  <si>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</si>
  <si>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</si>
  <si>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</si>
  <si>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BECTON DICKINSON AND CO</t>
  </si>
  <si>
    <t>US0758871091</t>
  </si>
  <si>
    <t>BLACKROCK</t>
  </si>
  <si>
    <t>US09247X1019</t>
  </si>
  <si>
    <t>BOEING</t>
  </si>
  <si>
    <t>US0970231058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</si>
  <si>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</si>
  <si>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</si>
  <si>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</si>
  <si>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</si>
  <si>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</si>
  <si>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</si>
  <si>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</si>
  <si>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</si>
  <si>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DEUTSCHE POST AG REG</t>
  </si>
  <si>
    <t>DE0005552004</t>
  </si>
  <si>
    <t>DOMINO`S PIZZA INC</t>
  </si>
  <si>
    <t>US25754A2015</t>
  </si>
  <si>
    <t>EIFFAGE</t>
  </si>
  <si>
    <t>FR0000130452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</si>
  <si>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</si>
  <si>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</si>
  <si>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</si>
  <si>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</si>
  <si>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</si>
  <si>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</si>
  <si>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</si>
  <si>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</si>
  <si>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</si>
  <si>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</si>
  <si>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</si>
  <si>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HCP INC</t>
  </si>
  <si>
    <t>US40414L1098</t>
  </si>
  <si>
    <t>INDITEX</t>
  </si>
  <si>
    <t>ES0148396007</t>
  </si>
  <si>
    <t>BME</t>
  </si>
  <si>
    <t>JPMORGAN CHASE</t>
  </si>
  <si>
    <t>US46625H1005</t>
  </si>
  <si>
    <t>KERING</t>
  </si>
  <si>
    <t>FR0000121485</t>
  </si>
  <si>
    <t>LOCKHEED MARTIN CORP</t>
  </si>
  <si>
    <t>US5398301094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</si>
  <si>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</si>
  <si>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</si>
  <si>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</si>
  <si>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</si>
  <si>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</si>
  <si>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</si>
  <si>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</si>
  <si>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</si>
  <si>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</si>
  <si>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</si>
  <si>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MOSAIC CO/THE</t>
  </si>
  <si>
    <t>US61945C1036</t>
  </si>
  <si>
    <t>NESTLE SA REG</t>
  </si>
  <si>
    <t>CH0038863350</t>
  </si>
  <si>
    <t>פרנק שווצרי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</si>
  <si>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</si>
  <si>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</si>
  <si>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</si>
  <si>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</si>
  <si>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</si>
  <si>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</si>
  <si>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</si>
  <si>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</si>
  <si>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</si>
  <si>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</si>
  <si>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</si>
  <si>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</si>
  <si>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</si>
  <si>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</si>
  <si>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</si>
  <si>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</si>
  <si>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</si>
  <si>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</si>
  <si>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</si>
  <si>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</si>
  <si>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</si>
  <si>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</si>
  <si>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</si>
  <si>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</si>
  <si>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STARBUCKS CORP</t>
  </si>
  <si>
    <t>US8552441094</t>
  </si>
  <si>
    <t>TARGET CORP</t>
  </si>
  <si>
    <t>US87612E1064</t>
  </si>
  <si>
    <t>THALES SA</t>
  </si>
  <si>
    <t>FR0000121329</t>
  </si>
  <si>
    <t>TIFFANY &amp; CO</t>
  </si>
  <si>
    <t>US8865471085</t>
  </si>
  <si>
    <t>TJX COMPANIES INC</t>
  </si>
  <si>
    <t>US8725401090</t>
  </si>
  <si>
    <t>TWITTER INC</t>
  </si>
  <si>
    <t>US90184L1026</t>
  </si>
  <si>
    <t>UNILEVER NV CVA</t>
  </si>
  <si>
    <t>NL0000388619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</si>
  <si>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</si>
  <si>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</si>
  <si>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</si>
  <si>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</si>
  <si>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</si>
  <si>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</si>
  <si>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</si>
  <si>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</si>
  <si>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</si>
  <si>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</si>
  <si>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</si>
  <si>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</si>
  <si>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</si>
  <si>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</si>
  <si>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</si>
  <si>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</si>
  <si>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</si>
  <si>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הראל סל כשר תל אביב 125</t>
  </si>
  <si>
    <t>1155340</t>
  </si>
  <si>
    <t>514103811</t>
  </si>
  <si>
    <t>מניות</t>
  </si>
  <si>
    <t>הראל סל תא 125</t>
  </si>
  <si>
    <t>1148899</t>
  </si>
  <si>
    <t>הראל סל תא בנקים</t>
  </si>
  <si>
    <t>1148949</t>
  </si>
  <si>
    <t>פסגות ETF כש תא 125</t>
  </si>
  <si>
    <t>1155324</t>
  </si>
  <si>
    <t>513464289</t>
  </si>
  <si>
    <t>פסגות ETF תא צמיחה</t>
  </si>
  <si>
    <t>1148782</t>
  </si>
  <si>
    <t>פסגות ETF תל אביב 125</t>
  </si>
  <si>
    <t>1148808</t>
  </si>
  <si>
    <t>פסגות סל בנקים סדרה 1</t>
  </si>
  <si>
    <t>1148774</t>
  </si>
  <si>
    <t>קסם ETF כשרה תא 125</t>
  </si>
  <si>
    <t>1155365</t>
  </si>
  <si>
    <t>520041989</t>
  </si>
  <si>
    <t>קסם תא 35</t>
  </si>
  <si>
    <t>1146570</t>
  </si>
  <si>
    <t>קסם תא בנקים</t>
  </si>
  <si>
    <t>1146430</t>
  </si>
  <si>
    <t>קסם תא125</t>
  </si>
  <si>
    <t>1146356</t>
  </si>
  <si>
    <t>תכלית סל כש תא 125</t>
  </si>
  <si>
    <t>1155373</t>
  </si>
  <si>
    <t>513540310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</si>
  <si>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</si>
  <si>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</si>
  <si>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</si>
  <si>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</si>
  <si>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</si>
  <si>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</si>
  <si>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כשרה תל בונד 60</t>
  </si>
  <si>
    <t>1155092</t>
  </si>
  <si>
    <t>אג"ח</t>
  </si>
  <si>
    <t>הראל סל כשרה תל בונד שקלי</t>
  </si>
  <si>
    <t>1155191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</si>
  <si>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</si>
  <si>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</si>
  <si>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</si>
  <si>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</si>
  <si>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</si>
  <si>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</si>
  <si>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</si>
  <si>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</si>
  <si>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כש תלבונד 60</t>
  </si>
  <si>
    <t>1155076</t>
  </si>
  <si>
    <t>פסגות ETF תל בונד 60</t>
  </si>
  <si>
    <t>1148006</t>
  </si>
  <si>
    <t>פסגות ETF תל בונד שקלי כשר</t>
  </si>
  <si>
    <t>1155175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</si>
  <si>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</si>
  <si>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</si>
  <si>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</si>
  <si>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</si>
  <si>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</si>
  <si>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</si>
  <si>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 ETF כשרה תל בונד שקלי</t>
  </si>
  <si>
    <t>1155159</t>
  </si>
  <si>
    <t>קסם ETF כשרה תל בונד 60</t>
  </si>
  <si>
    <t>1155126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</si>
  <si>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</si>
  <si>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</si>
  <si>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</si>
  <si>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</si>
  <si>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</si>
  <si>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</si>
  <si>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</si>
  <si>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</si>
  <si>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כש תלבונד שקלי</t>
  </si>
  <si>
    <t>1155183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</si>
  <si>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</si>
  <si>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</si>
  <si>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</si>
  <si>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</si>
  <si>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</si>
  <si>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</si>
  <si>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</si>
  <si>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</si>
  <si>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</si>
  <si>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</si>
  <si>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</si>
  <si>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</si>
  <si>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</si>
  <si>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</si>
  <si>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</si>
  <si>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</si>
  <si>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</si>
  <si>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</si>
  <si>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</si>
  <si>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</si>
  <si>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FIRST TRUST CONSUMER STAPLES</t>
  </si>
  <si>
    <t>US33734X1191</t>
  </si>
  <si>
    <t>HORIZONS S&amp;P/TSX 60 INDEX</t>
  </si>
  <si>
    <t>CA44049A1241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</si>
  <si>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</si>
  <si>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</si>
  <si>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</si>
  <si>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</si>
  <si>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</si>
  <si>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</si>
  <si>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</si>
  <si>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</si>
  <si>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</si>
  <si>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</si>
  <si>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</si>
  <si>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</si>
  <si>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</si>
  <si>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</si>
  <si>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</si>
  <si>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</si>
  <si>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</si>
  <si>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</si>
  <si>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</si>
  <si>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</si>
  <si>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</si>
  <si>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CRNCY HEDGD MSCI EM</t>
  </si>
  <si>
    <t>US46434G5099</t>
  </si>
  <si>
    <t>ISHARES CURR HEDGED MSCI JAPAN</t>
  </si>
  <si>
    <t>US46434V8862</t>
  </si>
  <si>
    <t>ISHARES DJ US MEDICAL DEVICE</t>
  </si>
  <si>
    <t>US4642888105</t>
  </si>
  <si>
    <t>ISHARES FTSE CHINA 25 INDEX</t>
  </si>
  <si>
    <t>US4642871846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</si>
  <si>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</si>
  <si>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</si>
  <si>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</si>
  <si>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</si>
  <si>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</si>
  <si>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</si>
  <si>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</si>
  <si>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</si>
  <si>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</si>
  <si>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</si>
  <si>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</si>
  <si>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</si>
  <si>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</si>
  <si>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</si>
  <si>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</si>
  <si>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</si>
  <si>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</si>
  <si>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</si>
  <si>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</si>
  <si>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</si>
  <si>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</si>
  <si>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</si>
  <si>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STOXX BASIC RSRCES</t>
  </si>
  <si>
    <t>LU1834983550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</si>
  <si>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</si>
  <si>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</si>
  <si>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</si>
  <si>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</si>
  <si>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</si>
  <si>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</si>
  <si>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</si>
  <si>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</si>
  <si>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</si>
  <si>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</si>
  <si>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</si>
  <si>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</si>
  <si>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</si>
  <si>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</si>
  <si>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500 ETF TRUST</t>
  </si>
  <si>
    <t>US78462F1030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</si>
  <si>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</si>
  <si>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</si>
  <si>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</si>
  <si>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</si>
  <si>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</si>
  <si>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</si>
  <si>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VANGUARD S&amp;P 500 ETF</t>
  </si>
  <si>
    <t>US9229083632</t>
  </si>
  <si>
    <t>VANGUARD S&amp;P 500 UCITS ETF</t>
  </si>
  <si>
    <t>IE00B3XXRP09</t>
  </si>
  <si>
    <t>WISDOMTREE EUROPE HEDGED EQU</t>
  </si>
  <si>
    <t>US97717X7012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</si>
  <si>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</si>
  <si>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</si>
  <si>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</si>
  <si>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</si>
  <si>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</si>
  <si>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</si>
  <si>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</si>
  <si>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</si>
  <si>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</si>
  <si>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</si>
  <si>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REAL ESTATE CREDIT GBP</t>
  </si>
  <si>
    <t>GB00B0HW5366</t>
  </si>
  <si>
    <t>SPDR BARCLAYS CAPITAL HIGH</t>
  </si>
  <si>
    <t>US78468R6229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</si>
  <si>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</si>
  <si>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</si>
  <si>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</si>
  <si>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</si>
  <si>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</si>
  <si>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</si>
  <si>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LION 4 Series 7</t>
  </si>
  <si>
    <t>IE00BD2YCK45</t>
  </si>
  <si>
    <t>AA-</t>
  </si>
  <si>
    <t>UBS LUX BD USD</t>
  </si>
  <si>
    <t>LU0396367608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</si>
  <si>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</si>
  <si>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</si>
  <si>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</si>
  <si>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</si>
  <si>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</si>
  <si>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</si>
  <si>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</si>
  <si>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</si>
  <si>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>EURIZON EASYFND BND HI YL Z</t>
  </si>
  <si>
    <t>LU0335991534</t>
  </si>
  <si>
    <t>Amundi Funds Pioneer US High Yield Class I2</t>
  </si>
  <si>
    <t>LU1883863851</t>
  </si>
  <si>
    <t xml:space="preserve"> BLA/GSO EUR A ACC</t>
  </si>
  <si>
    <t>IE00B3DS7666</t>
  </si>
  <si>
    <t>CS NL GL SEN LO MC</t>
  </si>
  <si>
    <t>LU0635707705</t>
  </si>
  <si>
    <t>ING US Senior Loans</t>
  </si>
  <si>
    <t>LU0426533492</t>
  </si>
  <si>
    <t>Babson European Bank Loan Fund</t>
  </si>
  <si>
    <t>IE00B6YX4R11</t>
  </si>
  <si>
    <t>B</t>
  </si>
  <si>
    <t>FIDELITY US HIGH YD I ACC</t>
  </si>
  <si>
    <t>LU0891474172</t>
  </si>
  <si>
    <t>Guggenheim US Loan Fund</t>
  </si>
  <si>
    <t>IE00BCFKMH92</t>
  </si>
  <si>
    <t>LION III EUR C3 ACC</t>
  </si>
  <si>
    <t>IE00B804LV55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</si>
  <si>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</si>
  <si>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</si>
  <si>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</si>
  <si>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</si>
  <si>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</si>
  <si>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</si>
  <si>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</si>
  <si>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</si>
  <si>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</si>
  <si>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</si>
  <si>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</si>
  <si>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</si>
  <si>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</si>
  <si>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</si>
  <si>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</si>
  <si>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</si>
  <si>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</si>
  <si>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</si>
  <si>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</si>
  <si>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</si>
  <si>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</si>
  <si>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</si>
  <si>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</si>
  <si>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</si>
  <si>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</si>
  <si>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C 1610 OCT 2019</t>
  </si>
  <si>
    <t>82841024</t>
  </si>
  <si>
    <t>ל.ר.</t>
  </si>
  <si>
    <t>LmC 2500 OCT 2019</t>
  </si>
  <si>
    <t>82804287</t>
  </si>
  <si>
    <t>LmP 2500 OCT 2019</t>
  </si>
  <si>
    <t>82804477</t>
  </si>
  <si>
    <t>P 1610 OCT 2019</t>
  </si>
  <si>
    <t>82841636</t>
  </si>
  <si>
    <t>plC 2530 OCT2019</t>
  </si>
  <si>
    <t>82803891</t>
  </si>
  <si>
    <t>plP 2530 OCT2019</t>
  </si>
  <si>
    <t>82804097</t>
  </si>
  <si>
    <t>BA US 11/15/19 C410</t>
  </si>
  <si>
    <t>BA US 11/19 C410</t>
  </si>
  <si>
    <t>EA1 FP 12/20/19 C130</t>
  </si>
  <si>
    <t>EA1 19 C130</t>
  </si>
  <si>
    <t>PLD US 11/15/19 C90</t>
  </si>
  <si>
    <t>PLD 1119 C90</t>
  </si>
  <si>
    <t>SPXW US 10/31/19 P2650</t>
  </si>
  <si>
    <t>SPXW 1019 P2650</t>
  </si>
  <si>
    <t>SPXW US 10/31/19 P2750</t>
  </si>
  <si>
    <t>SPXW 1019 P2750</t>
  </si>
  <si>
    <t>SPXW US 12/31/19 P2950</t>
  </si>
  <si>
    <t>SPXW 1219 P2950</t>
  </si>
  <si>
    <t>SX5E 12/20/19 P3150</t>
  </si>
  <si>
    <t>SX5E 12/19 P3150</t>
  </si>
  <si>
    <t>SX5E 12/20/19 P3450</t>
  </si>
  <si>
    <t>SX5E 12/19 P3450</t>
  </si>
  <si>
    <t>XLP US 10/20/19 C63</t>
  </si>
  <si>
    <t>XLP 12/19 C63</t>
  </si>
  <si>
    <t>S&amp;P500 EMINI FUT DEC19</t>
  </si>
  <si>
    <t>ESZ9</t>
  </si>
  <si>
    <t>STOXX EUROPE 600 DEC19</t>
  </si>
  <si>
    <t>SXOZ9</t>
  </si>
  <si>
    <t>TOPIX INDX FUT DEC19</t>
  </si>
  <si>
    <t>TPZ9</t>
  </si>
  <si>
    <t>ערד   4.8%   סדרה    8707</t>
  </si>
  <si>
    <t>98707000</t>
  </si>
  <si>
    <t>ערד   4.8%   סדרה    8710</t>
  </si>
  <si>
    <t>98710100</t>
  </si>
  <si>
    <t>ערד   4.8%   סדרה    8711</t>
  </si>
  <si>
    <t>98711100</t>
  </si>
  <si>
    <t>ערד   4.8%   סדרה   8706</t>
  </si>
  <si>
    <t>98706000</t>
  </si>
  <si>
    <t>ערד   4.8%   סדרה   8708</t>
  </si>
  <si>
    <t>98708000</t>
  </si>
  <si>
    <t>ערד   4.8%   סדרה   8712</t>
  </si>
  <si>
    <t>98712000</t>
  </si>
  <si>
    <t>ערד   4.8%   סדרה  8714</t>
  </si>
  <si>
    <t>98715000</t>
  </si>
  <si>
    <t>ערד   4.8%   סדרה  8730</t>
  </si>
  <si>
    <t>8287302</t>
  </si>
  <si>
    <t>ערד   4.8%   סדרה  8731</t>
  </si>
  <si>
    <t>8287310</t>
  </si>
  <si>
    <t>ערד   4.8%   סדרה  8732</t>
  </si>
  <si>
    <t>8287328</t>
  </si>
  <si>
    <t>ערד   4.8%   סדרה  8733</t>
  </si>
  <si>
    <t>8287336</t>
  </si>
  <si>
    <t>ערד   4.8%   סדרה  8735</t>
  </si>
  <si>
    <t>8287351</t>
  </si>
  <si>
    <t>ערד   4.8%   סדרה  8736</t>
  </si>
  <si>
    <t>8287369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</si>
  <si>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</si>
  <si>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</si>
  <si>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</si>
  <si>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</si>
  <si>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</si>
  <si>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</si>
  <si>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 8705   4.8%</t>
  </si>
  <si>
    <t>98705000</t>
  </si>
  <si>
    <t>ערד  8738 % 4.8  2023</t>
  </si>
  <si>
    <t>98732000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</si>
  <si>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</si>
  <si>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</si>
  <si>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</si>
  <si>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</si>
  <si>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</si>
  <si>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</si>
  <si>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</si>
  <si>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</si>
  <si>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8704 % 4.8</t>
  </si>
  <si>
    <t>98704000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</si>
  <si>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</si>
  <si>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</si>
  <si>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</si>
  <si>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</si>
  <si>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</si>
  <si>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</si>
  <si>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</si>
  <si>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</si>
  <si>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</si>
  <si>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</si>
  <si>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</si>
  <si>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</si>
  <si>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</si>
  <si>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</si>
  <si>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</si>
  <si>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</si>
  <si>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</si>
  <si>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</si>
  <si>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</si>
  <si>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</si>
  <si>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</si>
  <si>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</si>
  <si>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</si>
  <si>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</si>
  <si>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</si>
  <si>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</si>
  <si>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</si>
  <si>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</si>
  <si>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</si>
  <si>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</si>
  <si>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</si>
  <si>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</si>
  <si>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</si>
  <si>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</si>
  <si>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</si>
  <si>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</si>
  <si>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</si>
  <si>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</si>
  <si>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</si>
  <si>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</si>
  <si>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</si>
  <si>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</si>
  <si>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</si>
  <si>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</si>
  <si>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</si>
  <si>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</si>
  <si>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</si>
  <si>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</si>
  <si>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</si>
  <si>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</si>
  <si>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</si>
  <si>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</si>
  <si>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</si>
  <si>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</si>
  <si>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</si>
  <si>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</si>
  <si>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</si>
  <si>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</si>
  <si>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</si>
  <si>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</si>
  <si>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</si>
  <si>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</si>
  <si>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</si>
  <si>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</si>
  <si>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</si>
  <si>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</si>
  <si>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</si>
  <si>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</si>
  <si>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</si>
  <si>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</si>
  <si>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</si>
  <si>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</si>
  <si>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</si>
  <si>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</si>
  <si>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</si>
  <si>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</si>
  <si>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</si>
  <si>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</si>
  <si>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</si>
  <si>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</si>
  <si>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</si>
  <si>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</si>
  <si>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</si>
  <si>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</si>
  <si>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</si>
  <si>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</si>
  <si>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</si>
  <si>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</si>
  <si>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</si>
  <si>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</si>
  <si>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</si>
  <si>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</si>
  <si>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</si>
  <si>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</si>
  <si>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</si>
  <si>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</si>
  <si>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</si>
  <si>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</si>
  <si>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</si>
  <si>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</si>
  <si>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</si>
  <si>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</si>
  <si>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</si>
  <si>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</si>
  <si>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</si>
  <si>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</si>
  <si>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</si>
  <si>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</si>
  <si>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</si>
  <si>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</si>
  <si>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</si>
  <si>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</si>
  <si>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</si>
  <si>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</si>
  <si>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</si>
  <si>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</si>
  <si>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</si>
  <si>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</si>
  <si>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</si>
  <si>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</si>
  <si>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</si>
  <si>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</si>
  <si>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</si>
  <si>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</si>
  <si>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</si>
  <si>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</si>
  <si>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</si>
  <si>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</si>
  <si>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</si>
  <si>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</si>
  <si>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</si>
  <si>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</si>
  <si>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</si>
  <si>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</si>
  <si>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</si>
  <si>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</si>
  <si>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</si>
  <si>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</si>
  <si>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</si>
  <si>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</si>
  <si>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</si>
  <si>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</si>
  <si>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</si>
  <si>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</si>
  <si>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</si>
  <si>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</si>
  <si>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</si>
  <si>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</si>
  <si>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</si>
  <si>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</si>
  <si>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</si>
  <si>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</si>
  <si>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</si>
  <si>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</si>
  <si>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</si>
  <si>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</si>
  <si>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</si>
  <si>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</si>
  <si>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</si>
  <si>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</si>
  <si>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</si>
  <si>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</si>
  <si>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</si>
  <si>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</si>
  <si>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</si>
  <si>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</si>
  <si>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</si>
  <si>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8740  4.8%  2023</t>
  </si>
  <si>
    <t>8287401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</si>
  <si>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</si>
  <si>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</si>
  <si>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</si>
  <si>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</si>
  <si>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</si>
  <si>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</si>
  <si>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</si>
  <si>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</si>
  <si>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</si>
  <si>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</si>
  <si>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</si>
  <si>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</si>
  <si>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</si>
  <si>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</si>
  <si>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</si>
  <si>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</si>
  <si>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</si>
  <si>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</si>
  <si>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</si>
  <si>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</si>
  <si>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</si>
  <si>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</si>
  <si>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</si>
  <si>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</si>
  <si>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</si>
  <si>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</si>
  <si>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</si>
  <si>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</si>
  <si>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</si>
  <si>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</si>
  <si>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</si>
  <si>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</si>
  <si>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</si>
  <si>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</si>
  <si>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</si>
  <si>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</si>
  <si>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</si>
  <si>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</si>
  <si>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</si>
  <si>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</si>
  <si>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</si>
  <si>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</si>
  <si>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</si>
  <si>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</si>
  <si>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</si>
  <si>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</si>
  <si>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</si>
  <si>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</si>
  <si>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</si>
  <si>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</si>
  <si>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</si>
  <si>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</si>
  <si>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</si>
  <si>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</si>
  <si>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</si>
  <si>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</si>
  <si>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</si>
  <si>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</si>
  <si>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</si>
  <si>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</si>
  <si>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</si>
  <si>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</si>
  <si>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</si>
  <si>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</si>
  <si>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</si>
  <si>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</si>
  <si>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</si>
  <si>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</si>
  <si>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דור גז בעמ 4.95% 5.2020 ל.ס</t>
  </si>
  <si>
    <t>1093491</t>
  </si>
  <si>
    <t>513689059</t>
  </si>
  <si>
    <t>שטרהון נדחה פועלים ג ל.ס 5.75%</t>
  </si>
  <si>
    <t>6620280</t>
  </si>
  <si>
    <t>דור אנרגיה ל.ס.</t>
  </si>
  <si>
    <t>1091578</t>
  </si>
  <si>
    <t>520043878</t>
  </si>
  <si>
    <t>אספיסי אל עד 6.7%   סדרה 2</t>
  </si>
  <si>
    <t>1092774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</si>
  <si>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</si>
  <si>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</si>
  <si>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</si>
  <si>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</si>
  <si>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</si>
  <si>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</si>
  <si>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</si>
  <si>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</si>
  <si>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</si>
  <si>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</si>
  <si>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</si>
  <si>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</si>
  <si>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</si>
  <si>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</si>
  <si>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</si>
  <si>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</si>
  <si>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</si>
  <si>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</si>
  <si>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</si>
  <si>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</si>
  <si>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</si>
  <si>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</si>
  <si>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</si>
  <si>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</si>
  <si>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</si>
  <si>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</si>
  <si>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</si>
  <si>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</si>
  <si>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</si>
  <si>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</si>
  <si>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</si>
  <si>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</si>
  <si>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TRANSED PARTNERS 3.951 09/50 12/37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</si>
  <si>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</si>
  <si>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</si>
  <si>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</si>
  <si>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</si>
  <si>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</si>
  <si>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</si>
  <si>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צים מניה</t>
  </si>
  <si>
    <t>347283</t>
  </si>
  <si>
    <t xml:space="preserve"> Michelson Program*</t>
  </si>
  <si>
    <t>120 Wall Street*</t>
  </si>
  <si>
    <t>330507</t>
  </si>
  <si>
    <t>1735 MARKET INVESTOR HOLDC MAKEFET*</t>
  </si>
  <si>
    <t>180 Livingston equity*</t>
  </si>
  <si>
    <t>45499</t>
  </si>
  <si>
    <t>240 West 35th Street  mkf*</t>
  </si>
  <si>
    <t>494382</t>
  </si>
  <si>
    <t>425 Lexington*</t>
  </si>
  <si>
    <t>820 Washington*</t>
  </si>
  <si>
    <t>330506</t>
  </si>
  <si>
    <t>901 Fifth Seattle*</t>
  </si>
  <si>
    <t>Adgar Invest and Dev Poland</t>
  </si>
  <si>
    <t>BERO CENTER*</t>
  </si>
  <si>
    <t>330500</t>
  </si>
  <si>
    <t>Data Center Atlanta*</t>
  </si>
  <si>
    <t>330509</t>
  </si>
  <si>
    <t>Edeka 2*</t>
  </si>
  <si>
    <t>330502</t>
  </si>
  <si>
    <t>Eschborn Plaza*</t>
  </si>
  <si>
    <t>Fenwick*</t>
  </si>
  <si>
    <t>330514</t>
  </si>
  <si>
    <t>GLOBAL ENERGY HOLDINGS GROUP</t>
  </si>
  <si>
    <t>US37991A1007</t>
  </si>
  <si>
    <t>Hampton of Town Center  HG 3*</t>
  </si>
  <si>
    <t>MM Texas*</t>
  </si>
  <si>
    <t>386423</t>
  </si>
  <si>
    <t>North LaSalle   HG 4*</t>
  </si>
  <si>
    <t>Project Hush*</t>
  </si>
  <si>
    <t>Rialto Elite Portfolio makefet*</t>
  </si>
  <si>
    <t>508308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</si>
  <si>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</si>
  <si>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</si>
  <si>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</si>
  <si>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</si>
  <si>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</si>
  <si>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</si>
  <si>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</si>
  <si>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</si>
  <si>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</si>
  <si>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</si>
  <si>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 mkf*</t>
  </si>
  <si>
    <t>494381</t>
  </si>
  <si>
    <t>הילטון מלונות</t>
  </si>
  <si>
    <t>סה"כ קרנות השקעה</t>
  </si>
  <si>
    <t>סה"כ קרנות השקעה בישראל</t>
  </si>
  <si>
    <t>Accelmed Medical Partners LP</t>
  </si>
  <si>
    <t>Evergreen V</t>
  </si>
  <si>
    <t>Evolution Venture Capital Fun I</t>
  </si>
  <si>
    <t>Medica III Investments Israel B LP</t>
  </si>
  <si>
    <t>Orbimed Israel Partners II LP</t>
  </si>
  <si>
    <t>Orbimed Israel Partners LP</t>
  </si>
  <si>
    <t>Vertex III Israel Fund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</si>
  <si>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</si>
  <si>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</si>
  <si>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</si>
  <si>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</si>
  <si>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>Accelmed Growth Partners LP</t>
  </si>
  <si>
    <t>FIMI ISRAEL OPPORTUNITY 6</t>
  </si>
  <si>
    <t>Fimi Israel Opportunity II</t>
  </si>
  <si>
    <t>Fimi Israel Opportunity IV</t>
  </si>
  <si>
    <t>Fortissimo Capital Fund Israel II</t>
  </si>
  <si>
    <t>Fortissimo Capital Fund Israel III</t>
  </si>
  <si>
    <t>Fortissimo Capital Fund Israel LP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</si>
  <si>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</si>
  <si>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</si>
  <si>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</si>
  <si>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</si>
  <si>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</si>
  <si>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</si>
  <si>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</si>
  <si>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</si>
  <si>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S.H. SKY 3 L.P</t>
  </si>
  <si>
    <t>S.H. SKY II L.P.s</t>
  </si>
  <si>
    <t>S.H. SKY LP</t>
  </si>
  <si>
    <t>Shamrock Israel Growth Fund LP</t>
  </si>
  <si>
    <t>Tene Growth Capital III PEF</t>
  </si>
  <si>
    <t>TENE GROWTH CAPITAL IV</t>
  </si>
  <si>
    <t>Vintage Migdal Co inv</t>
  </si>
  <si>
    <t>Viola Private Equity I LP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</si>
  <si>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</si>
  <si>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</si>
  <si>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</si>
  <si>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</si>
  <si>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Israel Cleantech Ventures Cayman I A</t>
  </si>
  <si>
    <t>Israel Cleantech Ventures II Israel LP</t>
  </si>
  <si>
    <t>Magma Venture Capital II Israel Fund LP</t>
  </si>
  <si>
    <t>Omega fund lll</t>
  </si>
  <si>
    <t>Strategic Investors Fund IX L.P</t>
  </si>
  <si>
    <t>Strategic Investors Fund VIII LP</t>
  </si>
  <si>
    <t>Vintage fund of funds ISRAEL V</t>
  </si>
  <si>
    <t>Vintage Fund of Funds IV (Migdal) L.P</t>
  </si>
  <si>
    <t>Vintage Fund of Funds V ACCESS</t>
  </si>
  <si>
    <t>קרנות גידור</t>
  </si>
  <si>
    <t>Cheyne CRECH3/9/15</t>
  </si>
  <si>
    <t>XD0297816635</t>
  </si>
  <si>
    <t>Laurus Cls A Benchmark 2</t>
  </si>
  <si>
    <t>303000003</t>
  </si>
  <si>
    <t>Pond View class B 02/2008</t>
  </si>
  <si>
    <t>XD0038388035</t>
  </si>
  <si>
    <t xml:space="preserve"> Brookfield SREP III</t>
  </si>
  <si>
    <t>Blackstone R E Partners VIII F LP</t>
  </si>
  <si>
    <t>Blackstone Real Estate Partners IX</t>
  </si>
  <si>
    <t>Brookfield Strategic R E Partners II</t>
  </si>
  <si>
    <t>Co Invest Antlia BSREP III</t>
  </si>
  <si>
    <t>E d R Europportunities S.C.A. SICAR</t>
  </si>
  <si>
    <t>Europan Office Incom Venture S.C.A</t>
  </si>
  <si>
    <t>Portfolio EDGE</t>
  </si>
  <si>
    <t>Waterton Residential P V XIII</t>
  </si>
  <si>
    <t>ACE IV*</t>
  </si>
  <si>
    <t>ADLS</t>
  </si>
  <si>
    <t>Advent International GPE VIII A</t>
  </si>
  <si>
    <t>Aksia Capital III LP</t>
  </si>
  <si>
    <t>APCS LP*</t>
  </si>
  <si>
    <t>Apollo Fund IX</t>
  </si>
  <si>
    <t>Apollo Natural Resources Partners II LP</t>
  </si>
  <si>
    <t>Arclight Energy Partners Fund II LP</t>
  </si>
  <si>
    <t>Ares Special Situations Fund IV LP*</t>
  </si>
  <si>
    <t>Argan Capital LP</t>
  </si>
  <si>
    <t>Astorg VII</t>
  </si>
  <si>
    <t>Avista Capital Partners LP</t>
  </si>
  <si>
    <t>Brookfield Capital Partners IV</t>
  </si>
  <si>
    <t>Brookfield Capital Partners V</t>
  </si>
  <si>
    <t>Brookfield coinv JCI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</si>
  <si>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</si>
  <si>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</si>
  <si>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</si>
  <si>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</si>
  <si>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</si>
  <si>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</t>
  </si>
  <si>
    <t>Core Infrastructure India Fund Pte Ltd</t>
  </si>
  <si>
    <t>CRECH V</t>
  </si>
  <si>
    <t>Dover Street IX LP</t>
  </si>
  <si>
    <t>EC   1</t>
  </si>
  <si>
    <t>EC   2</t>
  </si>
  <si>
    <t>Esprit Capital I Fund</t>
  </si>
  <si>
    <t>Gavea Investment Fund III LP</t>
  </si>
  <si>
    <t>Gavea Investment Fund IV LP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</si>
  <si>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</si>
  <si>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</si>
  <si>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</si>
  <si>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</si>
  <si>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</si>
  <si>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</si>
  <si>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</si>
  <si>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International V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</si>
  <si>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</si>
  <si>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</si>
  <si>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</si>
  <si>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</si>
  <si>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</si>
  <si>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Hunter Acquisition Limited</t>
  </si>
  <si>
    <t>ICGL V</t>
  </si>
  <si>
    <t>IK harbourvest tranche B</t>
  </si>
  <si>
    <t>INCLINE   HARBOURVEST A</t>
  </si>
  <si>
    <t>InfraRed Infrastructure Fund V</t>
  </si>
  <si>
    <t>Insight harbourvest tranche B</t>
  </si>
  <si>
    <t>Investindustrial VII Harbourvest B</t>
  </si>
  <si>
    <t>JP Morgan IIF</t>
  </si>
  <si>
    <t>KASS</t>
  </si>
  <si>
    <t>KCO V</t>
  </si>
  <si>
    <t>KCOIV SCS</t>
  </si>
  <si>
    <t>KELSO INVESTMENT ASSOCIATES X   HARB B</t>
  </si>
  <si>
    <t>Klirmark Opportunity Fund II LP</t>
  </si>
  <si>
    <t>Klirmark Opportunity Fund LP</t>
  </si>
  <si>
    <t>KSO</t>
  </si>
  <si>
    <t>LS POWER FUND IV</t>
  </si>
  <si>
    <t>MediFox harbourvest</t>
  </si>
  <si>
    <t>Meridiam Infrastructure Europe III SLP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</si>
  <si>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</si>
  <si>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</si>
  <si>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</si>
  <si>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</si>
  <si>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</si>
  <si>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</si>
  <si>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</si>
  <si>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</si>
  <si>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Olympus Capital Asia III LP</t>
  </si>
  <si>
    <t>ORCC</t>
  </si>
  <si>
    <t>Pamlico capital IV</t>
  </si>
  <si>
    <t>Pantheon Global Secondary Fund VI</t>
  </si>
  <si>
    <t>Paragon III HarbourVest B</t>
  </si>
  <si>
    <t>Patria Private Equity Fund VI</t>
  </si>
  <si>
    <t>PCS IV</t>
  </si>
  <si>
    <t>PCSIII LP</t>
  </si>
  <si>
    <t>PGCO IV Co mingled Fund SCSP</t>
  </si>
  <si>
    <t>project Celtics</t>
  </si>
  <si>
    <t>Rhone Offshore Partners V LP</t>
  </si>
  <si>
    <t>Rocket Dog L.P</t>
  </si>
  <si>
    <t>SDPIII</t>
  </si>
  <si>
    <t>Selene RMOF</t>
  </si>
  <si>
    <t>Senior Loan Fund I A SLP</t>
  </si>
  <si>
    <t>Silverfleet Capital Partners II LP</t>
  </si>
  <si>
    <t>TDL 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</si>
  <si>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</si>
  <si>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</si>
  <si>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</si>
  <si>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</si>
  <si>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</si>
  <si>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</si>
  <si>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</si>
  <si>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</si>
  <si>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</si>
  <si>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</si>
  <si>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</si>
  <si>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</si>
  <si>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</si>
  <si>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</si>
  <si>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Infinity I China Fund Israel 2 אופ לס</t>
  </si>
  <si>
    <t>50581</t>
  </si>
  <si>
    <t>REDHILL WARRANT</t>
  </si>
  <si>
    <t>52290</t>
  </si>
  <si>
    <t>₪ / מט"ח</t>
  </si>
  <si>
    <t>+ILS/-USD 3.4932 20-10-20 (10) -888</t>
  </si>
  <si>
    <t>10001502</t>
  </si>
  <si>
    <t>10000350</t>
  </si>
  <si>
    <t>10002222</t>
  </si>
  <si>
    <t>10001093</t>
  </si>
  <si>
    <t>10003008</t>
  </si>
  <si>
    <t>+ILS/-USD 3.4937 10-11-20 (10) -898</t>
  </si>
  <si>
    <t>10000804</t>
  </si>
  <si>
    <t>10000774</t>
  </si>
  <si>
    <t>10000121</t>
  </si>
  <si>
    <t>10000652</t>
  </si>
  <si>
    <t>10000780</t>
  </si>
  <si>
    <t>10001272</t>
  </si>
  <si>
    <t>10000169</t>
  </si>
  <si>
    <t>10000599</t>
  </si>
  <si>
    <t>+ILS/-USD 3.4937 27-10-20 (12) -893</t>
  </si>
  <si>
    <t>10011743</t>
  </si>
  <si>
    <t>+ILS/-USD 3.4941 20-10-20 (93) -884</t>
  </si>
  <si>
    <t>10011742</t>
  </si>
  <si>
    <t>+ILS/-USD 3.5021 10-11-20 (10) -904</t>
  </si>
  <si>
    <t>10000487</t>
  </si>
  <si>
    <t>10000649</t>
  </si>
  <si>
    <t>10000120</t>
  </si>
  <si>
    <t>10000773</t>
  </si>
  <si>
    <t>10000779</t>
  </si>
  <si>
    <t>10001271</t>
  </si>
  <si>
    <t>10000598</t>
  </si>
  <si>
    <t>10000188</t>
  </si>
  <si>
    <t>10000454</t>
  </si>
  <si>
    <t>10000107</t>
  </si>
  <si>
    <t>+ILS/-USD 3.5042 20-10-20 (20) -898</t>
  </si>
  <si>
    <t>10011733</t>
  </si>
  <si>
    <t>+ILS/-USD 3.505 14-10-20 (11) -864</t>
  </si>
  <si>
    <t>10011735</t>
  </si>
  <si>
    <t>+ILS/-USD 3.5055 11-06-20 (10) -690</t>
  </si>
  <si>
    <t>10000119</t>
  </si>
  <si>
    <t>10000117</t>
  </si>
  <si>
    <t>10000020</t>
  </si>
  <si>
    <t>10001263</t>
  </si>
  <si>
    <t>10000772</t>
  </si>
  <si>
    <t>10000642</t>
  </si>
  <si>
    <t>10000187</t>
  </si>
  <si>
    <t>10000484</t>
  </si>
  <si>
    <t>+ILS/-USD 3.5057 11-06-20 (10) -758</t>
  </si>
  <si>
    <t>10001265</t>
  </si>
  <si>
    <t>+ILS/-USD 3.5069 14-10-20 (10) -866</t>
  </si>
  <si>
    <t>10003005</t>
  </si>
  <si>
    <t>+ILS/-USD 3.5072 20-10-20 (10) -873</t>
  </si>
  <si>
    <t>10000108</t>
  </si>
  <si>
    <t>10003003</t>
  </si>
  <si>
    <t>10000892</t>
  </si>
  <si>
    <t>10001499</t>
  </si>
  <si>
    <t>10001090</t>
  </si>
  <si>
    <t>+ILS/-USD 3.5088 11-06-20 (10) -772</t>
  </si>
  <si>
    <t>10000481</t>
  </si>
  <si>
    <t>10000115</t>
  </si>
  <si>
    <t>10001261</t>
  </si>
  <si>
    <t>+ILS/-USD 3.5095 11-06-20 (10) -755</t>
  </si>
  <si>
    <t>10000594</t>
  </si>
  <si>
    <t>10000770</t>
  </si>
  <si>
    <t>+ILS/-USD 3.51 12-05-20 (10) -707</t>
  </si>
  <si>
    <t>10011689</t>
  </si>
  <si>
    <t>10002987</t>
  </si>
  <si>
    <t>10002206</t>
  </si>
  <si>
    <t>10001073</t>
  </si>
  <si>
    <t>10001484</t>
  </si>
  <si>
    <t>10000874</t>
  </si>
  <si>
    <t>+ILS/-USD 3.5103 12-05-20 (11) -707</t>
  </si>
  <si>
    <t>10011691</t>
  </si>
  <si>
    <t>+ILS/-USD 3.5136 19-05-20 (10) -714</t>
  </si>
  <si>
    <t>10001069</t>
  </si>
  <si>
    <t>10000870</t>
  </si>
  <si>
    <t>10002202</t>
  </si>
  <si>
    <t>+ILS/-USD 3.517 19-05-20 (11) -715</t>
  </si>
  <si>
    <t>10011683</t>
  </si>
  <si>
    <t>+ILS/-USD 3.5234 16-06-20 (10) -776</t>
  </si>
  <si>
    <t>10000330</t>
  </si>
  <si>
    <t>+ILS/-USD 3.5234 16-06-20 (10) -796</t>
  </si>
  <si>
    <t>10002981</t>
  </si>
  <si>
    <t>10000866</t>
  </si>
  <si>
    <t>10001065</t>
  </si>
  <si>
    <t>10001479</t>
  </si>
  <si>
    <t>+ILS/-USD 3.5256 16-06-20 (20) -794</t>
  </si>
  <si>
    <t>10011675</t>
  </si>
  <si>
    <t>+ILS/-USD 3.53 18-06-20 (10) -680</t>
  </si>
  <si>
    <t>10003002</t>
  </si>
  <si>
    <t>10011732</t>
  </si>
  <si>
    <t>10002221</t>
  </si>
  <si>
    <t>10000346</t>
  </si>
  <si>
    <t>10001498</t>
  </si>
  <si>
    <t>10001089</t>
  </si>
  <si>
    <t>10002847</t>
  </si>
  <si>
    <t>10000891</t>
  </si>
  <si>
    <t>+ILS/-USD 3.5303 16-06-20 (10) -787</t>
  </si>
  <si>
    <t>10001063</t>
  </si>
  <si>
    <t>+ILS/-USD 3.5309 16-06-20 (20) -791</t>
  </si>
  <si>
    <t>10011673</t>
  </si>
  <si>
    <t>+ILS/-USD 3.531 11-06-20 (10) -780</t>
  </si>
  <si>
    <t>10000478</t>
  </si>
  <si>
    <t>10000451</t>
  </si>
  <si>
    <t>10000185</t>
  </si>
  <si>
    <t>10000766</t>
  </si>
  <si>
    <t>10000592</t>
  </si>
  <si>
    <t>10000768</t>
  </si>
  <si>
    <t>+ILS/-USD 3.5313 11-06-20 (10) -787</t>
  </si>
  <si>
    <t>10000475</t>
  </si>
  <si>
    <t>+ILS/-USD 3.5315 11-06-20 (10) -665</t>
  </si>
  <si>
    <t>10000106</t>
  </si>
  <si>
    <t>+ILS/-USD 3.5315 16-06-20 (93) -775</t>
  </si>
  <si>
    <t>10000333</t>
  </si>
  <si>
    <t>+ILS/-USD 3.532 28-05-20 (11) -695</t>
  </si>
  <si>
    <t>10011708</t>
  </si>
  <si>
    <t>+ILS/-USD 3.5324 04-06-20 (20) -786</t>
  </si>
  <si>
    <t>10011670</t>
  </si>
  <si>
    <t>+ILS/-USD 3.5335 04-06-20 (11) -785</t>
  </si>
  <si>
    <t>10011666</t>
  </si>
  <si>
    <t>+ILS/-USD 3.5335 04-06-20 (12) -785</t>
  </si>
  <si>
    <t>10011668</t>
  </si>
  <si>
    <t>10002832</t>
  </si>
  <si>
    <t>+ILS/-USD 3.5335 28-05-20 (10) -696</t>
  </si>
  <si>
    <t>10001081</t>
  </si>
  <si>
    <t>10000342</t>
  </si>
  <si>
    <t>10002215</t>
  </si>
  <si>
    <t>+ILS/-USD 3.537 21-05-20 (20) -680</t>
  </si>
  <si>
    <t>10011710</t>
  </si>
  <si>
    <t>+ILS/-USD 3.5372 11-06-20 (10) -718</t>
  </si>
  <si>
    <t>10000775</t>
  </si>
  <si>
    <t>+ILS/-USD 3.54 14-05-20 (20) -675</t>
  </si>
  <si>
    <t>10011701</t>
  </si>
  <si>
    <t>+ILS/-USD 3.5402 11-06-20 (10) -713</t>
  </si>
  <si>
    <t>10000596</t>
  </si>
  <si>
    <t>10000486</t>
  </si>
  <si>
    <t>10000104</t>
  </si>
  <si>
    <t>+ILS/-USD 3.54135 14-05-20 (10) -676.5</t>
  </si>
  <si>
    <t>10000877</t>
  </si>
  <si>
    <t>10001487</t>
  </si>
  <si>
    <t>+ILS/-USD 3.542 07-05-20 (20) -613</t>
  </si>
  <si>
    <t>10011721</t>
  </si>
  <si>
    <t>+ILS/-USD 3.542 14-05-20 (12) -675</t>
  </si>
  <si>
    <t>10011699</t>
  </si>
  <si>
    <t>+ILS/-USD 3.5465 07-05-20 (10) -610</t>
  </si>
  <si>
    <t>10002219</t>
  </si>
  <si>
    <t>+ILS/-USD 3.548 07-05-20 (11) -610</t>
  </si>
  <si>
    <t>10011719</t>
  </si>
  <si>
    <t>+ILS/-USD 3.55 07-05-20 (12) -610</t>
  </si>
  <si>
    <t>10011723</t>
  </si>
  <si>
    <t>10002996</t>
  </si>
  <si>
    <t>+ILS/-USD 3.551 09-06-20 (11) -810</t>
  </si>
  <si>
    <t>10011664</t>
  </si>
  <si>
    <t>+ILS/-USD 3.552 02-06-20 (10) -800</t>
  </si>
  <si>
    <t>10011662</t>
  </si>
  <si>
    <t>10002830</t>
  </si>
  <si>
    <t>+ILS/-USD 3.385 19-11-20 (20) -930</t>
  </si>
  <si>
    <t>10011810</t>
  </si>
  <si>
    <t>+ILS/-USD 3.404 10-11-20 (10) -910</t>
  </si>
  <si>
    <t>10000128</t>
  </si>
  <si>
    <t>10000509</t>
  </si>
  <si>
    <t>+ILS/-USD 3.4045 20-10-20 (10) -880</t>
  </si>
  <si>
    <t>10000372</t>
  </si>
  <si>
    <t>+ILS/-USD 3.408 10-11-20 (10) -915</t>
  </si>
  <si>
    <t>10000029</t>
  </si>
  <si>
    <t>+ILS/-USD 3.415 19-11-20 (11) -925</t>
  </si>
  <si>
    <t>10011806</t>
  </si>
  <si>
    <t>+ILS/-USD 3.4166 05-11-20 (12) -904</t>
  </si>
  <si>
    <t>10003033</t>
  </si>
  <si>
    <t>10011808</t>
  </si>
  <si>
    <t>+ILS/-USD 3.4174 05-11-20 (10) -906</t>
  </si>
  <si>
    <t>10011804</t>
  </si>
  <si>
    <t>10001526</t>
  </si>
  <si>
    <t>10000918</t>
  </si>
  <si>
    <t>10002859</t>
  </si>
  <si>
    <t>10001116</t>
  </si>
  <si>
    <t>10000371</t>
  </si>
  <si>
    <t>10003031</t>
  </si>
  <si>
    <t>+ILS/-USD 3.4237 11-06-20 (10) -613</t>
  </si>
  <si>
    <t>10000816</t>
  </si>
  <si>
    <t>10000668</t>
  </si>
  <si>
    <t>10000146</t>
  </si>
  <si>
    <t>10000789</t>
  </si>
  <si>
    <t>+ILS/-USD 3.4246 11-06-20 (10) -604</t>
  </si>
  <si>
    <t>10000786</t>
  </si>
  <si>
    <t>+ILS/-USD 3.428 11-06-20 (10) -645</t>
  </si>
  <si>
    <t>10000180</t>
  </si>
  <si>
    <t>+ILS/-USD 3.429 11-06-20 (10) -575</t>
  </si>
  <si>
    <t>10000787</t>
  </si>
  <si>
    <t>10000199</t>
  </si>
  <si>
    <t>10000611</t>
  </si>
  <si>
    <t>10000790</t>
  </si>
  <si>
    <t>+ILS/-USD 3.4312 23-11-20 (11) -938</t>
  </si>
  <si>
    <t>10011802</t>
  </si>
  <si>
    <t>+ILS/-USD 3.4315 16-11-20 (11) -925</t>
  </si>
  <si>
    <t>10011796</t>
  </si>
  <si>
    <t>+ILS/-USD 3.4327 16-11-20 (10) -928</t>
  </si>
  <si>
    <t>10002857</t>
  </si>
  <si>
    <t>10003027</t>
  </si>
  <si>
    <t>10001524</t>
  </si>
  <si>
    <t>10002238</t>
  </si>
  <si>
    <t>10001114</t>
  </si>
  <si>
    <t>10000368</t>
  </si>
  <si>
    <t>10000916</t>
  </si>
  <si>
    <t>+ILS/-USD 3.433 30-11-20 (12) -950</t>
  </si>
  <si>
    <t>10011800</t>
  </si>
  <si>
    <t>10011798</t>
  </si>
  <si>
    <t>+ILS/-USD 3.4337 10-11-20 (10) -918</t>
  </si>
  <si>
    <t>10000179</t>
  </si>
  <si>
    <t>+ILS/-USD 3.4345 23-11-20 (10) -935</t>
  </si>
  <si>
    <t>10003029</t>
  </si>
  <si>
    <t>+ILS/-USD 3.435 11-06-20 (10) -597</t>
  </si>
  <si>
    <t>10000515</t>
  </si>
  <si>
    <t>10000140</t>
  </si>
  <si>
    <t>+ILS/-USD 3.45 27-10-20 (11) -892</t>
  </si>
  <si>
    <t>10011774</t>
  </si>
  <si>
    <t>+ILS/-USD 3.4504 27-10-20 (20) -896</t>
  </si>
  <si>
    <t>10011772</t>
  </si>
  <si>
    <t>+ILS/-USD 3.4505 20-10-20 (10) -885</t>
  </si>
  <si>
    <t>10001515</t>
  </si>
  <si>
    <t>10001105</t>
  </si>
  <si>
    <t>+ILS/-USD 3.451 11-06-20 (10) -520</t>
  </si>
  <si>
    <t>10000797</t>
  </si>
  <si>
    <t>10000535</t>
  </si>
  <si>
    <t>+ILS/-USD 3.4519 22-10-20 (12) -881</t>
  </si>
  <si>
    <t>10011783</t>
  </si>
  <si>
    <t>10003023</t>
  </si>
  <si>
    <t>+ILS/-USD 3.452 10-11-20 (10) -800</t>
  </si>
  <si>
    <t>10000664</t>
  </si>
  <si>
    <t>10000127</t>
  </si>
  <si>
    <t>10000606</t>
  </si>
  <si>
    <t>10000176</t>
  </si>
  <si>
    <t>10000195</t>
  </si>
  <si>
    <t>10000812</t>
  </si>
  <si>
    <t>10000784</t>
  </si>
  <si>
    <t>10000460</t>
  </si>
  <si>
    <t>10000028</t>
  </si>
  <si>
    <t>10000496</t>
  </si>
  <si>
    <t>10000782</t>
  </si>
  <si>
    <t>10001280</t>
  </si>
  <si>
    <t>10000124</t>
  </si>
  <si>
    <t>10000091</t>
  </si>
  <si>
    <t>+ILS/-USD 3.453 03-11-20 (20) -925</t>
  </si>
  <si>
    <t>10011779</t>
  </si>
  <si>
    <t>+ILS/-USD 3.454 11-06-20 (10) -660</t>
  </si>
  <si>
    <t>10000132</t>
  </si>
  <si>
    <t>+ILS/-USD 3.4557 03-11-20 (11) -908</t>
  </si>
  <si>
    <t>10011777</t>
  </si>
  <si>
    <t>+ILS/-USD 3.45785 10-12-19 (10) -241.5</t>
  </si>
  <si>
    <t>10002241</t>
  </si>
  <si>
    <t>10000374</t>
  </si>
  <si>
    <t>10001119</t>
  </si>
  <si>
    <t>10003034</t>
  </si>
  <si>
    <t>+ILS/-USD 3.458 10-09-20 (10) -810</t>
  </si>
  <si>
    <t>10000912</t>
  </si>
  <si>
    <t>10000364</t>
  </si>
  <si>
    <t>10001110</t>
  </si>
  <si>
    <t>+ILS/-USD 3.458 10-12-19 (10) -242</t>
  </si>
  <si>
    <t>10011825</t>
  </si>
  <si>
    <t>+ILS/-USD 3.4585 11-06-20 (10) -665</t>
  </si>
  <si>
    <t>10000505</t>
  </si>
  <si>
    <t>+ILS/-USD 3.459 11-06-20 (10) -580</t>
  </si>
  <si>
    <t>10000520</t>
  </si>
  <si>
    <t>10000095</t>
  </si>
  <si>
    <t>+ILS/-USD 3.4605 27-11-19 (10) -245</t>
  </si>
  <si>
    <t>10002868</t>
  </si>
  <si>
    <t>+ILS/-USD 3.4614 07-07-20 (20) -596</t>
  </si>
  <si>
    <t>10011869</t>
  </si>
  <si>
    <t>+ILS/-USD 3.4615 11-06-20 (10) -535</t>
  </si>
  <si>
    <t>10000676</t>
  </si>
  <si>
    <t>+ILS/-USD 3.4628 11-06-20 (10) -582</t>
  </si>
  <si>
    <t>10000118</t>
  </si>
  <si>
    <t>10000791</t>
  </si>
  <si>
    <t>10000183</t>
  </si>
  <si>
    <t>+ILS/-USD 3.4641 11-06-20 (10) -579</t>
  </si>
  <si>
    <t>10000162</t>
  </si>
  <si>
    <t>+ILS/-USD 3.465 02-07-20 (10) -580</t>
  </si>
  <si>
    <t>10002257</t>
  </si>
  <si>
    <t>10001541</t>
  </si>
  <si>
    <t>+ILS/-USD 3.4653 11-06-20 (10) -537</t>
  </si>
  <si>
    <t>10000801</t>
  </si>
  <si>
    <t>+ILS/-USD 3.4662 02-07-20 (20) -588</t>
  </si>
  <si>
    <t>10011868</t>
  </si>
  <si>
    <t>+ILS/-USD 3.4665 11-06-20 (10) -580</t>
  </si>
  <si>
    <t>10000156</t>
  </si>
  <si>
    <t>+ILS/-USD 3.4665 11-06-20 (93) -550</t>
  </si>
  <si>
    <t>10001301</t>
  </si>
  <si>
    <t>+ILS/-USD 3.467 05-12-19 (20) -226</t>
  </si>
  <si>
    <t>10011832</t>
  </si>
  <si>
    <t>+ILS/-USD 3.4672 02-07-20 (12) -588</t>
  </si>
  <si>
    <t>10011871</t>
  </si>
  <si>
    <t>+ILS/-USD 3.4672 07-07-20 (10) -600</t>
  </si>
  <si>
    <t>10000383</t>
  </si>
  <si>
    <t>10001129</t>
  </si>
  <si>
    <t>+ILS/-USD 3.4673 14-07-20 (10) -627</t>
  </si>
  <si>
    <t>10002898</t>
  </si>
  <si>
    <t>10002259</t>
  </si>
  <si>
    <t>10000387</t>
  </si>
  <si>
    <t>10003055</t>
  </si>
  <si>
    <t>10000932</t>
  </si>
  <si>
    <t>10001134</t>
  </si>
  <si>
    <t>+ILS/-USD 3.4687 21-11-19 (10) -223</t>
  </si>
  <si>
    <t>10001531</t>
  </si>
  <si>
    <t>+ILS/-USD 3.4693 14-07-20 (93) -627</t>
  </si>
  <si>
    <t>10002900</t>
  </si>
  <si>
    <t>+ILS/-USD 3.4697 09-07-20 (11) -603</t>
  </si>
  <si>
    <t>10011873</t>
  </si>
  <si>
    <t>+ILS/-USD 3.4698 21-11-19 (12) -217</t>
  </si>
  <si>
    <t>10011823</t>
  </si>
  <si>
    <t>+ILS/-USD 3.47 27-11-19 (20) -225</t>
  </si>
  <si>
    <t>10011821</t>
  </si>
  <si>
    <t>+ILS/-USD 3.4704 03-12-20 (11) -996</t>
  </si>
  <si>
    <t>10011768</t>
  </si>
  <si>
    <t>+ILS/-USD 3.471 03-12-20 (10) -997</t>
  </si>
  <si>
    <t>10000907</t>
  </si>
  <si>
    <t>10011764</t>
  </si>
  <si>
    <t>10001513</t>
  </si>
  <si>
    <t>+ILS/-USD 3.471 19-11-19 (11) -196</t>
  </si>
  <si>
    <t>10011834</t>
  </si>
  <si>
    <t>+ILS/-USD 3.4711 27-11-19 (10) -224</t>
  </si>
  <si>
    <t>10000920</t>
  </si>
  <si>
    <t>10011815</t>
  </si>
  <si>
    <t>10002866</t>
  </si>
  <si>
    <t>10001118</t>
  </si>
  <si>
    <t>+ILS/-USD 3.472 19-11-19 (12) -195</t>
  </si>
  <si>
    <t>10011836</t>
  </si>
  <si>
    <t>+ILS/-USD 3.4725 12-12-19 (12) -240</t>
  </si>
  <si>
    <t>10002873</t>
  </si>
  <si>
    <t>+ILS/-USD 3.4726 11-06-20 (10) -546</t>
  </si>
  <si>
    <t>10000461</t>
  </si>
  <si>
    <t>10000165</t>
  </si>
  <si>
    <t>10000527</t>
  </si>
  <si>
    <t>+ILS/-USD 3.473 03-12-20 (12) -994</t>
  </si>
  <si>
    <t>10011766</t>
  </si>
  <si>
    <t>+ILS/-USD 3.474 03-12-19 (10) -220</t>
  </si>
  <si>
    <t>10002871</t>
  </si>
  <si>
    <t>10001534</t>
  </si>
  <si>
    <t>10002244</t>
  </si>
  <si>
    <t>10000923</t>
  </si>
  <si>
    <t>10003036</t>
  </si>
  <si>
    <t>+ILS/-USD 3.474 07-11-19 (11) -185</t>
  </si>
  <si>
    <t>10011817</t>
  </si>
  <si>
    <t>+ILS/-USD 3.474 07-11-19 (12) -185</t>
  </si>
  <si>
    <t>10011819</t>
  </si>
  <si>
    <t>+ILS/-USD 3.474 11-06-20 (10) -570</t>
  </si>
  <si>
    <t>+ILS/-USD 3.475 03-12-19 (20) -223</t>
  </si>
  <si>
    <t>10011830</t>
  </si>
  <si>
    <t>+ILS/-USD 3.475 06-11-19 (11) -186</t>
  </si>
  <si>
    <t>10011813</t>
  </si>
  <si>
    <t>+ILS/-USD 3.475 22-01-20 (12) -220</t>
  </si>
  <si>
    <t>10011900</t>
  </si>
  <si>
    <t>+ILS/-USD 3.4752 03-12-19 (11) -223</t>
  </si>
  <si>
    <t>10011828</t>
  </si>
  <si>
    <t>+ILS/-USD 3.4754 06-11-19 (10) -186</t>
  </si>
  <si>
    <t>10002240</t>
  </si>
  <si>
    <t>10001529</t>
  </si>
  <si>
    <t>10002864</t>
  </si>
  <si>
    <t>+ILS/-USD 3.4755 10-11-20 (10) -935</t>
  </si>
  <si>
    <t>10000659</t>
  </si>
  <si>
    <t>+ILS/-USD 3.4766 11-06-20 (10) -664</t>
  </si>
  <si>
    <t>10000610</t>
  </si>
  <si>
    <t>+ILS/-USD 3.477 11-06-20 (10) -550</t>
  </si>
  <si>
    <t>10000197</t>
  </si>
  <si>
    <t>10000814</t>
  </si>
  <si>
    <t>10000608</t>
  </si>
  <si>
    <t>+ILS/-USD 3.477 11-06-20 (10) -555</t>
  </si>
  <si>
    <t>10000099</t>
  </si>
  <si>
    <t>+ILS/-USD 3.4793 11-06-20 (10) -547</t>
  </si>
  <si>
    <t>10000528</t>
  </si>
  <si>
    <t>+ILS/-USD 3.48 10-11-20 (10) -940</t>
  </si>
  <si>
    <t>10000654</t>
  </si>
  <si>
    <t>+ILS/-USD 3.4803 11-06-20 (10) -667</t>
  </si>
  <si>
    <t>10000178</t>
  </si>
  <si>
    <t>+ILS/-USD 3.4804 11-06-20 (10) -556</t>
  </si>
  <si>
    <t>10000168</t>
  </si>
  <si>
    <t>10000616</t>
  </si>
  <si>
    <t>10000793</t>
  </si>
  <si>
    <t>+ILS/-USD 3.4807 22-01-20 (10) -223</t>
  </si>
  <si>
    <t>10001144</t>
  </si>
  <si>
    <t>10000937</t>
  </si>
  <si>
    <t>10001553</t>
  </si>
  <si>
    <t>10003063</t>
  </si>
  <si>
    <t>10002266</t>
  </si>
  <si>
    <t>+ILS/-USD 3.4833 10-11-20 (10) -892</t>
  </si>
  <si>
    <t>10000085</t>
  </si>
  <si>
    <t>+ILS/-USD 3.484 11-06-20 (10) -605</t>
  </si>
  <si>
    <t>10000184</t>
  </si>
  <si>
    <t>10000032</t>
  </si>
  <si>
    <t>10001298</t>
  </si>
  <si>
    <t>10000129</t>
  </si>
  <si>
    <t>10000792</t>
  </si>
  <si>
    <t>10000612</t>
  </si>
  <si>
    <t>10000788</t>
  </si>
  <si>
    <t>10000200</t>
  </si>
  <si>
    <t>+ILS/-USD 3.4858 06-02-20 (20) -402</t>
  </si>
  <si>
    <t>10011792</t>
  </si>
  <si>
    <t>+ILS/-USD 3.4867 06-02-20 (10) -403</t>
  </si>
  <si>
    <t>10001112</t>
  </si>
  <si>
    <t>10001522</t>
  </si>
  <si>
    <t>+ILS/-USD 3.4867 06-02-20 (12) -403</t>
  </si>
  <si>
    <t>10011794</t>
  </si>
  <si>
    <t>+ILS/-USD 3.488 04-12-19 (12) -250</t>
  </si>
  <si>
    <t>10011838</t>
  </si>
  <si>
    <t>+ILS/-USD 3.49 04-12-19 (10) -250</t>
  </si>
  <si>
    <t>10000925</t>
  </si>
  <si>
    <t>10001122</t>
  </si>
  <si>
    <t>10001536</t>
  </si>
  <si>
    <t>+ILS/-USD 3.49 15-09-20 (11) -863</t>
  </si>
  <si>
    <t>10011761</t>
  </si>
  <si>
    <t>+ILS/-USD 3.4922 20-11-19 (10) -108</t>
  </si>
  <si>
    <t>10002265</t>
  </si>
  <si>
    <t>+ILS/-USD 3.493 15-09-20 (10) -865</t>
  </si>
  <si>
    <t>10001508</t>
  </si>
  <si>
    <t>10011759</t>
  </si>
  <si>
    <t>+ILS/-USD 3.4945 16-06-20 (93) -700</t>
  </si>
  <si>
    <t>10001511</t>
  </si>
  <si>
    <t>10001103</t>
  </si>
  <si>
    <t>+ILS/-USD 3.4969 19-02-20 (20) -351</t>
  </si>
  <si>
    <t>10011858</t>
  </si>
  <si>
    <t>+ILS/-USD 3.497 19-02-20 (10) -352</t>
  </si>
  <si>
    <t>10002883</t>
  </si>
  <si>
    <t>10001128</t>
  </si>
  <si>
    <t>10002253</t>
  </si>
  <si>
    <t>+ILS/-USD 3.4975 25-02-20 (11) -340</t>
  </si>
  <si>
    <t>10011889</t>
  </si>
  <si>
    <t>+ILS/-USD 3.4983 28-01-20 (12) -257</t>
  </si>
  <si>
    <t>10003059</t>
  </si>
  <si>
    <t>+ILS/-USD 3.4993 28-01-20 (11) -257</t>
  </si>
  <si>
    <t>10011895</t>
  </si>
  <si>
    <t>+ILS/-USD 3.5 25-02-20 (12) -339</t>
  </si>
  <si>
    <t>10011891</t>
  </si>
  <si>
    <t>+ILS/-USD 3.5012 03-12-19 (10) -138</t>
  </si>
  <si>
    <t>10002901</t>
  </si>
  <si>
    <t>+ILS/-USD 3.5018 26-02-20 (10) -342</t>
  </si>
  <si>
    <t>10000388</t>
  </si>
  <si>
    <t>10001135</t>
  </si>
  <si>
    <t>10003056</t>
  </si>
  <si>
    <t>10001545</t>
  </si>
  <si>
    <t>+ILS/-USD 3.503 26-02-20 (11) -340</t>
  </si>
  <si>
    <t>10011892</t>
  </si>
  <si>
    <t>+ILS/-USD 3.504 11-06-20 (11) -695</t>
  </si>
  <si>
    <t>10011749</t>
  </si>
  <si>
    <t>+ILS/-USD 3.505 11-06-20 (10) -695</t>
  </si>
  <si>
    <t>10011747</t>
  </si>
  <si>
    <t>+ILS/-USD 3.506 03-12-19 (12) -230</t>
  </si>
  <si>
    <t>10011840</t>
  </si>
  <si>
    <t>+ILS/-USD 3.5069 13-11-19 (10) -176</t>
  </si>
  <si>
    <t>10011842</t>
  </si>
  <si>
    <t>+ILS/-USD 3.507 03-12-19 (10) -145</t>
  </si>
  <si>
    <t>10002262</t>
  </si>
  <si>
    <t>10000933</t>
  </si>
  <si>
    <t>10001136</t>
  </si>
  <si>
    <t>10001546</t>
  </si>
  <si>
    <t>10011893</t>
  </si>
  <si>
    <t>10003057</t>
  </si>
  <si>
    <t>+ILS/-USD 3.5075 05-12-19 (10) -191</t>
  </si>
  <si>
    <t>10002249</t>
  </si>
  <si>
    <t>10000380</t>
  </si>
  <si>
    <t>+ILS/-USD 3.5078 06-11-19 (20) -162</t>
  </si>
  <si>
    <t>10011843</t>
  </si>
  <si>
    <t>+ILS/-USD 3.5085 26-11-19 (20) -175</t>
  </si>
  <si>
    <t>10011850</t>
  </si>
  <si>
    <t>+ILS/-USD 3.5085 30-01-20 (20) -295</t>
  </si>
  <si>
    <t>10011874</t>
  </si>
  <si>
    <t>+ILS/-USD 3.5086 06-11-19 (12) -154</t>
  </si>
  <si>
    <t>10011844</t>
  </si>
  <si>
    <t>+ILS/-USD 3.5096 26-11-19 (11) -174</t>
  </si>
  <si>
    <t>10011846</t>
  </si>
  <si>
    <t>+ILS/-USD 3.5097 26-11-19 (12) -173</t>
  </si>
  <si>
    <t>10011848</t>
  </si>
  <si>
    <t>10002879</t>
  </si>
  <si>
    <t>10003041</t>
  </si>
  <si>
    <t>+ILS/-USD 3.5106 13-02-20 (10) -314</t>
  </si>
  <si>
    <t>10003053</t>
  </si>
  <si>
    <t>10001132</t>
  </si>
  <si>
    <t>10002896</t>
  </si>
  <si>
    <t>10000385</t>
  </si>
  <si>
    <t>10001544</t>
  </si>
  <si>
    <t>+ILS/-USD 3.5108 06-11-19 (10) -162</t>
  </si>
  <si>
    <t>10011841</t>
  </si>
  <si>
    <t>+ILS/-USD 3.5133 30-10-19 (20) -207</t>
  </si>
  <si>
    <t>10011787</t>
  </si>
  <si>
    <t>+ILS/-USD 3.5141 30-10-19 (10) -209</t>
  </si>
  <si>
    <t>10000914</t>
  </si>
  <si>
    <t>10001520</t>
  </si>
  <si>
    <t>10000366</t>
  </si>
  <si>
    <t>+ILS/-USD 3.5143 30-10-19 (20) -207</t>
  </si>
  <si>
    <t>10011785</t>
  </si>
  <si>
    <t>+ILS/-USD 3.5147 20-11-19 (10) -203</t>
  </si>
  <si>
    <t>10003038</t>
  </si>
  <si>
    <t>10001537</t>
  </si>
  <si>
    <t>+ILS/-USD 3.5149 12-12-19 (10) -191</t>
  </si>
  <si>
    <t>10003044</t>
  </si>
  <si>
    <t>10001542</t>
  </si>
  <si>
    <t>10001130</t>
  </si>
  <si>
    <t>10000384</t>
  </si>
  <si>
    <t>+ILS/-USD 3.515 30-10-19 (11) -208</t>
  </si>
  <si>
    <t>10011789</t>
  </si>
  <si>
    <t>+ILS/-USD 3.5153 13-02-20 (11) -312</t>
  </si>
  <si>
    <t>10011884</t>
  </si>
  <si>
    <t>+ILS/-USD 3.5153 30-10-19 (12) -207</t>
  </si>
  <si>
    <t>10003025</t>
  </si>
  <si>
    <t>+ILS/-USD 3.5157 04-02-20 (20) -328</t>
  </si>
  <si>
    <t>10011854</t>
  </si>
  <si>
    <t>+ILS/-USD 3.5164 04-02-20 (11) -326</t>
  </si>
  <si>
    <t>10011852</t>
  </si>
  <si>
    <t>+ILS/-USD 3.5166 26-11-19 (12) -174</t>
  </si>
  <si>
    <t>10002885</t>
  </si>
  <si>
    <t>+ILS/-USD 3.5173 04-02-20 (10) -327</t>
  </si>
  <si>
    <t>10002881</t>
  </si>
  <si>
    <t>+ILS/-USD 3.5221 20-11-19 (10) -204</t>
  </si>
  <si>
    <t>10000926</t>
  </si>
  <si>
    <t>10001123</t>
  </si>
  <si>
    <t>10000376</t>
  </si>
  <si>
    <t>10003037</t>
  </si>
  <si>
    <t>10002245</t>
  </si>
  <si>
    <t>+ILS/-USD 3.5284 20-11-19 (12) -206</t>
  </si>
  <si>
    <t>10011839</t>
  </si>
  <si>
    <t>+USD/-ILS 3.4206 11-06-20 (10) -579</t>
  </si>
  <si>
    <t>10001295</t>
  </si>
  <si>
    <t>+USD/-ILS 3.4272 10-11-20 (10) -763</t>
  </si>
  <si>
    <t>10000138</t>
  </si>
  <si>
    <t>+USD/-ILS 3.428 11-06-20 (10) -560</t>
  </si>
  <si>
    <t>10000671</t>
  </si>
  <si>
    <t>+USD/-ILS 3.4365 11-06-20 (10) -630</t>
  </si>
  <si>
    <t>10001291</t>
  </si>
  <si>
    <t>+USD/-ILS 3.4641 11-06-20 (10) -579</t>
  </si>
  <si>
    <t>10000526</t>
  </si>
  <si>
    <t>+USD/-ILS 3.4648 11-06-20 (10) -562</t>
  </si>
  <si>
    <t>10000153</t>
  </si>
  <si>
    <t>+USD/-ILS 3.4705 11-06-20 (10) -595</t>
  </si>
  <si>
    <t>10000151</t>
  </si>
  <si>
    <t>+USD/-ILS 3.4859 11-06-20 (10) -551</t>
  </si>
  <si>
    <t>10000532</t>
  </si>
  <si>
    <t>+USD/-ILS 3.4908 11-06-20 (10) -563</t>
  </si>
  <si>
    <t>10000097</t>
  </si>
  <si>
    <t>10000164</t>
  </si>
  <si>
    <t>+USD/-ILS 3.5087 30-10-19 (10) -123</t>
  </si>
  <si>
    <t>10000378</t>
  </si>
  <si>
    <t>+EUR/-USD 1.14887 25-11-19 (10) +126.7</t>
  </si>
  <si>
    <t>10002223</t>
  </si>
  <si>
    <t>+USD/-CAD 1.33546 09-01-20 (10) -49.4</t>
  </si>
  <si>
    <t>10011677</t>
  </si>
  <si>
    <t>10002200</t>
  </si>
  <si>
    <t>10001482</t>
  </si>
  <si>
    <t>10001067</t>
  </si>
  <si>
    <t>10000332</t>
  </si>
  <si>
    <t>10002983</t>
  </si>
  <si>
    <t>10000868</t>
  </si>
  <si>
    <t>10002834</t>
  </si>
  <si>
    <t>+USD/-CAD 1.33558 09-01-20 (11) -49.2</t>
  </si>
  <si>
    <t>10011679</t>
  </si>
  <si>
    <t>+USD/-CAD 1.336 09-01-20 (20) -49</t>
  </si>
  <si>
    <t>10011681</t>
  </si>
  <si>
    <t>+USD/-EUR 1.13135 09-12-19 (10) +171.5</t>
  </si>
  <si>
    <t>10011656</t>
  </si>
  <si>
    <t>10002828</t>
  </si>
  <si>
    <t>10002979</t>
  </si>
  <si>
    <t>10001476</t>
  </si>
  <si>
    <t>10002189</t>
  </si>
  <si>
    <t>+USD/-EUR 1.13167 09-12-19 (11) +171.7</t>
  </si>
  <si>
    <t>10011658</t>
  </si>
  <si>
    <t>+USD/-EUR 1.13177 09-12-19 (20) +171.7</t>
  </si>
  <si>
    <t>10011660</t>
  </si>
  <si>
    <t>+USD/-EUR 1.13263 25-11-19 (10) +171.3</t>
  </si>
  <si>
    <t>10002183</t>
  </si>
  <si>
    <t>10001062</t>
  </si>
  <si>
    <t>10001473</t>
  </si>
  <si>
    <t>10002971</t>
  </si>
  <si>
    <t>10002826</t>
  </si>
  <si>
    <t>+USD/-EUR 1.13363 25-11-19 (11) +171.3</t>
  </si>
  <si>
    <t>10011648</t>
  </si>
  <si>
    <t>+USD/-EUR 1.147715 30-03-20 (10) +239.15</t>
  </si>
  <si>
    <t>10000880</t>
  </si>
  <si>
    <t>10001079</t>
  </si>
  <si>
    <t>10002839</t>
  </si>
  <si>
    <t>10011704</t>
  </si>
  <si>
    <t>+USD/-EUR 1.14825 30-03-20 (12) +239.9</t>
  </si>
  <si>
    <t>10002841</t>
  </si>
  <si>
    <t>10011706</t>
  </si>
  <si>
    <t>+USD/-EUR 1.14919 24-02-20 (11) +204.9</t>
  </si>
  <si>
    <t>10011714</t>
  </si>
  <si>
    <t>+USD/-EUR 1.14923 24-02-20 (10) +204.3</t>
  </si>
  <si>
    <t>10000884</t>
  </si>
  <si>
    <t>10001083</t>
  </si>
  <si>
    <t>10011712</t>
  </si>
  <si>
    <t>10002217</t>
  </si>
  <si>
    <t>10001494</t>
  </si>
  <si>
    <t>+USD/-EUR 1.14998 24-02-20 (12) +204.8</t>
  </si>
  <si>
    <t>10011716</t>
  </si>
  <si>
    <t>+USD/-EUR 1.15135 13-01-20 (10) +189.5</t>
  </si>
  <si>
    <t>10000872</t>
  </si>
  <si>
    <t>10002204</t>
  </si>
  <si>
    <t>10011685</t>
  </si>
  <si>
    <t>10001071</t>
  </si>
  <si>
    <t>10002836</t>
  </si>
  <si>
    <t>10002985</t>
  </si>
  <si>
    <t>+USD/-EUR 1.15137 13-01-20 (12) +189.7</t>
  </si>
  <si>
    <t>10011687</t>
  </si>
  <si>
    <t>+USD/-EUR 1.1516 27-01-20 (10) +198</t>
  </si>
  <si>
    <t>10000875</t>
  </si>
  <si>
    <t>10001074</t>
  </si>
  <si>
    <t>10000334</t>
  </si>
  <si>
    <t>10001485</t>
  </si>
  <si>
    <t>+USD/-EUR 1.15185 27-01-20 (12) +197.5</t>
  </si>
  <si>
    <t>10011693</t>
  </si>
  <si>
    <t>10002837</t>
  </si>
  <si>
    <t>+USD/-EUR 1.16125 27-04-20 (10) +250.5</t>
  </si>
  <si>
    <t>10002850</t>
  </si>
  <si>
    <t>+USD/-EUR 1.16279 27-04-20 (10) +254.9</t>
  </si>
  <si>
    <t>10000896</t>
  </si>
  <si>
    <t>+USD/-EUR 1.1639 27-04-20 (20) +249</t>
  </si>
  <si>
    <t>10011728</t>
  </si>
  <si>
    <t>+USD/-EUR 1.16395 27-04-20 (10) +249.5</t>
  </si>
  <si>
    <t>10000888</t>
  </si>
  <si>
    <t>10002999</t>
  </si>
  <si>
    <t>10011726</t>
  </si>
  <si>
    <t>10001086</t>
  </si>
  <si>
    <t>10000345</t>
  </si>
  <si>
    <t>10002846</t>
  </si>
  <si>
    <t>+USD/-GBP 1.27965 03-02-20 (10) +116.5</t>
  </si>
  <si>
    <t>10000336</t>
  </si>
  <si>
    <t>10000646</t>
  </si>
  <si>
    <t>+USD/-GBP 1.27965 03-02-20 (12) +116.5</t>
  </si>
  <si>
    <t>10011695</t>
  </si>
  <si>
    <t>+USD/-GBP 1.27965 03-02-20 (20) +116.5</t>
  </si>
  <si>
    <t>10011697</t>
  </si>
  <si>
    <t>+USD/-GBP 1.2817 02-03-20 (12) +117</t>
  </si>
  <si>
    <t>10011739</t>
  </si>
  <si>
    <t>+USD/-GBP 1.2817 02-03-20 (20) +117</t>
  </si>
  <si>
    <t>10011741</t>
  </si>
  <si>
    <t>+USD/-GBP 1.28271 02-03-20 (10) +117.1</t>
  </si>
  <si>
    <t>10011737</t>
  </si>
  <si>
    <t>10000894</t>
  </si>
  <si>
    <t>10000349</t>
  </si>
  <si>
    <t>10002849</t>
  </si>
  <si>
    <t>10003007</t>
  </si>
  <si>
    <t>10001092</t>
  </si>
  <si>
    <t>10001501</t>
  </si>
  <si>
    <t>+USD/-GBP 1.30122 07-10-19 (10) +102.2</t>
  </si>
  <si>
    <t>10011593</t>
  </si>
  <si>
    <t>10002802</t>
  </si>
  <si>
    <t>+USD/-GBP 1.30122 07-10-19 (12) +102.2</t>
  </si>
  <si>
    <t>10002804</t>
  </si>
  <si>
    <t>10011595</t>
  </si>
  <si>
    <t>+USD/-GBP 1.31674 07-10-19 (10) +101.4</t>
  </si>
  <si>
    <t>10000844</t>
  </si>
  <si>
    <t>10002954</t>
  </si>
  <si>
    <t>10001456</t>
  </si>
  <si>
    <t>10000313</t>
  </si>
  <si>
    <t>10001044</t>
  </si>
  <si>
    <t>+USD/-JPY 106.711 12-02-20 (10) -185.9</t>
  </si>
  <si>
    <t>10000802</t>
  </si>
  <si>
    <t>10000776</t>
  </si>
  <si>
    <t>+USD/-JPY 106.733 10-02-20 (12) -183.7</t>
  </si>
  <si>
    <t>10011702</t>
  </si>
  <si>
    <t>+USD/-JPY 106.811 12-02-20 (10) -185.9</t>
  </si>
  <si>
    <t>10000485</t>
  </si>
  <si>
    <t>10001268</t>
  </si>
  <si>
    <t>10000167</t>
  </si>
  <si>
    <t>10000103</t>
  </si>
  <si>
    <t>+USD/-JPY 106.825 10-02-20 (10) -184.5</t>
  </si>
  <si>
    <t>10001488</t>
  </si>
  <si>
    <t>10000878</t>
  </si>
  <si>
    <t>10000339</t>
  </si>
  <si>
    <t>10002991</t>
  </si>
  <si>
    <t>10001077</t>
  </si>
  <si>
    <t>+USD/-JPY 108.419 05-11-19 (10) -142.1</t>
  </si>
  <si>
    <t>10002178</t>
  </si>
  <si>
    <t>+USD/-JPY 109.365 05-11-19 (12) -175.5</t>
  </si>
  <si>
    <t>10002791</t>
  </si>
  <si>
    <t>10002939</t>
  </si>
  <si>
    <t>+USD/-JPY 109.376 05-11-19 (10) -175.4</t>
  </si>
  <si>
    <t>10002130</t>
  </si>
  <si>
    <t>10001027</t>
  </si>
  <si>
    <t>10001438</t>
  </si>
  <si>
    <t>10000302</t>
  </si>
  <si>
    <t>10011570</t>
  </si>
  <si>
    <t>10000830</t>
  </si>
  <si>
    <t>10002937</t>
  </si>
  <si>
    <t>+USD/-JPY 110.197 05-11-19 (10) -177.3</t>
  </si>
  <si>
    <t>10002144</t>
  </si>
  <si>
    <t>+EUR/-USD 1.0988 25-11-19 (10) +46</t>
  </si>
  <si>
    <t>10003062</t>
  </si>
  <si>
    <t>+EUR/-USD 1.10485 25-11-19 (10) +49.5</t>
  </si>
  <si>
    <t>10001141</t>
  </si>
  <si>
    <t>+EUR/-USD 1.10595 09-12-19 (10) +60.5</t>
  </si>
  <si>
    <t>10002263</t>
  </si>
  <si>
    <t>+EUR/-USD 1.10905 13-01-20 (10) +91.5</t>
  </si>
  <si>
    <t>10000935</t>
  </si>
  <si>
    <t>+EUR/-USD 1.1148 27-03-20 (10) +149</t>
  </si>
  <si>
    <t>10000821</t>
  </si>
  <si>
    <t>10000619</t>
  </si>
  <si>
    <t>10000466</t>
  </si>
  <si>
    <t>10000803</t>
  </si>
  <si>
    <t>10000191</t>
  </si>
  <si>
    <t>+EUR/-USD 1.11525 25-11-19 (10) +77.5</t>
  </si>
  <si>
    <t>10001124</t>
  </si>
  <si>
    <t>+EUR/-USD 1.11956 13-01-20 (10) +120.6</t>
  </si>
  <si>
    <t>10000927</t>
  </si>
  <si>
    <t>+EUR/-USD 1.12285 21-01-20 (20) +128.5</t>
  </si>
  <si>
    <t>10000051</t>
  </si>
  <si>
    <t>+EUR/-USD 1.12406 21-01-20 (12) +125.6</t>
  </si>
  <si>
    <t>10000056</t>
  </si>
  <si>
    <t>+EUR/-USD 1.12594 09-04-20 (10) +184.4</t>
  </si>
  <si>
    <t>10000093</t>
  </si>
  <si>
    <t>+EUR/-USD 1.12612 09-04-20 (10) +183.2</t>
  </si>
  <si>
    <t>10000524</t>
  </si>
  <si>
    <t>+EUR/-USD 1.127 09-04-20 (10) +186</t>
  </si>
  <si>
    <t>10000201</t>
  </si>
  <si>
    <t>+EUR/-USD 1.1318 04-05-20 (12) +202</t>
  </si>
  <si>
    <t>10000035</t>
  </si>
  <si>
    <t>+EUR/-USD 1.1331 25-11-19 (10) +121</t>
  </si>
  <si>
    <t>10002855</t>
  </si>
  <si>
    <t>+EUR/-USD 1.1342 09-12-19 (10) +132</t>
  </si>
  <si>
    <t>10002856</t>
  </si>
  <si>
    <t>+EUR/-USD 1.139 27-01-20 (10) +180</t>
  </si>
  <si>
    <t>10000360</t>
  </si>
  <si>
    <t>+EUR/-USD 1.1436 09-12-19 (10) +137</t>
  </si>
  <si>
    <t>10002226</t>
  </si>
  <si>
    <t>+EUR/-USD 1.1447 09-04-20 (10) +238</t>
  </si>
  <si>
    <t>10000174</t>
  </si>
  <si>
    <t>+EUR/-USD 1.1469 25-11-19 (10) +126</t>
  </si>
  <si>
    <t>10002852</t>
  </si>
  <si>
    <t>+JPY/-USD 105.42 05-11-19 (12) -51</t>
  </si>
  <si>
    <t>10002877</t>
  </si>
  <si>
    <t>+USD/-CAD 1.3072 18-02-20 (10) -38</t>
  </si>
  <si>
    <t>10002854</t>
  </si>
  <si>
    <t>10000899</t>
  </si>
  <si>
    <t>10002225</t>
  </si>
  <si>
    <t>10000353</t>
  </si>
  <si>
    <t>10001096</t>
  </si>
  <si>
    <t>10011752</t>
  </si>
  <si>
    <t>10001505</t>
  </si>
  <si>
    <t>10003011</t>
  </si>
  <si>
    <t>+USD/-CAD 1.30724 18-02-20 (12) -37.6</t>
  </si>
  <si>
    <t>10011754</t>
  </si>
  <si>
    <t>+USD/-CAD 1.30725 18-02-20 (20) -37.5</t>
  </si>
  <si>
    <t>10011756</t>
  </si>
  <si>
    <t>+USD/-EUR 1.1126 27-03-20 (10) +144</t>
  </si>
  <si>
    <t>10000677</t>
  </si>
  <si>
    <t>10000533</t>
  </si>
  <si>
    <t>+USD/-EUR 1.11335 20-04-20 (10) +176.5</t>
  </si>
  <si>
    <t>10011883</t>
  </si>
  <si>
    <t>10002895</t>
  </si>
  <si>
    <t>+USD/-EUR 1.1143 20-04-20 (10) +161</t>
  </si>
  <si>
    <t>10002902</t>
  </si>
  <si>
    <t>+USD/-EUR 1.11565 09-04-20 (10) +157.5</t>
  </si>
  <si>
    <t>10001306</t>
  </si>
  <si>
    <t>+USD/-EUR 1.1203 27-03-20 (10) +156</t>
  </si>
  <si>
    <t>10000190</t>
  </si>
  <si>
    <t>10000136</t>
  </si>
  <si>
    <t>10000795</t>
  </si>
  <si>
    <t>10000820</t>
  </si>
  <si>
    <t>10001305</t>
  </si>
  <si>
    <t>10000465</t>
  </si>
  <si>
    <t>10000040</t>
  </si>
  <si>
    <t>10000799</t>
  </si>
  <si>
    <t>10000206</t>
  </si>
  <si>
    <t>10000675</t>
  </si>
  <si>
    <t>10000618</t>
  </si>
  <si>
    <t>+USD/-EUR 1.1218 04-05-20 (12) +193</t>
  </si>
  <si>
    <t>10000061</t>
  </si>
  <si>
    <t>+USD/-EUR 1.12187 04-05-20 (20) +193.7</t>
  </si>
  <si>
    <t>10000063</t>
  </si>
  <si>
    <t>+USD/-EUR 1.12565 09-04-20 (10) +219.5</t>
  </si>
  <si>
    <t>10000134</t>
  </si>
  <si>
    <t>+USD/-EUR 1.1258 09-04-20 (10) +183</t>
  </si>
  <si>
    <t>+USD/-EUR 1.12622 20-04-20 (10) +225.2</t>
  </si>
  <si>
    <t>10011811</t>
  </si>
  <si>
    <t>10000373</t>
  </si>
  <si>
    <t>10001527</t>
  </si>
  <si>
    <t>+USD/-EUR 1.1274 21-01-20 (12) +155</t>
  </si>
  <si>
    <t>+USD/-EUR 1.1282 04-05-20 (12) +239</t>
  </si>
  <si>
    <t>10000022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</si>
  <si>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</si>
  <si>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</si>
  <si>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</si>
  <si>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</si>
  <si>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</si>
  <si>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+USD/-EUR 1.1368 09-04-20 (10) +223</t>
  </si>
  <si>
    <t>10001290</t>
  </si>
  <si>
    <t>10000507</t>
  </si>
  <si>
    <t>+USD/-EUR 1.13785 09-04-20 (10) +196.5</t>
  </si>
  <si>
    <t>10001294</t>
  </si>
  <si>
    <t>+USD/-EUR 1.14503 20-04-20 (10) +238.3</t>
  </si>
  <si>
    <t>10001517</t>
  </si>
  <si>
    <t>10000909</t>
  </si>
  <si>
    <t>10001107</t>
  </si>
  <si>
    <t>10000362</t>
  </si>
  <si>
    <t>+USD/-EUR 1.14529 09-04-20 (10) +230.9</t>
  </si>
  <si>
    <t>10001282</t>
  </si>
  <si>
    <t>+USD/-EUR 1.14575 09-04-20 (10) +239.5</t>
  </si>
  <si>
    <t>10001278</t>
  </si>
  <si>
    <t>+USD/-EUR 1.14689 27-04-20 (10) +254.9</t>
  </si>
  <si>
    <t>10001510</t>
  </si>
  <si>
    <t>10000905</t>
  </si>
  <si>
    <t>10001102</t>
  </si>
  <si>
    <t>+USD/-EUR 1.15192 09-04-20 (10) +234.2</t>
  </si>
  <si>
    <t>10000089</t>
  </si>
  <si>
    <t>10000114</t>
  </si>
  <si>
    <t>10000661</t>
  </si>
  <si>
    <t>10000173</t>
  </si>
  <si>
    <t>10000491</t>
  </si>
  <si>
    <t>10000192</t>
  </si>
  <si>
    <t>10000457</t>
  </si>
  <si>
    <t>10000025</t>
  </si>
  <si>
    <t>10000809</t>
  </si>
  <si>
    <t>10000603</t>
  </si>
  <si>
    <t>10001276</t>
  </si>
  <si>
    <t>+USD/-EUR 1.1526 20-04-20 (10) +246</t>
  </si>
  <si>
    <t>10000901</t>
  </si>
  <si>
    <t>+USD/-EUR 1.1593 27-04-20 (11) +251</t>
  </si>
  <si>
    <t>10011750</t>
  </si>
  <si>
    <t>+USD/-EUR 1.1595 27-04-20 (10) +252</t>
  </si>
  <si>
    <t>10000897</t>
  </si>
  <si>
    <t>10001094</t>
  </si>
  <si>
    <t>10000351</t>
  </si>
  <si>
    <t>10003009</t>
  </si>
  <si>
    <t>10001503</t>
  </si>
  <si>
    <t>+USD/-GBP 1.2124 07-10-19 (10) +28</t>
  </si>
  <si>
    <t>10002869</t>
  </si>
  <si>
    <t>10000375</t>
  </si>
  <si>
    <t>10000921</t>
  </si>
  <si>
    <t>10011826</t>
  </si>
  <si>
    <t>10001532</t>
  </si>
  <si>
    <t>10002242</t>
  </si>
  <si>
    <t>10001120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</si>
  <si>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</si>
  <si>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</si>
  <si>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</si>
  <si>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</si>
  <si>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</si>
  <si>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+USD/-GBP 1.23453 03-02-20 (20) +71.3</t>
  </si>
  <si>
    <t>10011864</t>
  </si>
  <si>
    <t>+USD/-GBP 1.23637 23-04-20 (10) +97.7</t>
  </si>
  <si>
    <t>10002255</t>
  </si>
  <si>
    <t>10002887</t>
  </si>
  <si>
    <t>10011860</t>
  </si>
  <si>
    <t>+USD/-GBP 1.23675 23-04-20 (11) +97.5</t>
  </si>
  <si>
    <t>10011862</t>
  </si>
  <si>
    <t>+USD/-GBP 1.238 02-03-20 (10) +117</t>
  </si>
  <si>
    <t>10000369</t>
  </si>
  <si>
    <t>+USD/-GBP 1.24427 11-05-20 (10) +102.7</t>
  </si>
  <si>
    <t>10000038</t>
  </si>
  <si>
    <t>10000463</t>
  </si>
  <si>
    <t>10000796</t>
  </si>
  <si>
    <t>10000615</t>
  </si>
  <si>
    <t>10000818</t>
  </si>
  <si>
    <t>10000204</t>
  </si>
  <si>
    <t>10001303</t>
  </si>
  <si>
    <t>10000530</t>
  </si>
  <si>
    <t>10000123</t>
  </si>
  <si>
    <t>10000673</t>
  </si>
  <si>
    <t>+USD/-GBP 1.25345 02-03-20 (20) +117.5</t>
  </si>
  <si>
    <t>10011781</t>
  </si>
  <si>
    <t>+USD/-GBP 1.25355 02-03-20 (10) +118.5</t>
  </si>
  <si>
    <t>10001108</t>
  </si>
  <si>
    <t>10000910</t>
  </si>
  <si>
    <t>10001518</t>
  </si>
  <si>
    <t>10003021</t>
  </si>
  <si>
    <t>+USD/-GBP 1.26118 02-03-20 (10) +117.8</t>
  </si>
  <si>
    <t>10011795</t>
  </si>
  <si>
    <t>10001523</t>
  </si>
  <si>
    <t>10002237</t>
  </si>
  <si>
    <t>10001113</t>
  </si>
  <si>
    <t>10000367</t>
  </si>
  <si>
    <t>10003026</t>
  </si>
  <si>
    <t>10000915</t>
  </si>
  <si>
    <t>+USD/-JPY 104.527 12-02-20 (10) -144.3</t>
  </si>
  <si>
    <t>10000137</t>
  </si>
  <si>
    <t>+USD/-JPY 104.57 12-02-20 (10) -123</t>
  </si>
  <si>
    <t>10000159</t>
  </si>
  <si>
    <t>+USD/-JPY 105.635 05-11-19 (10) -46.5</t>
  </si>
  <si>
    <t>10001126</t>
  </si>
  <si>
    <t>10000382</t>
  </si>
  <si>
    <t>10003043</t>
  </si>
  <si>
    <t>10000929</t>
  </si>
  <si>
    <t>10001539</t>
  </si>
  <si>
    <t>10002251</t>
  </si>
  <si>
    <t>+USD/-JPY 105.66 05-11-19 (12) -46</t>
  </si>
  <si>
    <t>10011856</t>
  </si>
  <si>
    <t>+USD/-JPY 106.51 12-02-20 (10) -173</t>
  </si>
  <si>
    <t>10000111</t>
  </si>
  <si>
    <t>10000488</t>
  </si>
  <si>
    <t>10001273</t>
  </si>
  <si>
    <t>10000087</t>
  </si>
  <si>
    <t>10000171</t>
  </si>
  <si>
    <t>10000122</t>
  </si>
  <si>
    <t>10000455</t>
  </si>
  <si>
    <t>10000656</t>
  </si>
  <si>
    <t>10000601</t>
  </si>
  <si>
    <t>10000781</t>
  </si>
  <si>
    <t>10000806</t>
  </si>
  <si>
    <t>+USD/-JPY 106.54 26-09-19 (10) -106</t>
  </si>
  <si>
    <t>10001307</t>
  </si>
  <si>
    <t>10000822</t>
  </si>
  <si>
    <t>+USD/-JPY 106.55 12-02-20 (10) -106</t>
  </si>
  <si>
    <t>10000537</t>
  </si>
  <si>
    <t>10000823</t>
  </si>
  <si>
    <t>10000126</t>
  </si>
  <si>
    <t>10001308</t>
  </si>
  <si>
    <t>10000101</t>
  </si>
  <si>
    <t>+USD/-JPY 107.18 12-02-20 (10) -176</t>
  </si>
  <si>
    <t>10000494</t>
  </si>
  <si>
    <t>+USD/-JPY 106.54 12-02-20 (10) -1.1</t>
  </si>
  <si>
    <t>10000102</t>
  </si>
  <si>
    <t>10000679</t>
  </si>
  <si>
    <t>IRS</t>
  </si>
  <si>
    <t>10000000</t>
  </si>
  <si>
    <t>10000002</t>
  </si>
  <si>
    <t>496761</t>
  </si>
  <si>
    <t>PANTH IV   X F CDO</t>
  </si>
  <si>
    <t>XS0276075198</t>
  </si>
  <si>
    <t>מרקורי CDO</t>
  </si>
  <si>
    <t>USG6006AAA90</t>
  </si>
  <si>
    <t/>
  </si>
  <si>
    <t>דולר ניו-זילנד</t>
  </si>
  <si>
    <t>כתר נורבגי</t>
  </si>
  <si>
    <t>רובל רוסי</t>
  </si>
  <si>
    <t>יואן סיני</t>
  </si>
  <si>
    <t>פועלים סהר</t>
  </si>
  <si>
    <t>בנק דיסקונט לישראל בע"מ</t>
  </si>
  <si>
    <t>30111000</t>
  </si>
  <si>
    <t>30011000</t>
  </si>
  <si>
    <t>בנק הפועלים בע"מ</t>
  </si>
  <si>
    <t>30112000</t>
  </si>
  <si>
    <t>30012000</t>
  </si>
  <si>
    <t>בנק לאומי לישראל בע"מ</t>
  </si>
  <si>
    <t>30010000</t>
  </si>
  <si>
    <t>34110000</t>
  </si>
  <si>
    <t>30110000</t>
  </si>
  <si>
    <t>בנק מזרחי טפחות בע"מ</t>
  </si>
  <si>
    <t>30120000</t>
  </si>
  <si>
    <t>יו בנק</t>
  </si>
  <si>
    <t>30026000</t>
  </si>
  <si>
    <t>30395000</t>
  </si>
  <si>
    <t>דירוג פנימי</t>
  </si>
  <si>
    <t>32095000</t>
  </si>
  <si>
    <t>31012000</t>
  </si>
  <si>
    <t>30312000</t>
  </si>
  <si>
    <t>31712000</t>
  </si>
  <si>
    <t>31112000</t>
  </si>
  <si>
    <t>30212000</t>
  </si>
  <si>
    <t>31212000</t>
  </si>
  <si>
    <t>32012000</t>
  </si>
  <si>
    <t>30710000</t>
  </si>
  <si>
    <t>31010000</t>
  </si>
  <si>
    <t>32010000</t>
  </si>
  <si>
    <t>34610000</t>
  </si>
  <si>
    <t>34510000</t>
  </si>
  <si>
    <t>30810000</t>
  </si>
  <si>
    <t>33810000</t>
  </si>
  <si>
    <t>31710000</t>
  </si>
  <si>
    <t>30310000</t>
  </si>
  <si>
    <t>31210000</t>
  </si>
  <si>
    <t>31110000</t>
  </si>
  <si>
    <t>34710000</t>
  </si>
  <si>
    <t>30210000</t>
  </si>
  <si>
    <t>34010000</t>
  </si>
  <si>
    <t>32610000</t>
  </si>
  <si>
    <t>34520000</t>
  </si>
  <si>
    <t>31720000</t>
  </si>
  <si>
    <t>31220000</t>
  </si>
  <si>
    <t>32020000</t>
  </si>
  <si>
    <t>34020000</t>
  </si>
  <si>
    <t>30320000</t>
  </si>
  <si>
    <t>31120000</t>
  </si>
  <si>
    <t>32011000</t>
  </si>
  <si>
    <t>30311000</t>
  </si>
  <si>
    <t>31026000</t>
  </si>
  <si>
    <t>30326000</t>
  </si>
  <si>
    <t>30826000</t>
  </si>
  <si>
    <t>31126000</t>
  </si>
  <si>
    <t>31726000</t>
  </si>
  <si>
    <t>31226000</t>
  </si>
  <si>
    <t>30726000</t>
  </si>
  <si>
    <t>30226000</t>
  </si>
  <si>
    <t>32026000</t>
  </si>
  <si>
    <t>UBS</t>
  </si>
  <si>
    <t>30391000</t>
  </si>
  <si>
    <t>32091000</t>
  </si>
  <si>
    <t>31791000</t>
  </si>
  <si>
    <t>30891000</t>
  </si>
  <si>
    <t>32291000</t>
  </si>
  <si>
    <t>דולר סינגפור</t>
  </si>
  <si>
    <t>30291000</t>
  </si>
  <si>
    <t>31291000</t>
  </si>
  <si>
    <t>סוויסקי</t>
  </si>
  <si>
    <t>30396000</t>
  </si>
  <si>
    <t>מ.בטחון סחיר לאומי</t>
  </si>
  <si>
    <t>75001121</t>
  </si>
  <si>
    <t>פק מרווח בטחון לאומי</t>
  </si>
  <si>
    <t>75001127</t>
  </si>
  <si>
    <t>לא</t>
  </si>
  <si>
    <t>AA+</t>
  </si>
  <si>
    <t>שעבוד פוליסות ב.חיים - לא צמוד</t>
  </si>
  <si>
    <t>333360107</t>
  </si>
  <si>
    <t>שעבוד פוליסות ב.חיים - מדד מחירים לצרכן7891</t>
  </si>
  <si>
    <t>333360307</t>
  </si>
  <si>
    <t>כן</t>
  </si>
  <si>
    <t>AA</t>
  </si>
  <si>
    <t>Baa1.il</t>
  </si>
  <si>
    <t>D</t>
  </si>
  <si>
    <t>אדנים 2022 6.2%</t>
  </si>
  <si>
    <t>7252844</t>
  </si>
  <si>
    <t>אדנים 2028 5.65%</t>
  </si>
  <si>
    <t>7252851</t>
  </si>
  <si>
    <t>בנק הפועלים 6</t>
  </si>
  <si>
    <t>6626253</t>
  </si>
  <si>
    <t>בנק הפועלים פקדון</t>
  </si>
  <si>
    <t>6620405</t>
  </si>
  <si>
    <t>בנק מזרחי 5.51% 5/2023</t>
  </si>
  <si>
    <t>טפחות פקדון 2029 5.75%</t>
  </si>
  <si>
    <t>6682264</t>
  </si>
  <si>
    <t>משכן 2021 5.25%</t>
  </si>
  <si>
    <t>6477178</t>
  </si>
  <si>
    <t>משכן 2028 5.6%</t>
  </si>
  <si>
    <t>6477574</t>
  </si>
  <si>
    <t>פועלים 2024 5.1%</t>
  </si>
  <si>
    <t>6620264</t>
  </si>
  <si>
    <t>פועלים 26/5/2018 5</t>
  </si>
  <si>
    <t>6626394</t>
  </si>
  <si>
    <t>פועלים פקדון 5.05%</t>
  </si>
  <si>
    <t>6620447</t>
  </si>
  <si>
    <t>פועלים פקדון 5.05% 2027</t>
  </si>
  <si>
    <t>6620512</t>
  </si>
  <si>
    <t>אוצר השלטון 2022 6.5%</t>
  </si>
  <si>
    <t>6396220</t>
  </si>
  <si>
    <t>אוצר השלטון 2023 6.2%</t>
  </si>
  <si>
    <t>6396329</t>
  </si>
  <si>
    <t>ירושלים 2022 6.3%</t>
  </si>
  <si>
    <t>7265499</t>
  </si>
  <si>
    <t>נדלן קרית הלאום</t>
  </si>
  <si>
    <t>השכרה</t>
  </si>
  <si>
    <t>ישראל גלילי 3, ראשון לציון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</si>
  <si>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</si>
  <si>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</si>
  <si>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</si>
  <si>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</si>
  <si>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</si>
  <si>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</si>
  <si>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קניון הזהב ראשלצ</t>
  </si>
  <si>
    <t>קניון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</si>
  <si>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</si>
  <si>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</si>
  <si>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</si>
  <si>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</si>
  <si>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</si>
  <si>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</si>
  <si>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</si>
  <si>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</si>
  <si>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</si>
  <si>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</si>
  <si>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</si>
  <si>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</si>
  <si>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</si>
  <si>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</si>
  <si>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</si>
  <si>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</si>
  <si>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</si>
  <si>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</si>
  <si>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</si>
  <si>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</si>
  <si>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</si>
  <si>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</si>
  <si>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</si>
  <si>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רוטשילד 1 תא</t>
  </si>
  <si>
    <t>רוטשילד 1, תל אביב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</si>
  <si>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</si>
  <si>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</si>
  <si>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</si>
  <si>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</si>
  <si>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סופר פארם בת ים</t>
  </si>
  <si>
    <t>שד העצמאות 67, בת ים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</si>
  <si>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</si>
  <si>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</si>
  <si>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</si>
  <si>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</si>
  <si>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</si>
  <si>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</si>
  <si>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</si>
  <si>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</si>
  <si>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</si>
  <si>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</si>
  <si>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</si>
  <si>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</si>
  <si>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</si>
  <si>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</si>
  <si>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אלביט נתניה - עלות</t>
  </si>
  <si>
    <t>המחשב 2, איזור תעשיה ספיר, נתניה</t>
  </si>
  <si>
    <t>נדלן בית גהה</t>
  </si>
  <si>
    <t>אפעל 15, קריית אריה, פתח תקוה</t>
  </si>
  <si>
    <t>נדלן מגדלי הסיבים פת-עלות-לא מניב</t>
  </si>
  <si>
    <t>נדלן פסגות ירושלים</t>
  </si>
  <si>
    <t>מרכז מסחרי, שכונת רוממה, ירושלים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</si>
  <si>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</si>
  <si>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</si>
  <si>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</si>
  <si>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</si>
  <si>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</si>
  <si>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</si>
  <si>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</si>
  <si>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</si>
  <si>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דיסקונט שטרי הון נדחים  סדב</t>
  </si>
  <si>
    <t>דרך ארץ   חוב נחות</t>
  </si>
  <si>
    <t>90150100</t>
  </si>
  <si>
    <t>90150200</t>
  </si>
  <si>
    <t>Citymark Building*</t>
  </si>
  <si>
    <t>שכבת הון</t>
  </si>
  <si>
    <t>Accelmed growth partners</t>
  </si>
  <si>
    <t>Accelmed medical</t>
  </si>
  <si>
    <t>ANATOMY 2</t>
  </si>
  <si>
    <t>ANATOMY I</t>
  </si>
  <si>
    <t>Enlight</t>
  </si>
  <si>
    <t>FIMI 6</t>
  </si>
  <si>
    <t>Fortissimo Capital Fund I - makefet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</si>
  <si>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</si>
  <si>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</si>
  <si>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</si>
  <si>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</si>
  <si>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</si>
  <si>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Reality III</t>
  </si>
  <si>
    <t>Shamrock Israel Growth I</t>
  </si>
  <si>
    <t>Sky I</t>
  </si>
  <si>
    <t>Sky II</t>
  </si>
  <si>
    <t>sky III</t>
  </si>
  <si>
    <t>tene growth capital IV</t>
  </si>
  <si>
    <t>Tene Growth II- Qnergy</t>
  </si>
  <si>
    <t>Tene Growth III</t>
  </si>
  <si>
    <t>סה"כ יתרות התחייבות להשקעה</t>
  </si>
  <si>
    <t>סה"כ בחו"ל</t>
  </si>
  <si>
    <t>ACE IV</t>
  </si>
  <si>
    <t xml:space="preserve">ADLS </t>
  </si>
  <si>
    <t>ADLS  co-inv</t>
  </si>
  <si>
    <t>Advent</t>
  </si>
  <si>
    <t>Advent International GPE IX L.P</t>
  </si>
  <si>
    <t>apollo  II</t>
  </si>
  <si>
    <t>Arclight Energy Partners Fund VII L.P</t>
  </si>
  <si>
    <t>ARES private credit solutions</t>
  </si>
  <si>
    <t>Ares Special Situations Fund IV</t>
  </si>
  <si>
    <t>Argan Capital L.P</t>
  </si>
  <si>
    <t>Avista Capital Partners L.P</t>
  </si>
  <si>
    <t>Blackstone RE VIII</t>
  </si>
  <si>
    <t>Bluebay SLFI</t>
  </si>
  <si>
    <t>Brookfield  RE  II</t>
  </si>
  <si>
    <t>BROOKFIELD HSO CO-INVEST L.P</t>
  </si>
  <si>
    <t>brookfield III</t>
  </si>
  <si>
    <t>Court Square IV</t>
  </si>
  <si>
    <t>Crescent mezzanine VII</t>
  </si>
  <si>
    <t>EC1 ADLS  co-inv</t>
  </si>
  <si>
    <t>EC2 ADLS  co-inv</t>
  </si>
  <si>
    <t>Fortissimo Capital Fund II</t>
  </si>
  <si>
    <t>Gavea III</t>
  </si>
  <si>
    <t>Gavea IV</t>
  </si>
  <si>
    <t>GIP GEMINI FUND CAYMAN FEEDER</t>
  </si>
  <si>
    <t>GLOBAL INFRASTRUCTURE PARTNERS IV</t>
  </si>
  <si>
    <t>Graph Tech Brookfield</t>
  </si>
  <si>
    <t>HARBOURVEST pamlico</t>
  </si>
  <si>
    <t>harbourvest part' co inv fund IV (Tranche B)</t>
  </si>
  <si>
    <t>HARBOURVEST project Celtics</t>
  </si>
  <si>
    <t>harbourvest ח-ן מנוהל</t>
  </si>
  <si>
    <t>ICG SDP III</t>
  </si>
  <si>
    <t>infrared infrastructure fund v</t>
  </si>
  <si>
    <t>Israel Cleantech Ventures II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</si>
  <si>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</si>
  <si>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</si>
  <si>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</si>
  <si>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</si>
  <si>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</si>
  <si>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Klirmark Opportunity I</t>
  </si>
  <si>
    <t>Klirmark Opportunity II</t>
  </si>
  <si>
    <t>KOTAK- CIIF I</t>
  </si>
  <si>
    <t>KSO I</t>
  </si>
  <si>
    <t>meridiam III</t>
  </si>
  <si>
    <t>Migdal-HarbourVes project Draco</t>
  </si>
  <si>
    <t>Migdal-HarbourVest 2016 Fund L.P. (Tranche B)</t>
  </si>
  <si>
    <t>Migdal-HarbourVest Project Saxa</t>
  </si>
  <si>
    <t>Olympus Capital Asia III L.P</t>
  </si>
  <si>
    <t>Patria VI</t>
  </si>
  <si>
    <t>Permira</t>
  </si>
  <si>
    <t>PERMIRA CREDIT SOLUTIONS IV</t>
  </si>
  <si>
    <t>PGCO IV Co-mingled Fund SCSP</t>
  </si>
  <si>
    <t>Reality IV</t>
  </si>
  <si>
    <t>Rhone Capital Partners V</t>
  </si>
  <si>
    <t>Rothschild Real Estate</t>
  </si>
  <si>
    <t>Selene -mak</t>
  </si>
  <si>
    <t>Silverfleet II</t>
  </si>
  <si>
    <t>Sun Capital Partners  harbourvest B</t>
  </si>
  <si>
    <t>SVB IX</t>
  </si>
  <si>
    <t>SVB VIII</t>
  </si>
  <si>
    <t xml:space="preserve">TDLIV </t>
  </si>
  <si>
    <t>Tene Growth II</t>
  </si>
  <si>
    <t>THOMA BRAVO XII</t>
  </si>
  <si>
    <t>TPG ASIA VII L.P</t>
  </si>
  <si>
    <t>Trilantic capital partners V</t>
  </si>
  <si>
    <t>VICTORIA I</t>
  </si>
  <si>
    <t>Vintage Fund of Funds (access) V</t>
  </si>
  <si>
    <t>Vintage IV Migdal LP</t>
  </si>
  <si>
    <t>Vintage Migdal Co-investment</t>
  </si>
  <si>
    <t>VINTAGE MIGDAL CO-INVESTMENT II LP</t>
  </si>
  <si>
    <t>Viola PE II LP</t>
  </si>
  <si>
    <t>Warburg Pincus China I</t>
  </si>
  <si>
    <t>waterton</t>
  </si>
  <si>
    <t xml:space="preserve">WSREDII </t>
  </si>
  <si>
    <t>פורוורד ריבית</t>
  </si>
  <si>
    <t>מובטחות משכנתא - גורם 01</t>
  </si>
  <si>
    <t>בבטחונות אחרים - גורם 80</t>
  </si>
  <si>
    <t>בבטחונות אחרים-גורם 7</t>
  </si>
  <si>
    <t>בבטחונות אחרים-גורם 28*</t>
  </si>
  <si>
    <t>בבטחונות אחרים - גורם 94</t>
  </si>
  <si>
    <t>בבטחונות אחרים - גורם 29</t>
  </si>
  <si>
    <t>בבטחונות אחרים-גורם 29</t>
  </si>
  <si>
    <t>בבטחונות אחרים - גורם 111</t>
  </si>
  <si>
    <t>בבטחונות אחרים-גורם 41</t>
  </si>
  <si>
    <t>בבטחונות אחרים - גורם 41</t>
  </si>
  <si>
    <t>בבטחונות אחרים-גורם 75</t>
  </si>
  <si>
    <t>בבטחונות אחרים-גורם 26</t>
  </si>
  <si>
    <t>בבטחונות אחרים גורם 26</t>
  </si>
  <si>
    <t>בבטחונות אחרים - גורם 37</t>
  </si>
  <si>
    <t>בבטחונות אחרים-גורם 35</t>
  </si>
  <si>
    <t>בבטחונות אחרים-גורם 63</t>
  </si>
  <si>
    <t>בבטחונות אחרים-גורם 33</t>
  </si>
  <si>
    <t>בבטחונות אחרים - גורם 89</t>
  </si>
  <si>
    <t>בבטחונות אחרים-גורם 105</t>
  </si>
  <si>
    <t>בבטחונות אחרים-גורם 62</t>
  </si>
  <si>
    <t>בבטחונות אחרים - גורם 40</t>
  </si>
  <si>
    <t>בבטחונות אחרים-גורם 64</t>
  </si>
  <si>
    <t>בבטחונות אחרים - גורם 81</t>
  </si>
  <si>
    <t>בבטחונות אחרים-גורם 43</t>
  </si>
  <si>
    <t>בבטחונות אחרים - גורם 96</t>
  </si>
  <si>
    <t>בבטחונות אחרים - גורם 129</t>
  </si>
  <si>
    <t>בבטחונות אחרים - גורם 43</t>
  </si>
  <si>
    <t>בבטחונות אחרים - גורם 38</t>
  </si>
  <si>
    <t>בבטחונות אחרים - גורם 98*</t>
  </si>
  <si>
    <t>בבטחונות אחרים-גורם 38</t>
  </si>
  <si>
    <t>בבטחונות אחרים - גורם 76</t>
  </si>
  <si>
    <t>בבטחונות אחרים - גורם 30</t>
  </si>
  <si>
    <t>בבטחונות אחרים - גורם 47</t>
  </si>
  <si>
    <t>בבטחונות אחרים-גורם 78</t>
  </si>
  <si>
    <t>בבטחונות אחרים-גורם 77</t>
  </si>
  <si>
    <t>בבטחונות אחרים-גורם 103</t>
  </si>
  <si>
    <t>בבטחונות אחרים - גורם 104</t>
  </si>
  <si>
    <t>בבטחונות אחרים - גורם 90</t>
  </si>
  <si>
    <t>בבטחונות אחרים-גורם 70</t>
  </si>
  <si>
    <t>בבטחונות אחרים - גורם 14*</t>
  </si>
  <si>
    <t>בבטחונות אחרים - גורם 130</t>
  </si>
  <si>
    <t>בבטחונות אחרים - גורם 61</t>
  </si>
  <si>
    <t>בבטחונות אחרים - גורם 115*</t>
  </si>
  <si>
    <t>בבטחונות אחרים - גורם 102</t>
  </si>
  <si>
    <t>בבטחונות אחרים-גורם 108</t>
  </si>
  <si>
    <t>בבטחונות אחרים-גורם 106</t>
  </si>
  <si>
    <t>בבטחונות אחרים-גורם 84</t>
  </si>
  <si>
    <t>בבטחונות אחרים - גורם 117</t>
  </si>
  <si>
    <t>בבטחונות אחרים-גורם 109</t>
  </si>
  <si>
    <t>בבטחונות אחרים - גורם 97</t>
  </si>
  <si>
    <t>בבטחונות אחרים-גורם 110</t>
  </si>
  <si>
    <t>בבטחונות אחרים - גורם 118</t>
  </si>
  <si>
    <t>בבטחונות אחרים - גורם 126</t>
  </si>
  <si>
    <t>בבטחונות אחרים - גורם 100</t>
  </si>
  <si>
    <t>בבטחונות אחרים - גורם 125</t>
  </si>
  <si>
    <t>בבטחונות אחרים - גורם 107</t>
  </si>
  <si>
    <t>בבטחונות אחרים - גורם 88</t>
  </si>
  <si>
    <t>בבטחונות אחרים - גורם 122</t>
  </si>
  <si>
    <t>בבטחונות אחרים - גורם 127</t>
  </si>
  <si>
    <t>בבטחונות אחרים - גורם 91</t>
  </si>
  <si>
    <t>בבטחונות אחרים - גורם 86</t>
  </si>
  <si>
    <t>בבטחונות אחרים - גורם 101</t>
  </si>
  <si>
    <t>בבטחונות אחרים - גורם 124</t>
  </si>
  <si>
    <t>בבטחונות אחרים - גורם 123</t>
  </si>
  <si>
    <t>בבטחונות אחרים - גורם 79</t>
  </si>
  <si>
    <t>בבטחונות אחרים - גורם 120</t>
  </si>
  <si>
    <t>בבטחונות אחרים - גורם 87</t>
  </si>
  <si>
    <t>בבטחונות אחרים - גורם 134</t>
  </si>
  <si>
    <t>בבטחונות אחרים - גורם 119</t>
  </si>
  <si>
    <t>בבטחונות אחרים - גורם 132</t>
  </si>
  <si>
    <t>בבטחונות אחרים - גורם 133</t>
  </si>
  <si>
    <t>בבטחונות אחרים - גורם 141</t>
  </si>
  <si>
    <t>בבטחונות אחרים - גורם 121</t>
  </si>
  <si>
    <t>בבטחונות אחרים - גורם 140</t>
  </si>
  <si>
    <t>בבטחונות אחרים - גורם 131</t>
  </si>
  <si>
    <t>בבטחונות אחרים - גורם 138</t>
  </si>
  <si>
    <t>בבטחונות אחרים - גורם 144</t>
  </si>
  <si>
    <t>בבטחונות אחרים - גורם 147</t>
  </si>
  <si>
    <t>בבטחונות אחרים - גורם 137</t>
  </si>
  <si>
    <t>בבטחונות אחרים - גורם 143</t>
  </si>
  <si>
    <t>בבטחונות אחרים - גורם 142</t>
  </si>
  <si>
    <t>בבטחונות אחרים - גורם 135</t>
  </si>
  <si>
    <t>בבטחונות אחרים - גורם 139</t>
  </si>
  <si>
    <t>בבטחונות אחרים - גורם 07</t>
  </si>
  <si>
    <t>גורם 43</t>
  </si>
  <si>
    <t>גורם 125</t>
  </si>
  <si>
    <t>גורם 111</t>
  </si>
  <si>
    <t>גורם 128</t>
  </si>
  <si>
    <t>גורם 80</t>
  </si>
  <si>
    <t>גורם 98</t>
  </si>
  <si>
    <t>גורם 105</t>
  </si>
  <si>
    <t>גורם 145</t>
  </si>
  <si>
    <t>גורם 144</t>
  </si>
  <si>
    <t>גורם 104</t>
  </si>
  <si>
    <t>גורם 137</t>
  </si>
  <si>
    <t>גורם 97</t>
  </si>
  <si>
    <t>גורם 143</t>
  </si>
  <si>
    <t>גורם 138</t>
  </si>
  <si>
    <t>גורם 142</t>
  </si>
  <si>
    <t>גורם 124</t>
  </si>
  <si>
    <t>גורם 139</t>
  </si>
  <si>
    <t>גורם 87</t>
  </si>
  <si>
    <t>גורם 119</t>
  </si>
  <si>
    <t>31/12/2018</t>
  </si>
  <si>
    <t>30/092019</t>
  </si>
  <si>
    <t>פח"ק/פר"י</t>
  </si>
  <si>
    <t>35195000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</si>
</sst>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164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9" fillId="0" borderId="0"/>
    <xf numFmtId="0" fontId="27" fillId="0" borderId="0"/>
    <xf numFmtId="0" fontId="4" fillId="0" borderId="0"/>
    <xf numFmtId="9" fontId="27" fillId="0" borderId="0" applyFont="0" applyFill="0" applyBorder="0" applyAlignment="0" applyProtection="0"/>
    <xf numFmtId="166" fontId="15" fillId="0" borderId="0" applyFill="0" applyBorder="0" applyProtection="0">
      <alignment horizontal="right"/>
    </xf>
    <xf numFmtId="166" fontId="16" fillId="0" borderId="0" applyFill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3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</cellStyleXfs>
  <cellXfs count="185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right" readingOrder="2"/>
    </xf>
    <xf numFmtId="0" fontId="7" fillId="0" borderId="0" xfId="0" applyFont="1" applyAlignment="1">
      <alignment horizontal="center" readingOrder="2"/>
    </xf>
    <xf numFmtId="0" fontId="7" fillId="0" borderId="0" xfId="7" applyFont="1" applyAlignment="1">
      <alignment horizontal="right"/>
    </xf>
    <xf numFmtId="0" fontId="7" fillId="0" borderId="0" xfId="7" applyFont="1" applyAlignment="1">
      <alignment horizontal="center"/>
    </xf>
    <xf numFmtId="0" fontId="9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wrapText="1"/>
    </xf>
    <xf numFmtId="0" fontId="18" fillId="0" borderId="0" xfId="7" applyFont="1" applyAlignment="1">
      <alignment horizontal="justify" readingOrder="2"/>
    </xf>
    <xf numFmtId="0" fontId="1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49" fontId="17" fillId="2" borderId="1" xfId="7" applyNumberFormat="1" applyFont="1" applyFill="1" applyBorder="1" applyAlignment="1">
      <alignment horizontal="center" vertical="center" wrapText="1" readingOrder="2"/>
    </xf>
    <xf numFmtId="0" fontId="8" fillId="2" borderId="2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12" fillId="2" borderId="2" xfId="7" applyFont="1" applyFill="1" applyBorder="1" applyAlignment="1">
      <alignment horizontal="center" vertical="center" wrapText="1"/>
    </xf>
    <xf numFmtId="0" fontId="12" fillId="2" borderId="3" xfId="7" applyFont="1" applyFill="1" applyBorder="1" applyAlignment="1">
      <alignment horizontal="center" vertical="center" wrapText="1"/>
    </xf>
    <xf numFmtId="49" fontId="8" fillId="2" borderId="3" xfId="7" applyNumberFormat="1" applyFont="1" applyFill="1" applyBorder="1" applyAlignment="1">
      <alignment horizontal="center" wrapText="1"/>
    </xf>
    <xf numFmtId="0" fontId="17" fillId="2" borderId="1" xfId="7" applyNumberFormat="1" applyFont="1" applyFill="1" applyBorder="1" applyAlignment="1">
      <alignment horizontal="right" vertical="center" wrapText="1" indent="1"/>
    </xf>
    <xf numFmtId="49" fontId="17" fillId="2" borderId="1" xfId="7" applyNumberFormat="1" applyFont="1" applyFill="1" applyBorder="1" applyAlignment="1">
      <alignment horizontal="right" vertical="center" wrapText="1" indent="3" readingOrder="2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wrapText="1"/>
    </xf>
    <xf numFmtId="0" fontId="8" fillId="2" borderId="4" xfId="7" applyFont="1" applyFill="1" applyBorder="1" applyAlignment="1">
      <alignment horizontal="center" vertical="center" wrapText="1"/>
    </xf>
    <xf numFmtId="49" fontId="17" fillId="2" borderId="5" xfId="7" applyNumberFormat="1" applyFont="1" applyFill="1" applyBorder="1" applyAlignment="1">
      <alignment horizontal="center" vertical="center" wrapText="1" readingOrder="2"/>
    </xf>
    <xf numFmtId="49" fontId="17" fillId="2" borderId="7" xfId="7" applyNumberFormat="1" applyFont="1" applyFill="1" applyBorder="1" applyAlignment="1">
      <alignment horizontal="center" vertical="center" wrapText="1" readingOrder="2"/>
    </xf>
    <xf numFmtId="0" fontId="8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11" applyFont="1" applyFill="1" applyBorder="1" applyAlignment="1" applyProtection="1">
      <alignment horizontal="center" readingOrder="2"/>
    </xf>
    <xf numFmtId="49" fontId="8" fillId="2" borderId="6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right" vertical="center" wrapText="1" indent="2" readingOrder="2"/>
    </xf>
    <xf numFmtId="0" fontId="25" fillId="3" borderId="0" xfId="0" applyFont="1" applyFill="1" applyAlignment="1">
      <alignment horizontal="right" indent="2" readingOrder="2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5" borderId="0" xfId="0" applyFont="1" applyFill="1"/>
    <xf numFmtId="0" fontId="24" fillId="6" borderId="0" xfId="0" applyFont="1" applyFill="1" applyAlignment="1">
      <alignment horizontal="center"/>
    </xf>
    <xf numFmtId="0" fontId="5" fillId="0" borderId="0" xfId="11" applyFill="1" applyBorder="1" applyAlignment="1" applyProtection="1">
      <alignment horizontal="center" readingOrder="2"/>
    </xf>
    <xf numFmtId="0" fontId="17" fillId="2" borderId="5" xfId="7" applyNumberFormat="1" applyFont="1" applyFill="1" applyBorder="1" applyAlignment="1">
      <alignment horizontal="right" vertical="center" wrapText="1" indent="1"/>
    </xf>
    <xf numFmtId="0" fontId="26" fillId="0" borderId="0" xfId="7" applyFont="1" applyAlignment="1">
      <alignment horizontal="right"/>
    </xf>
    <xf numFmtId="0" fontId="12" fillId="2" borderId="10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wrapText="1"/>
    </xf>
    <xf numFmtId="49" fontId="17" fillId="2" borderId="13" xfId="7" applyNumberFormat="1" applyFont="1" applyFill="1" applyBorder="1" applyAlignment="1">
      <alignment horizontal="center" vertical="center" wrapText="1" readingOrder="2"/>
    </xf>
    <xf numFmtId="3" fontId="8" fillId="2" borderId="1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49" fontId="17" fillId="2" borderId="5" xfId="7" applyNumberFormat="1" applyFont="1" applyFill="1" applyBorder="1" applyAlignment="1">
      <alignment horizontal="right" vertical="center" wrapText="1" readingOrder="2"/>
    </xf>
    <xf numFmtId="0" fontId="17" fillId="2" borderId="1" xfId="7" applyNumberFormat="1" applyFont="1" applyFill="1" applyBorder="1" applyAlignment="1">
      <alignment horizontal="right" vertical="center" wrapText="1" readingOrder="2"/>
    </xf>
    <xf numFmtId="0" fontId="17" fillId="2" borderId="5" xfId="7" applyNumberFormat="1" applyFont="1" applyFill="1" applyBorder="1" applyAlignment="1">
      <alignment horizontal="right" vertical="center" wrapText="1" indent="1" readingOrder="2"/>
    </xf>
    <xf numFmtId="0" fontId="12" fillId="2" borderId="26" xfId="0" applyFont="1" applyFill="1" applyBorder="1" applyAlignment="1">
      <alignment horizontal="center" vertical="center" wrapText="1"/>
    </xf>
    <xf numFmtId="3" fontId="8" fillId="7" borderId="2" xfId="0" applyNumberFormat="1" applyFont="1" applyFill="1" applyBorder="1" applyAlignment="1">
      <alignment horizontal="center" vertical="center" wrapText="1"/>
    </xf>
    <xf numFmtId="3" fontId="8" fillId="7" borderId="3" xfId="0" applyNumberFormat="1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 vertical="center" wrapText="1"/>
    </xf>
    <xf numFmtId="0" fontId="8" fillId="2" borderId="17" xfId="7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26" fillId="0" borderId="0" xfId="7" applyFont="1" applyFill="1" applyBorder="1" applyAlignment="1">
      <alignment horizontal="right"/>
    </xf>
    <xf numFmtId="0" fontId="30" fillId="0" borderId="28" xfId="0" applyFont="1" applyFill="1" applyBorder="1" applyAlignment="1">
      <alignment horizontal="right"/>
    </xf>
    <xf numFmtId="0" fontId="30" fillId="0" borderId="28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0" fontId="31" fillId="0" borderId="0" xfId="0" applyFont="1" applyFill="1" applyBorder="1" applyAlignment="1">
      <alignment horizontal="right" indent="4"/>
    </xf>
    <xf numFmtId="0" fontId="31" fillId="0" borderId="0" xfId="0" applyFont="1" applyFill="1" applyBorder="1" applyAlignment="1">
      <alignment horizontal="right" indent="3"/>
    </xf>
    <xf numFmtId="4" fontId="30" fillId="0" borderId="28" xfId="0" applyNumberFormat="1" applyFont="1" applyFill="1" applyBorder="1" applyAlignment="1">
      <alignment horizontal="right"/>
    </xf>
    <xf numFmtId="10" fontId="30" fillId="0" borderId="28" xfId="0" applyNumberFormat="1" applyFont="1" applyFill="1" applyBorder="1" applyAlignment="1">
      <alignment horizontal="right"/>
    </xf>
    <xf numFmtId="2" fontId="30" fillId="0" borderId="28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167" fontId="30" fillId="0" borderId="28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0" fontId="30" fillId="0" borderId="0" xfId="0" applyFont="1" applyFill="1" applyBorder="1" applyAlignment="1">
      <alignment horizontal="right"/>
    </xf>
    <xf numFmtId="14" fontId="31" fillId="0" borderId="0" xfId="0" applyNumberFormat="1" applyFont="1" applyFill="1" applyBorder="1" applyAlignment="1">
      <alignment horizontal="right"/>
    </xf>
    <xf numFmtId="168" fontId="31" fillId="0" borderId="0" xfId="0" applyNumberFormat="1" applyFont="1" applyFill="1" applyBorder="1" applyAlignment="1">
      <alignment horizontal="right"/>
    </xf>
    <xf numFmtId="0" fontId="30" fillId="0" borderId="29" xfId="0" applyFont="1" applyFill="1" applyBorder="1" applyAlignment="1">
      <alignment horizontal="right"/>
    </xf>
    <xf numFmtId="0" fontId="30" fillId="0" borderId="30" xfId="0" applyFont="1" applyFill="1" applyBorder="1" applyAlignment="1">
      <alignment horizontal="right" indent="1"/>
    </xf>
    <xf numFmtId="0" fontId="30" fillId="0" borderId="30" xfId="0" applyFont="1" applyFill="1" applyBorder="1" applyAlignment="1">
      <alignment horizontal="right" indent="2"/>
    </xf>
    <xf numFmtId="0" fontId="31" fillId="0" borderId="30" xfId="0" applyFont="1" applyFill="1" applyBorder="1" applyAlignment="1">
      <alignment horizontal="right" indent="3"/>
    </xf>
    <xf numFmtId="0" fontId="31" fillId="0" borderId="30" xfId="0" applyFont="1" applyFill="1" applyBorder="1" applyAlignment="1">
      <alignment horizontal="right" indent="2"/>
    </xf>
    <xf numFmtId="0" fontId="9" fillId="0" borderId="0" xfId="0" applyFont="1" applyAlignment="1">
      <alignment horizontal="right"/>
    </xf>
    <xf numFmtId="0" fontId="30" fillId="0" borderId="32" xfId="0" applyFont="1" applyFill="1" applyBorder="1" applyAlignment="1">
      <alignment horizontal="right"/>
    </xf>
    <xf numFmtId="0" fontId="30" fillId="0" borderId="32" xfId="0" applyNumberFormat="1" applyFont="1" applyFill="1" applyBorder="1" applyAlignment="1">
      <alignment horizontal="right"/>
    </xf>
    <xf numFmtId="4" fontId="30" fillId="0" borderId="32" xfId="0" applyNumberFormat="1" applyFont="1" applyFill="1" applyBorder="1" applyAlignment="1">
      <alignment horizontal="right"/>
    </xf>
    <xf numFmtId="10" fontId="30" fillId="0" borderId="32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2"/>
    </xf>
    <xf numFmtId="0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10" fontId="32" fillId="0" borderId="0" xfId="0" applyNumberFormat="1" applyFont="1" applyFill="1" applyBorder="1" applyAlignment="1">
      <alignment horizontal="right"/>
    </xf>
    <xf numFmtId="2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1"/>
    </xf>
    <xf numFmtId="167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indent="3"/>
    </xf>
    <xf numFmtId="0" fontId="7" fillId="8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  <xf numFmtId="164" fontId="4" fillId="0" borderId="0" xfId="15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0" fontId="30" fillId="0" borderId="0" xfId="14" applyNumberFormat="1" applyFont="1" applyFill="1" applyBorder="1" applyAlignment="1">
      <alignment horizontal="right"/>
    </xf>
    <xf numFmtId="164" fontId="8" fillId="0" borderId="31" xfId="13" applyFont="1" applyFill="1" applyBorder="1" applyAlignment="1">
      <alignment horizontal="right"/>
    </xf>
    <xf numFmtId="10" fontId="8" fillId="0" borderId="31" xfId="14" applyNumberFormat="1" applyFont="1" applyFill="1" applyBorder="1" applyAlignment="1">
      <alignment horizontal="center"/>
    </xf>
    <xf numFmtId="2" fontId="8" fillId="0" borderId="31" xfId="7" applyNumberFormat="1" applyFont="1" applyFill="1" applyBorder="1" applyAlignment="1">
      <alignment horizontal="right"/>
    </xf>
    <xf numFmtId="169" fontId="8" fillId="0" borderId="31" xfId="7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7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readingOrder="2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4" fontId="31" fillId="0" borderId="0" xfId="13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1" fillId="0" borderId="0" xfId="31" applyFont="1" applyFill="1" applyBorder="1" applyAlignment="1">
      <alignment horizontal="right" indent="3"/>
    </xf>
    <xf numFmtId="14" fontId="31" fillId="0" borderId="0" xfId="42" applyNumberFormat="1" applyFont="1" applyFill="1" applyBorder="1" applyAlignment="1">
      <alignment horizontal="right"/>
    </xf>
    <xf numFmtId="10" fontId="31" fillId="0" borderId="0" xfId="14" applyNumberFormat="1" applyFont="1" applyFill="1" applyBorder="1" applyAlignment="1">
      <alignment horizontal="right"/>
    </xf>
    <xf numFmtId="10" fontId="32" fillId="0" borderId="0" xfId="14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1" fillId="0" borderId="0" xfId="0" applyFont="1" applyFill="1" applyBorder="1" applyAlignment="1"/>
    <xf numFmtId="0" fontId="30" fillId="0" borderId="0" xfId="50" applyFont="1" applyFill="1" applyBorder="1" applyAlignment="1">
      <alignment horizontal="right" indent="2"/>
    </xf>
    <xf numFmtId="0" fontId="30" fillId="0" borderId="0" xfId="50" applyNumberFormat="1" applyFont="1" applyFill="1" applyBorder="1" applyAlignment="1">
      <alignment horizontal="right"/>
    </xf>
    <xf numFmtId="4" fontId="30" fillId="0" borderId="0" xfId="50" applyNumberFormat="1" applyFont="1" applyFill="1" applyBorder="1" applyAlignment="1">
      <alignment horizontal="right"/>
    </xf>
    <xf numFmtId="10" fontId="30" fillId="0" borderId="0" xfId="50" applyNumberFormat="1" applyFont="1" applyFill="1" applyBorder="1" applyAlignment="1">
      <alignment horizontal="right"/>
    </xf>
    <xf numFmtId="0" fontId="31" fillId="0" borderId="0" xfId="50" applyFont="1" applyFill="1" applyBorder="1" applyAlignment="1">
      <alignment horizontal="right" indent="3"/>
    </xf>
    <xf numFmtId="0" fontId="31" fillId="0" borderId="0" xfId="50" applyNumberFormat="1" applyFont="1" applyFill="1" applyBorder="1" applyAlignment="1">
      <alignment horizontal="right"/>
    </xf>
    <xf numFmtId="49" fontId="31" fillId="0" borderId="0" xfId="50" applyNumberFormat="1" applyFont="1" applyFill="1" applyBorder="1" applyAlignment="1">
      <alignment horizontal="right"/>
    </xf>
    <xf numFmtId="167" fontId="31" fillId="0" borderId="0" xfId="50" applyNumberFormat="1" applyFont="1" applyFill="1" applyBorder="1" applyAlignment="1">
      <alignment horizontal="right"/>
    </xf>
    <xf numFmtId="4" fontId="31" fillId="0" borderId="0" xfId="50" applyNumberFormat="1" applyFont="1" applyFill="1" applyBorder="1" applyAlignment="1">
      <alignment horizontal="right"/>
    </xf>
    <xf numFmtId="10" fontId="31" fillId="0" borderId="0" xfId="50" applyNumberFormat="1" applyFont="1" applyFill="1" applyBorder="1" applyAlignment="1">
      <alignment horizontal="right"/>
    </xf>
    <xf numFmtId="164" fontId="7" fillId="0" borderId="0" xfId="13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 readingOrder="2"/>
    </xf>
    <xf numFmtId="0" fontId="10" fillId="2" borderId="17" xfId="7" applyFont="1" applyFill="1" applyBorder="1" applyAlignment="1">
      <alignment horizontal="center" vertical="center" wrapText="1"/>
    </xf>
    <xf numFmtId="0" fontId="10" fillId="2" borderId="18" xfId="7" applyFont="1" applyFill="1" applyBorder="1" applyAlignment="1">
      <alignment horizontal="center" vertical="center" wrapText="1"/>
    </xf>
    <xf numFmtId="0" fontId="10" fillId="2" borderId="4" xfId="7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 readingOrder="2"/>
    </xf>
    <xf numFmtId="0" fontId="10" fillId="2" borderId="25" xfId="0" applyFont="1" applyFill="1" applyBorder="1" applyAlignment="1">
      <alignment horizontal="center" vertical="center" wrapText="1" readingOrder="2"/>
    </xf>
    <xf numFmtId="0" fontId="23" fillId="2" borderId="19" xfId="0" applyFont="1" applyFill="1" applyBorder="1" applyAlignment="1">
      <alignment horizontal="center" vertical="center" wrapText="1" readingOrder="2"/>
    </xf>
    <xf numFmtId="0" fontId="19" fillId="0" borderId="20" xfId="0" applyFont="1" applyBorder="1" applyAlignment="1">
      <alignment horizontal="center" readingOrder="2"/>
    </xf>
    <xf numFmtId="0" fontId="19" fillId="0" borderId="16" xfId="0" applyFont="1" applyBorder="1" applyAlignment="1">
      <alignment horizontal="center" readingOrder="2"/>
    </xf>
    <xf numFmtId="0" fontId="23" fillId="2" borderId="21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horizontal="center" readingOrder="2"/>
    </xf>
    <xf numFmtId="0" fontId="19" fillId="0" borderId="23" xfId="0" applyFont="1" applyBorder="1" applyAlignment="1">
      <alignment horizontal="center" readingOrder="2"/>
    </xf>
    <xf numFmtId="0" fontId="8" fillId="0" borderId="0" xfId="0" applyFont="1" applyFill="1" applyAlignment="1">
      <alignment horizontal="right" readingOrder="2"/>
    </xf>
    <xf numFmtId="0" fontId="23" fillId="2" borderId="22" xfId="0" applyFont="1" applyFill="1" applyBorder="1" applyAlignment="1">
      <alignment horizontal="center" vertical="center" wrapText="1" readingOrder="2"/>
    </xf>
    <xf numFmtId="0" fontId="23" fillId="2" borderId="23" xfId="0" applyFont="1" applyFill="1" applyBorder="1" applyAlignment="1">
      <alignment horizontal="center" vertical="center" wrapText="1" readingOrder="2"/>
    </xf>
    <xf numFmtId="0" fontId="10" fillId="2" borderId="21" xfId="0" applyFont="1" applyFill="1" applyBorder="1" applyAlignment="1">
      <alignment horizontal="center" vertical="center" wrapText="1" readingOrder="2"/>
    </xf>
    <xf numFmtId="0" fontId="10" fillId="2" borderId="22" xfId="0" applyFont="1" applyFill="1" applyBorder="1" applyAlignment="1">
      <alignment horizontal="center" vertical="center" wrapText="1" readingOrder="2"/>
    </xf>
    <xf numFmtId="0" fontId="10" fillId="2" borderId="23" xfId="0" applyFont="1" applyFill="1" applyBorder="1" applyAlignment="1">
      <alignment horizontal="center" vertical="center" wrapText="1" readingOrder="2"/>
    </xf>
  </cellXfs>
  <cellStyles count="51">
    <cellStyle name="Comma" xfId="13" builtinId="3"/>
    <cellStyle name="Comma 2" xfId="1"/>
    <cellStyle name="Comma 2 2" xfId="20"/>
    <cellStyle name="Comma 2 3" xfId="43"/>
    <cellStyle name="Comma 3" xfId="15"/>
    <cellStyle name="Comma 4" xfId="17"/>
    <cellStyle name="Comma 4 2" xfId="47"/>
    <cellStyle name="Currency [0] _1" xfId="2"/>
    <cellStyle name="Hyperlink 2" xfId="3"/>
    <cellStyle name="Normal" xfId="0" builtinId="0"/>
    <cellStyle name="Normal 10" xfId="26"/>
    <cellStyle name="Normal 11" xfId="4"/>
    <cellStyle name="Normal 11 2" xfId="27"/>
    <cellStyle name="Normal 11 3" xfId="19"/>
    <cellStyle name="Normal 11 4" xfId="44"/>
    <cellStyle name="Normal 12" xfId="28"/>
    <cellStyle name="Normal 13" xfId="29"/>
    <cellStyle name="Normal 14" xfId="30"/>
    <cellStyle name="Normal 15" xfId="31"/>
    <cellStyle name="Normal 16" xfId="32"/>
    <cellStyle name="Normal 17" xfId="33"/>
    <cellStyle name="Normal 18" xfId="25"/>
    <cellStyle name="Normal 18 2" xfId="48"/>
    <cellStyle name="Normal 19" xfId="49"/>
    <cellStyle name="Normal 2" xfId="5"/>
    <cellStyle name="Normal 2 2" xfId="18"/>
    <cellStyle name="Normal 2 2 2" xfId="34"/>
    <cellStyle name="Normal 2 3" xfId="21"/>
    <cellStyle name="Normal 20" xfId="42"/>
    <cellStyle name="Normal 21" xfId="41"/>
    <cellStyle name="Normal 26" xfId="50"/>
    <cellStyle name="Normal 3" xfId="6"/>
    <cellStyle name="Normal 3 2" xfId="35"/>
    <cellStyle name="Normal 3 3" xfId="22"/>
    <cellStyle name="Normal 3 4" xfId="45"/>
    <cellStyle name="Normal 4" xfId="12"/>
    <cellStyle name="Normal 5" xfId="16"/>
    <cellStyle name="Normal 5 2" xfId="36"/>
    <cellStyle name="Normal 6" xfId="37"/>
    <cellStyle name="Normal 7" xfId="38"/>
    <cellStyle name="Normal 8" xfId="39"/>
    <cellStyle name="Normal 9" xfId="40"/>
    <cellStyle name="Normal_2007-16618" xfId="7"/>
    <cellStyle name="Percent" xfId="14" builtinId="5"/>
    <cellStyle name="Percent 2" xfId="8"/>
    <cellStyle name="Percent 2 2" xfId="23"/>
    <cellStyle name="Percent 2 3" xfId="46"/>
    <cellStyle name="Percent 3" xfId="24"/>
    <cellStyle name="Text" xfId="9"/>
    <cellStyle name="Total" xfId="10"/>
    <cellStyle name="היפר-קישור" xfId="11" builtinId="8"/>
  </cellStyles>
  <dxfs count="1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91;&#1497;&#1493;&#1493;&#1495;%20&#1499;&#1505;&#1508;&#1497;/&#1512;&#1513;&#1497;&#1502;&#1493;&#1514;%20&#1504;&#1499;&#1505;&#1497;&#1501;/2019/09-19/31.10.19/&#1511;&#1489;&#1510;&#1497;&#1501;%20&#1500;&#1491;&#1497;&#1493;&#1493;&#1495;%2009-19/512237744_psum_03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Sheet1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73707536.602532282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zoomScale="80" zoomScaleNormal="80" workbookViewId="0">
      <selection activeCell="H19" sqref="H19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56" t="s">
        <v>165</v>
      </c>
      <c r="C1" s="77" t="s" vm="1">
        <v>244</v>
      </c>
    </row>
    <row r="2" spans="1:4">
      <c r="B2" s="56" t="s">
        <v>164</v>
      </c>
      <c r="C2" s="77" t="s">
        <v>245</v>
      </c>
    </row>
    <row r="3" spans="1:4">
      <c r="B3" s="56" t="s">
        <v>166</v>
      </c>
      <c r="C3" s="77" t="s">
        <v>246</v>
      </c>
    </row>
    <row r="4" spans="1:4">
      <c r="B4" s="56" t="s">
        <v>167</v>
      </c>
      <c r="C4" s="77" t="s">
        <v>247</v>
      </c>
    </row>
    <row r="6" spans="1:4" ht="26.25" customHeight="1">
      <c r="B6" s="168" t="s">
        <v>179</v>
      </c>
      <c r="C6" s="169"/>
      <c r="D6" s="170"/>
    </row>
    <row r="7" spans="1:4" s="9" customFormat="1">
      <c r="B7" s="22"/>
      <c r="C7" s="23" t="s">
        <v>129</v>
      </c>
      <c r="D7" s="24" t="s">
        <v>127</v>
      </c>
    </row>
    <row r="8" spans="1:4" s="9" customFormat="1">
      <c r="B8" s="22"/>
      <c r="C8" s="25" t="s">
        <v>230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178</v>
      </c>
      <c r="C10" s="136">
        <f>C11+C12+C23+C33+C34+C35+C37</f>
        <v>73599320.326939061</v>
      </c>
      <c r="D10" s="137">
        <f>C10/$C$42</f>
        <v>0.9985351216618521</v>
      </c>
    </row>
    <row r="11" spans="1:4">
      <c r="A11" s="44" t="s">
        <v>145</v>
      </c>
      <c r="B11" s="28" t="s">
        <v>180</v>
      </c>
      <c r="C11" s="136">
        <f>מזומנים!J10</f>
        <v>6616426.919498479</v>
      </c>
      <c r="D11" s="137">
        <f t="shared" ref="D11:D13" si="0">C11/$C$42</f>
        <v>8.9766245526182509E-2</v>
      </c>
    </row>
    <row r="12" spans="1:4">
      <c r="B12" s="28" t="s">
        <v>181</v>
      </c>
      <c r="C12" s="136">
        <f>SUM(C13:C22)</f>
        <v>32939499.80448442</v>
      </c>
      <c r="D12" s="137">
        <f t="shared" si="0"/>
        <v>0.44689607592357672</v>
      </c>
    </row>
    <row r="13" spans="1:4">
      <c r="A13" s="54" t="s">
        <v>145</v>
      </c>
      <c r="B13" s="29" t="s">
        <v>83</v>
      </c>
      <c r="C13" s="136">
        <f>'תעודות התחייבות ממשלתיות'!O11</f>
        <v>5320018.2855576416</v>
      </c>
      <c r="D13" s="137">
        <f t="shared" si="0"/>
        <v>7.2177638087075918E-2</v>
      </c>
    </row>
    <row r="14" spans="1:4">
      <c r="A14" s="54" t="s">
        <v>145</v>
      </c>
      <c r="B14" s="29" t="s">
        <v>84</v>
      </c>
      <c r="C14" s="136" t="s" vm="2">
        <v>3405</v>
      </c>
      <c r="D14" s="137" t="s" vm="3">
        <v>3405</v>
      </c>
    </row>
    <row r="15" spans="1:4">
      <c r="A15" s="54" t="s">
        <v>145</v>
      </c>
      <c r="B15" s="29" t="s">
        <v>85</v>
      </c>
      <c r="C15" s="136">
        <f>'אג"ח קונצרני'!R11</f>
        <v>7724009.1258653421</v>
      </c>
      <c r="D15" s="137">
        <f t="shared" ref="D15:D21" si="1">C15/$C$42</f>
        <v>0.10479301110325852</v>
      </c>
    </row>
    <row r="16" spans="1:4">
      <c r="A16" s="54" t="s">
        <v>145</v>
      </c>
      <c r="B16" s="29" t="s">
        <v>86</v>
      </c>
      <c r="C16" s="136">
        <f>מניות!L11</f>
        <v>9882869.3220361136</v>
      </c>
      <c r="D16" s="137">
        <f t="shared" si="1"/>
        <v>0.13408265289693791</v>
      </c>
    </row>
    <row r="17" spans="1:4">
      <c r="A17" s="54" t="s">
        <v>145</v>
      </c>
      <c r="B17" s="29" t="s">
        <v>87</v>
      </c>
      <c r="C17" s="136">
        <f>'תעודות סל'!K11</f>
        <v>7367405.3156057661</v>
      </c>
      <c r="D17" s="137">
        <f t="shared" si="1"/>
        <v>9.9954903529970343E-2</v>
      </c>
    </row>
    <row r="18" spans="1:4">
      <c r="A18" s="54" t="s">
        <v>145</v>
      </c>
      <c r="B18" s="29" t="s">
        <v>88</v>
      </c>
      <c r="C18" s="136">
        <f>'קרנות נאמנות'!L11</f>
        <v>2634651.1992701907</v>
      </c>
      <c r="D18" s="137">
        <f t="shared" si="1"/>
        <v>3.5744783295734772E-2</v>
      </c>
    </row>
    <row r="19" spans="1:4">
      <c r="A19" s="54" t="s">
        <v>145</v>
      </c>
      <c r="B19" s="29" t="s">
        <v>89</v>
      </c>
      <c r="C19" s="136">
        <f>'כתבי אופציה'!I11</f>
        <v>790.99845333699989</v>
      </c>
      <c r="D19" s="137">
        <f t="shared" si="1"/>
        <v>1.0731617266689598E-5</v>
      </c>
    </row>
    <row r="20" spans="1:4">
      <c r="A20" s="54" t="s">
        <v>145</v>
      </c>
      <c r="B20" s="29" t="s">
        <v>90</v>
      </c>
      <c r="C20" s="136">
        <f>אופציות!I11</f>
        <v>55560.039722899986</v>
      </c>
      <c r="D20" s="137">
        <f t="shared" si="1"/>
        <v>7.5379298039436919E-4</v>
      </c>
    </row>
    <row r="21" spans="1:4">
      <c r="A21" s="54" t="s">
        <v>145</v>
      </c>
      <c r="B21" s="29" t="s">
        <v>91</v>
      </c>
      <c r="C21" s="136">
        <f>'חוזים עתידיים'!I11</f>
        <v>-45804.482026875994</v>
      </c>
      <c r="D21" s="137">
        <f t="shared" si="1"/>
        <v>-6.2143758706184398E-4</v>
      </c>
    </row>
    <row r="22" spans="1:4">
      <c r="A22" s="54" t="s">
        <v>145</v>
      </c>
      <c r="B22" s="29" t="s">
        <v>92</v>
      </c>
      <c r="C22" s="136" t="s" vm="4">
        <v>3405</v>
      </c>
      <c r="D22" s="137" t="s" vm="5">
        <v>3405</v>
      </c>
    </row>
    <row r="23" spans="1:4">
      <c r="B23" s="28" t="s">
        <v>182</v>
      </c>
      <c r="C23" s="136">
        <f>SUM(C24:C32)</f>
        <v>26855688.393812165</v>
      </c>
      <c r="D23" s="137">
        <f t="shared" ref="D23:D24" si="2">C23/$C$42</f>
        <v>0.36435592011591733</v>
      </c>
    </row>
    <row r="24" spans="1:4">
      <c r="A24" s="54" t="s">
        <v>145</v>
      </c>
      <c r="B24" s="29" t="s">
        <v>93</v>
      </c>
      <c r="C24" s="136">
        <f>'לא סחיר- תעודות התחייבות ממשלתי'!M11</f>
        <v>21569977.314510006</v>
      </c>
      <c r="D24" s="137">
        <f t="shared" si="2"/>
        <v>0.29264373402241989</v>
      </c>
    </row>
    <row r="25" spans="1:4">
      <c r="A25" s="54" t="s">
        <v>145</v>
      </c>
      <c r="B25" s="29" t="s">
        <v>94</v>
      </c>
      <c r="C25" s="136" t="s" vm="6">
        <v>3405</v>
      </c>
      <c r="D25" s="137" t="s" vm="7">
        <v>3405</v>
      </c>
    </row>
    <row r="26" spans="1:4">
      <c r="A26" s="54" t="s">
        <v>145</v>
      </c>
      <c r="B26" s="29" t="s">
        <v>85</v>
      </c>
      <c r="C26" s="136">
        <f>'לא סחיר - אג"ח קונצרני'!P11</f>
        <v>1088920.2618699996</v>
      </c>
      <c r="D26" s="137">
        <f t="shared" ref="D26:D29" si="3">C26/$C$42</f>
        <v>1.4773575643584164E-2</v>
      </c>
    </row>
    <row r="27" spans="1:4">
      <c r="A27" s="54" t="s">
        <v>145</v>
      </c>
      <c r="B27" s="29" t="s">
        <v>95</v>
      </c>
      <c r="C27" s="136">
        <f>'לא סחיר - מניות'!J11</f>
        <v>1115007.0449700002</v>
      </c>
      <c r="D27" s="137">
        <f t="shared" si="3"/>
        <v>1.5127499688273895E-2</v>
      </c>
    </row>
    <row r="28" spans="1:4">
      <c r="A28" s="54" t="s">
        <v>145</v>
      </c>
      <c r="B28" s="29" t="s">
        <v>96</v>
      </c>
      <c r="C28" s="136">
        <f>'לא סחיר - קרנות השקעה'!H11</f>
        <v>2901544.3267299971</v>
      </c>
      <c r="D28" s="137">
        <f t="shared" si="3"/>
        <v>3.9365770015652134E-2</v>
      </c>
    </row>
    <row r="29" spans="1:4">
      <c r="A29" s="54" t="s">
        <v>145</v>
      </c>
      <c r="B29" s="29" t="s">
        <v>97</v>
      </c>
      <c r="C29" s="136">
        <f>'לא סחיר - כתבי אופציה'!I11</f>
        <v>0.76053999999999977</v>
      </c>
      <c r="D29" s="137">
        <f t="shared" si="3"/>
        <v>1.0318381991236095E-8</v>
      </c>
    </row>
    <row r="30" spans="1:4">
      <c r="A30" s="54" t="s">
        <v>145</v>
      </c>
      <c r="B30" s="29" t="s">
        <v>205</v>
      </c>
      <c r="C30" s="136" t="s" vm="8">
        <v>3405</v>
      </c>
      <c r="D30" s="137" t="s" vm="9">
        <v>3405</v>
      </c>
    </row>
    <row r="31" spans="1:4">
      <c r="A31" s="54" t="s">
        <v>145</v>
      </c>
      <c r="B31" s="29" t="s">
        <v>123</v>
      </c>
      <c r="C31" s="136">
        <f>'לא סחיר - חוזים עתידיים'!I11</f>
        <v>180238.38044215983</v>
      </c>
      <c r="D31" s="137">
        <f t="shared" ref="D31:D35" si="4">C31/$C$42</f>
        <v>2.4453262930075243E-3</v>
      </c>
    </row>
    <row r="32" spans="1:4">
      <c r="A32" s="54" t="s">
        <v>145</v>
      </c>
      <c r="B32" s="29" t="s">
        <v>98</v>
      </c>
      <c r="C32" s="136">
        <f>'לא סחיר - מוצרים מובנים'!N11</f>
        <v>0.30474999999999997</v>
      </c>
      <c r="D32" s="137">
        <f t="shared" si="4"/>
        <v>4.1345976698519487E-9</v>
      </c>
    </row>
    <row r="33" spans="1:4">
      <c r="A33" s="54" t="s">
        <v>145</v>
      </c>
      <c r="B33" s="28" t="s">
        <v>183</v>
      </c>
      <c r="C33" s="136">
        <f>הלוואות!O10</f>
        <v>5177457.8124199985</v>
      </c>
      <c r="D33" s="137">
        <f t="shared" si="4"/>
        <v>7.0243494690692354E-2</v>
      </c>
    </row>
    <row r="34" spans="1:4">
      <c r="A34" s="54" t="s">
        <v>145</v>
      </c>
      <c r="B34" s="28" t="s">
        <v>184</v>
      </c>
      <c r="C34" s="136">
        <f>'פקדונות מעל 3 חודשים'!M10</f>
        <v>201117.93278999996</v>
      </c>
      <c r="D34" s="137">
        <f t="shared" si="4"/>
        <v>2.7286029082164878E-3</v>
      </c>
    </row>
    <row r="35" spans="1:4">
      <c r="A35" s="54" t="s">
        <v>145</v>
      </c>
      <c r="B35" s="28" t="s">
        <v>185</v>
      </c>
      <c r="C35" s="136">
        <f>'זכויות מקרקעין'!G10</f>
        <v>1808709.8243399998</v>
      </c>
      <c r="D35" s="137">
        <f t="shared" si="4"/>
        <v>2.4539089171958954E-2</v>
      </c>
    </row>
    <row r="36" spans="1:4">
      <c r="A36" s="54" t="s">
        <v>145</v>
      </c>
      <c r="B36" s="55" t="s">
        <v>186</v>
      </c>
      <c r="C36" s="136" t="s" vm="10">
        <v>3405</v>
      </c>
      <c r="D36" s="137" t="s" vm="11">
        <v>3405</v>
      </c>
    </row>
    <row r="37" spans="1:4">
      <c r="A37" s="54" t="s">
        <v>145</v>
      </c>
      <c r="B37" s="28" t="s">
        <v>187</v>
      </c>
      <c r="C37" s="136">
        <f>'השקעות אחרות '!I10</f>
        <v>419.63959400399989</v>
      </c>
      <c r="D37" s="137">
        <f t="shared" ref="D37:D38" si="5">C37/$C$42</f>
        <v>5.6933253077819713E-6</v>
      </c>
    </row>
    <row r="38" spans="1:4">
      <c r="A38" s="54"/>
      <c r="B38" s="67" t="s">
        <v>189</v>
      </c>
      <c r="C38" s="136">
        <f>C40+C41</f>
        <v>107972.21621</v>
      </c>
      <c r="D38" s="137">
        <f t="shared" si="5"/>
        <v>1.4648783381480453E-3</v>
      </c>
    </row>
    <row r="39" spans="1:4">
      <c r="A39" s="54" t="s">
        <v>145</v>
      </c>
      <c r="B39" s="68" t="s">
        <v>190</v>
      </c>
      <c r="C39" s="136" t="s" vm="12">
        <v>3405</v>
      </c>
      <c r="D39" s="137" t="s" vm="13">
        <v>3405</v>
      </c>
    </row>
    <row r="40" spans="1:4">
      <c r="A40" s="54" t="s">
        <v>145</v>
      </c>
      <c r="B40" s="68" t="s">
        <v>228</v>
      </c>
      <c r="C40" s="136">
        <f>'עלות מתואמת אג"ח קונצרני ל.סחיר'!M10</f>
        <v>92339.37298</v>
      </c>
      <c r="D40" s="137">
        <f t="shared" ref="D40:D42" si="6">C40/$C$42</f>
        <v>1.2527847624567612E-3</v>
      </c>
    </row>
    <row r="41" spans="1:4">
      <c r="A41" s="54" t="s">
        <v>145</v>
      </c>
      <c r="B41" s="68" t="s">
        <v>191</v>
      </c>
      <c r="C41" s="136">
        <f>'עלות מתואמת מסגרות אשראי ללווים'!M10</f>
        <v>15632.843229999997</v>
      </c>
      <c r="D41" s="137">
        <f t="shared" si="6"/>
        <v>2.1209357569128401E-4</v>
      </c>
    </row>
    <row r="42" spans="1:4">
      <c r="B42" s="68" t="s">
        <v>99</v>
      </c>
      <c r="C42" s="136">
        <f>C38+C10</f>
        <v>73707292.543149054</v>
      </c>
      <c r="D42" s="137">
        <f t="shared" si="6"/>
        <v>1</v>
      </c>
    </row>
    <row r="43" spans="1:4">
      <c r="A43" s="54" t="s">
        <v>145</v>
      </c>
      <c r="B43" s="68" t="s">
        <v>188</v>
      </c>
      <c r="C43" s="136">
        <f>'יתרת התחייבות להשקעה'!C10</f>
        <v>2270235.5580282179</v>
      </c>
      <c r="D43" s="137"/>
    </row>
    <row r="44" spans="1:4">
      <c r="B44" s="5" t="s">
        <v>128</v>
      </c>
    </row>
    <row r="45" spans="1:4">
      <c r="C45" s="74" t="s">
        <v>172</v>
      </c>
      <c r="D45" s="35" t="s">
        <v>122</v>
      </c>
    </row>
    <row r="46" spans="1:4">
      <c r="C46" s="75" t="s">
        <v>1</v>
      </c>
      <c r="D46" s="24" t="s">
        <v>2</v>
      </c>
    </row>
    <row r="47" spans="1:4">
      <c r="C47" s="138" t="s">
        <v>155</v>
      </c>
      <c r="D47" s="139" vm="14">
        <v>2.3548</v>
      </c>
    </row>
    <row r="48" spans="1:4">
      <c r="C48" s="138" t="s">
        <v>162</v>
      </c>
      <c r="D48" s="139">
        <v>0.83869258376086908</v>
      </c>
    </row>
    <row r="49" spans="2:4">
      <c r="C49" s="138" t="s">
        <v>159</v>
      </c>
      <c r="D49" s="139" vm="15">
        <v>2.6267</v>
      </c>
    </row>
    <row r="50" spans="2:4">
      <c r="B50" s="11"/>
      <c r="C50" s="138" t="s">
        <v>1597</v>
      </c>
      <c r="D50" s="139" vm="16">
        <v>3.5068000000000001</v>
      </c>
    </row>
    <row r="51" spans="2:4">
      <c r="C51" s="138" t="s">
        <v>153</v>
      </c>
      <c r="D51" s="139" vm="17">
        <v>3.8050000000000002</v>
      </c>
    </row>
    <row r="52" spans="2:4">
      <c r="C52" s="138" t="s">
        <v>154</v>
      </c>
      <c r="D52" s="139" vm="18">
        <v>4.28</v>
      </c>
    </row>
    <row r="53" spans="2:4">
      <c r="C53" s="138" t="s">
        <v>156</v>
      </c>
      <c r="D53" s="139">
        <v>0.44418364353050732</v>
      </c>
    </row>
    <row r="54" spans="2:4">
      <c r="C54" s="138" t="s">
        <v>160</v>
      </c>
      <c r="D54" s="139" vm="19">
        <v>3.2280000000000002</v>
      </c>
    </row>
    <row r="55" spans="2:4">
      <c r="C55" s="138" t="s">
        <v>161</v>
      </c>
      <c r="D55" s="139">
        <v>0.17644227114950975</v>
      </c>
    </row>
    <row r="56" spans="2:4">
      <c r="C56" s="138" t="s">
        <v>158</v>
      </c>
      <c r="D56" s="139" vm="20">
        <v>0.50960000000000005</v>
      </c>
    </row>
    <row r="57" spans="2:4">
      <c r="C57" s="138" t="s">
        <v>3406</v>
      </c>
      <c r="D57" s="139">
        <v>2.1804284000000003</v>
      </c>
    </row>
    <row r="58" spans="2:4">
      <c r="C58" s="138" t="s">
        <v>157</v>
      </c>
      <c r="D58" s="139" vm="21">
        <v>0.35620000000000002</v>
      </c>
    </row>
    <row r="59" spans="2:4">
      <c r="C59" s="138" t="s">
        <v>151</v>
      </c>
      <c r="D59" s="139" vm="22">
        <v>3.4820000000000002</v>
      </c>
    </row>
    <row r="60" spans="2:4">
      <c r="C60" s="138" t="s">
        <v>163</v>
      </c>
      <c r="D60" s="139" vm="23">
        <v>0.23089999999999999</v>
      </c>
    </row>
    <row r="61" spans="2:4">
      <c r="C61" s="138" t="s">
        <v>3407</v>
      </c>
      <c r="D61" s="139" vm="24">
        <v>0.38390000000000002</v>
      </c>
    </row>
    <row r="62" spans="2:4">
      <c r="C62" s="138" t="s">
        <v>3408</v>
      </c>
      <c r="D62" s="139">
        <v>5.3705643102711656E-2</v>
      </c>
    </row>
    <row r="63" spans="2:4">
      <c r="C63" s="138" t="s">
        <v>3409</v>
      </c>
      <c r="D63" s="139">
        <v>0.48710882307681552</v>
      </c>
    </row>
    <row r="64" spans="2:4">
      <c r="C64" s="138" t="s">
        <v>152</v>
      </c>
      <c r="D64" s="139">
        <v>1</v>
      </c>
    </row>
    <row r="65" spans="3:4">
      <c r="C65" s="140"/>
      <c r="D65" s="140"/>
    </row>
    <row r="66" spans="3:4">
      <c r="C66" s="140"/>
      <c r="D66" s="140"/>
    </row>
    <row r="67" spans="3:4">
      <c r="C67" s="141"/>
      <c r="D67" s="141"/>
    </row>
  </sheetData>
  <sheetProtection sheet="1" objects="1" scenarios="1"/>
  <mergeCells count="1">
    <mergeCell ref="B6:D6"/>
  </mergeCells>
  <phoneticPr fontId="6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1.28515625" style="1" bestFit="1" customWidth="1"/>
    <col min="8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56" t="s">
        <v>165</v>
      </c>
      <c r="C1" s="77" t="s" vm="1">
        <v>244</v>
      </c>
    </row>
    <row r="2" spans="2:12">
      <c r="B2" s="56" t="s">
        <v>164</v>
      </c>
      <c r="C2" s="77" t="s">
        <v>245</v>
      </c>
    </row>
    <row r="3" spans="2:12">
      <c r="B3" s="56" t="s">
        <v>166</v>
      </c>
      <c r="C3" s="77" t="s">
        <v>246</v>
      </c>
    </row>
    <row r="4" spans="2:12">
      <c r="B4" s="56" t="s">
        <v>167</v>
      </c>
      <c r="C4" s="77" t="s">
        <v>247</v>
      </c>
    </row>
    <row r="6" spans="2:12" ht="26.25" customHeight="1">
      <c r="B6" s="182" t="s">
        <v>193</v>
      </c>
      <c r="C6" s="183"/>
      <c r="D6" s="183"/>
      <c r="E6" s="183"/>
      <c r="F6" s="183"/>
      <c r="G6" s="183"/>
      <c r="H6" s="183"/>
      <c r="I6" s="183"/>
      <c r="J6" s="183"/>
      <c r="K6" s="183"/>
      <c r="L6" s="184"/>
    </row>
    <row r="7" spans="2:12" ht="26.25" customHeight="1">
      <c r="B7" s="182" t="s">
        <v>111</v>
      </c>
      <c r="C7" s="183"/>
      <c r="D7" s="183"/>
      <c r="E7" s="183"/>
      <c r="F7" s="183"/>
      <c r="G7" s="183"/>
      <c r="H7" s="183"/>
      <c r="I7" s="183"/>
      <c r="J7" s="183"/>
      <c r="K7" s="183"/>
      <c r="L7" s="184"/>
    </row>
    <row r="8" spans="2:12" s="3" customFormat="1" ht="78.75">
      <c r="B8" s="22" t="s">
        <v>135</v>
      </c>
      <c r="C8" s="30" t="s">
        <v>51</v>
      </c>
      <c r="D8" s="30" t="s">
        <v>138</v>
      </c>
      <c r="E8" s="30" t="s">
        <v>75</v>
      </c>
      <c r="F8" s="30" t="s">
        <v>120</v>
      </c>
      <c r="G8" s="30" t="s">
        <v>227</v>
      </c>
      <c r="H8" s="30" t="s">
        <v>226</v>
      </c>
      <c r="I8" s="30" t="s">
        <v>72</v>
      </c>
      <c r="J8" s="30" t="s">
        <v>67</v>
      </c>
      <c r="K8" s="30" t="s">
        <v>168</v>
      </c>
      <c r="L8" s="30" t="s">
        <v>170</v>
      </c>
    </row>
    <row r="9" spans="2:12" s="3" customFormat="1" ht="25.5">
      <c r="B9" s="15"/>
      <c r="C9" s="16"/>
      <c r="D9" s="16"/>
      <c r="E9" s="16"/>
      <c r="F9" s="16"/>
      <c r="G9" s="16" t="s">
        <v>234</v>
      </c>
      <c r="H9" s="16"/>
      <c r="I9" s="16" t="s">
        <v>230</v>
      </c>
      <c r="J9" s="16" t="s">
        <v>20</v>
      </c>
      <c r="K9" s="32" t="s">
        <v>20</v>
      </c>
      <c r="L9" s="17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2" s="4" customFormat="1" ht="18" customHeight="1">
      <c r="B11" s="123" t="s">
        <v>54</v>
      </c>
      <c r="C11" s="119"/>
      <c r="D11" s="119"/>
      <c r="E11" s="119"/>
      <c r="F11" s="119"/>
      <c r="G11" s="120"/>
      <c r="H11" s="122"/>
      <c r="I11" s="120">
        <v>790.99845333699989</v>
      </c>
      <c r="J11" s="119"/>
      <c r="K11" s="121">
        <v>1</v>
      </c>
      <c r="L11" s="121">
        <f>I11/'סכום נכסי הקרן'!$C$42</f>
        <v>1.0731617266689598E-5</v>
      </c>
    </row>
    <row r="12" spans="2:12" s="4" customFormat="1" ht="18" customHeight="1">
      <c r="B12" s="124" t="s">
        <v>28</v>
      </c>
      <c r="C12" s="119"/>
      <c r="D12" s="119"/>
      <c r="E12" s="119"/>
      <c r="F12" s="119"/>
      <c r="G12" s="120"/>
      <c r="H12" s="122"/>
      <c r="I12" s="120">
        <v>790.998453337</v>
      </c>
      <c r="J12" s="119"/>
      <c r="K12" s="121">
        <v>1.0000000000000002</v>
      </c>
      <c r="L12" s="121">
        <f>I12/'סכום נכסי הקרן'!$C$42</f>
        <v>1.07316172666896E-5</v>
      </c>
    </row>
    <row r="13" spans="2:12">
      <c r="B13" s="100" t="s">
        <v>1904</v>
      </c>
      <c r="C13" s="81"/>
      <c r="D13" s="81"/>
      <c r="E13" s="81"/>
      <c r="F13" s="81"/>
      <c r="G13" s="90"/>
      <c r="H13" s="92"/>
      <c r="I13" s="90">
        <v>790.998453337</v>
      </c>
      <c r="J13" s="81"/>
      <c r="K13" s="91">
        <v>1.0000000000000002</v>
      </c>
      <c r="L13" s="91">
        <f>I13/'סכום נכסי הקרן'!$C$42</f>
        <v>1.07316172666896E-5</v>
      </c>
    </row>
    <row r="14" spans="2:12">
      <c r="B14" s="86" t="s">
        <v>1905</v>
      </c>
      <c r="C14" s="83" t="s">
        <v>1906</v>
      </c>
      <c r="D14" s="96" t="s">
        <v>139</v>
      </c>
      <c r="E14" s="96" t="s">
        <v>175</v>
      </c>
      <c r="F14" s="96" t="s">
        <v>152</v>
      </c>
      <c r="G14" s="93">
        <v>432884.89799999999</v>
      </c>
      <c r="H14" s="95">
        <v>166</v>
      </c>
      <c r="I14" s="93">
        <v>718.58893067999998</v>
      </c>
      <c r="J14" s="94">
        <v>3.8928778084734418E-2</v>
      </c>
      <c r="K14" s="94">
        <v>0.90845807301958115</v>
      </c>
      <c r="L14" s="94">
        <f>I14/'סכום נכסי הקרן'!$C$42</f>
        <v>9.7492243424804966E-6</v>
      </c>
    </row>
    <row r="15" spans="2:12">
      <c r="B15" s="86" t="s">
        <v>1907</v>
      </c>
      <c r="C15" s="83" t="s">
        <v>1908</v>
      </c>
      <c r="D15" s="96" t="s">
        <v>139</v>
      </c>
      <c r="E15" s="96" t="s">
        <v>175</v>
      </c>
      <c r="F15" s="96" t="s">
        <v>152</v>
      </c>
      <c r="G15" s="93">
        <v>107752.26586099998</v>
      </c>
      <c r="H15" s="95">
        <v>67.2</v>
      </c>
      <c r="I15" s="93">
        <v>72.409522656999982</v>
      </c>
      <c r="J15" s="94">
        <v>8.9833905279954898E-2</v>
      </c>
      <c r="K15" s="94">
        <v>9.1541926980418964E-2</v>
      </c>
      <c r="L15" s="94">
        <f>I15/'סכום נכסי הקרן'!$C$42</f>
        <v>9.8239292420910265E-7</v>
      </c>
    </row>
    <row r="16" spans="2:12">
      <c r="B16" s="82"/>
      <c r="C16" s="83"/>
      <c r="D16" s="83"/>
      <c r="E16" s="83"/>
      <c r="F16" s="83"/>
      <c r="G16" s="93"/>
      <c r="H16" s="95"/>
      <c r="I16" s="83"/>
      <c r="J16" s="83"/>
      <c r="K16" s="94"/>
      <c r="L16" s="83"/>
    </row>
    <row r="17" spans="2:12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12">
      <c r="B19" s="143" t="s">
        <v>243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143" t="s">
        <v>131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143" t="s">
        <v>225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143" t="s">
        <v>233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2:12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2:12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2:12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B116" s="142"/>
      <c r="C116" s="142"/>
      <c r="D116" s="128"/>
      <c r="E116" s="128"/>
      <c r="F116" s="128"/>
      <c r="G116" s="128"/>
      <c r="H116" s="128"/>
      <c r="I116" s="128"/>
      <c r="J116" s="128"/>
      <c r="K116" s="128"/>
      <c r="L116" s="128"/>
    </row>
    <row r="117" spans="2:12">
      <c r="B117" s="142"/>
      <c r="C117" s="142"/>
      <c r="D117" s="128"/>
      <c r="E117" s="128"/>
      <c r="F117" s="128"/>
      <c r="G117" s="128"/>
      <c r="H117" s="128"/>
      <c r="I117" s="128"/>
      <c r="J117" s="128"/>
      <c r="K117" s="128"/>
      <c r="L117" s="128"/>
    </row>
    <row r="118" spans="2:12">
      <c r="B118" s="142"/>
      <c r="C118" s="142"/>
      <c r="D118" s="128"/>
      <c r="E118" s="128"/>
      <c r="F118" s="128"/>
      <c r="G118" s="128"/>
      <c r="H118" s="128"/>
      <c r="I118" s="128"/>
      <c r="J118" s="128"/>
      <c r="K118" s="128"/>
      <c r="L118" s="128"/>
    </row>
    <row r="119" spans="2:12">
      <c r="B119" s="142"/>
      <c r="C119" s="142"/>
      <c r="D119" s="128"/>
      <c r="E119" s="128"/>
      <c r="F119" s="128"/>
      <c r="G119" s="128"/>
      <c r="H119" s="128"/>
      <c r="I119" s="128"/>
      <c r="J119" s="128"/>
      <c r="K119" s="128"/>
      <c r="L119" s="128"/>
    </row>
    <row r="120" spans="2:12">
      <c r="B120" s="142"/>
      <c r="C120" s="142"/>
      <c r="D120" s="128"/>
      <c r="E120" s="128"/>
      <c r="F120" s="128"/>
      <c r="G120" s="128"/>
      <c r="H120" s="128"/>
      <c r="I120" s="128"/>
      <c r="J120" s="128"/>
      <c r="K120" s="128"/>
      <c r="L120" s="128"/>
    </row>
    <row r="121" spans="2:12">
      <c r="B121" s="142"/>
      <c r="C121" s="142"/>
      <c r="D121" s="128"/>
      <c r="E121" s="128"/>
      <c r="F121" s="128"/>
      <c r="G121" s="128"/>
      <c r="H121" s="128"/>
      <c r="I121" s="128"/>
      <c r="J121" s="128"/>
      <c r="K121" s="128"/>
      <c r="L121" s="128"/>
    </row>
    <row r="122" spans="2:12">
      <c r="B122" s="142"/>
      <c r="C122" s="142"/>
      <c r="D122" s="128"/>
      <c r="E122" s="128"/>
      <c r="F122" s="128"/>
      <c r="G122" s="128"/>
      <c r="H122" s="128"/>
      <c r="I122" s="128"/>
      <c r="J122" s="128"/>
      <c r="K122" s="128"/>
      <c r="L122" s="128"/>
    </row>
    <row r="123" spans="2:12">
      <c r="B123" s="142"/>
      <c r="C123" s="142"/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2:12">
      <c r="B124" s="142"/>
      <c r="C124" s="142"/>
      <c r="D124" s="128"/>
      <c r="E124" s="128"/>
      <c r="F124" s="128"/>
      <c r="G124" s="128"/>
      <c r="H124" s="128"/>
      <c r="I124" s="128"/>
      <c r="J124" s="128"/>
      <c r="K124" s="128"/>
      <c r="L124" s="128"/>
    </row>
    <row r="125" spans="2:12">
      <c r="B125" s="142"/>
      <c r="C125" s="142"/>
      <c r="D125" s="128"/>
      <c r="E125" s="128"/>
      <c r="F125" s="128"/>
      <c r="G125" s="128"/>
      <c r="H125" s="128"/>
      <c r="I125" s="128"/>
      <c r="J125" s="128"/>
      <c r="K125" s="128"/>
      <c r="L125" s="128"/>
    </row>
    <row r="126" spans="2:12">
      <c r="B126" s="142"/>
      <c r="C126" s="142"/>
      <c r="D126" s="128"/>
      <c r="E126" s="128"/>
      <c r="F126" s="128"/>
      <c r="G126" s="128"/>
      <c r="H126" s="128"/>
      <c r="I126" s="128"/>
      <c r="J126" s="128"/>
      <c r="K126" s="128"/>
      <c r="L126" s="128"/>
    </row>
    <row r="127" spans="2:12">
      <c r="B127" s="142"/>
      <c r="C127" s="142"/>
      <c r="D127" s="128"/>
      <c r="E127" s="128"/>
      <c r="F127" s="128"/>
      <c r="G127" s="128"/>
      <c r="H127" s="128"/>
      <c r="I127" s="128"/>
      <c r="J127" s="128"/>
      <c r="K127" s="128"/>
      <c r="L127" s="128"/>
    </row>
    <row r="128" spans="2:12">
      <c r="B128" s="142"/>
      <c r="C128" s="142"/>
      <c r="D128" s="128"/>
      <c r="E128" s="128"/>
      <c r="F128" s="128"/>
      <c r="G128" s="128"/>
      <c r="H128" s="128"/>
      <c r="I128" s="128"/>
      <c r="J128" s="128"/>
      <c r="K128" s="128"/>
      <c r="L128" s="128"/>
    </row>
    <row r="129" spans="2:12">
      <c r="B129" s="142"/>
      <c r="C129" s="142"/>
      <c r="D129" s="128"/>
      <c r="E129" s="128"/>
      <c r="F129" s="128"/>
      <c r="G129" s="128"/>
      <c r="H129" s="128"/>
      <c r="I129" s="128"/>
      <c r="J129" s="128"/>
      <c r="K129" s="128"/>
      <c r="L129" s="128"/>
    </row>
    <row r="130" spans="2:12">
      <c r="B130" s="142"/>
      <c r="C130" s="142"/>
      <c r="D130" s="128"/>
      <c r="E130" s="128"/>
      <c r="F130" s="128"/>
      <c r="G130" s="128"/>
      <c r="H130" s="128"/>
      <c r="I130" s="128"/>
      <c r="J130" s="128"/>
      <c r="K130" s="128"/>
      <c r="L130" s="128"/>
    </row>
    <row r="131" spans="2:12">
      <c r="B131" s="142"/>
      <c r="C131" s="142"/>
      <c r="D131" s="128"/>
      <c r="E131" s="128"/>
      <c r="F131" s="128"/>
      <c r="G131" s="128"/>
      <c r="H131" s="128"/>
      <c r="I131" s="128"/>
      <c r="J131" s="128"/>
      <c r="K131" s="128"/>
      <c r="L131" s="128"/>
    </row>
    <row r="132" spans="2:12">
      <c r="B132" s="142"/>
      <c r="C132" s="142"/>
      <c r="D132" s="128"/>
      <c r="E132" s="128"/>
      <c r="F132" s="128"/>
      <c r="G132" s="128"/>
      <c r="H132" s="128"/>
      <c r="I132" s="128"/>
      <c r="J132" s="128"/>
      <c r="K132" s="128"/>
      <c r="L132" s="128"/>
    </row>
    <row r="133" spans="2:12">
      <c r="B133" s="142"/>
      <c r="C133" s="142"/>
      <c r="D133" s="128"/>
      <c r="E133" s="128"/>
      <c r="F133" s="128"/>
      <c r="G133" s="128"/>
      <c r="H133" s="128"/>
      <c r="I133" s="128"/>
      <c r="J133" s="128"/>
      <c r="K133" s="128"/>
      <c r="L133" s="128"/>
    </row>
    <row r="134" spans="2:12">
      <c r="B134" s="142"/>
      <c r="C134" s="142"/>
      <c r="D134" s="128"/>
      <c r="E134" s="128"/>
      <c r="F134" s="128"/>
      <c r="G134" s="128"/>
      <c r="H134" s="128"/>
      <c r="I134" s="128"/>
      <c r="J134" s="128"/>
      <c r="K134" s="128"/>
      <c r="L134" s="128"/>
    </row>
    <row r="135" spans="2:12">
      <c r="B135" s="142"/>
      <c r="C135" s="142"/>
      <c r="D135" s="128"/>
      <c r="E135" s="128"/>
      <c r="F135" s="128"/>
      <c r="G135" s="128"/>
      <c r="H135" s="128"/>
      <c r="I135" s="128"/>
      <c r="J135" s="128"/>
      <c r="K135" s="128"/>
      <c r="L135" s="128"/>
    </row>
    <row r="136" spans="2:12">
      <c r="B136" s="142"/>
      <c r="C136" s="142"/>
      <c r="D136" s="128"/>
      <c r="E136" s="128"/>
      <c r="F136" s="128"/>
      <c r="G136" s="128"/>
      <c r="H136" s="128"/>
      <c r="I136" s="128"/>
      <c r="J136" s="128"/>
      <c r="K136" s="128"/>
      <c r="L136" s="128"/>
    </row>
    <row r="137" spans="2:12">
      <c r="B137" s="142"/>
      <c r="C137" s="142"/>
      <c r="D137" s="128"/>
      <c r="E137" s="128"/>
      <c r="F137" s="128"/>
      <c r="G137" s="128"/>
      <c r="H137" s="128"/>
      <c r="I137" s="128"/>
      <c r="J137" s="128"/>
      <c r="K137" s="128"/>
      <c r="L137" s="128"/>
    </row>
    <row r="138" spans="2:12">
      <c r="B138" s="142"/>
      <c r="C138" s="142"/>
      <c r="D138" s="128"/>
      <c r="E138" s="128"/>
      <c r="F138" s="128"/>
      <c r="G138" s="128"/>
      <c r="H138" s="128"/>
      <c r="I138" s="128"/>
      <c r="J138" s="128"/>
      <c r="K138" s="128"/>
      <c r="L138" s="128"/>
    </row>
    <row r="139" spans="2:12">
      <c r="B139" s="142"/>
      <c r="C139" s="142"/>
      <c r="D139" s="128"/>
      <c r="E139" s="128"/>
      <c r="F139" s="128"/>
      <c r="G139" s="128"/>
      <c r="H139" s="128"/>
      <c r="I139" s="128"/>
      <c r="J139" s="128"/>
      <c r="K139" s="128"/>
      <c r="L139" s="128"/>
    </row>
    <row r="140" spans="2:12">
      <c r="B140" s="142"/>
      <c r="C140" s="142"/>
      <c r="D140" s="128"/>
      <c r="E140" s="128"/>
      <c r="F140" s="128"/>
      <c r="G140" s="128"/>
      <c r="H140" s="128"/>
      <c r="I140" s="128"/>
      <c r="J140" s="128"/>
      <c r="K140" s="128"/>
      <c r="L140" s="128"/>
    </row>
    <row r="141" spans="2:12">
      <c r="B141" s="142"/>
      <c r="C141" s="142"/>
      <c r="D141" s="128"/>
      <c r="E141" s="128"/>
      <c r="F141" s="128"/>
      <c r="G141" s="128"/>
      <c r="H141" s="128"/>
      <c r="I141" s="128"/>
      <c r="J141" s="128"/>
      <c r="K141" s="128"/>
      <c r="L141" s="128"/>
    </row>
    <row r="142" spans="2:12">
      <c r="B142" s="142"/>
      <c r="C142" s="142"/>
      <c r="D142" s="128"/>
      <c r="E142" s="128"/>
      <c r="F142" s="128"/>
      <c r="G142" s="128"/>
      <c r="H142" s="128"/>
      <c r="I142" s="128"/>
      <c r="J142" s="128"/>
      <c r="K142" s="128"/>
      <c r="L142" s="128"/>
    </row>
    <row r="143" spans="2:12">
      <c r="B143" s="142"/>
      <c r="C143" s="142"/>
      <c r="D143" s="128"/>
      <c r="E143" s="128"/>
      <c r="F143" s="128"/>
      <c r="G143" s="128"/>
      <c r="H143" s="128"/>
      <c r="I143" s="128"/>
      <c r="J143" s="128"/>
      <c r="K143" s="128"/>
      <c r="L143" s="128"/>
    </row>
    <row r="144" spans="2:12">
      <c r="B144" s="142"/>
      <c r="C144" s="142"/>
      <c r="D144" s="128"/>
      <c r="E144" s="128"/>
      <c r="F144" s="128"/>
      <c r="G144" s="128"/>
      <c r="H144" s="128"/>
      <c r="I144" s="128"/>
      <c r="J144" s="128"/>
      <c r="K144" s="128"/>
      <c r="L144" s="128"/>
    </row>
    <row r="145" spans="2:12">
      <c r="B145" s="142"/>
      <c r="C145" s="142"/>
      <c r="D145" s="128"/>
      <c r="E145" s="128"/>
      <c r="F145" s="128"/>
      <c r="G145" s="128"/>
      <c r="H145" s="128"/>
      <c r="I145" s="128"/>
      <c r="J145" s="128"/>
      <c r="K145" s="128"/>
      <c r="L145" s="128"/>
    </row>
    <row r="146" spans="2:12">
      <c r="B146" s="142"/>
      <c r="C146" s="142"/>
      <c r="D146" s="128"/>
      <c r="E146" s="128"/>
      <c r="F146" s="128"/>
      <c r="G146" s="128"/>
      <c r="H146" s="128"/>
      <c r="I146" s="128"/>
      <c r="J146" s="128"/>
      <c r="K146" s="128"/>
      <c r="L146" s="128"/>
    </row>
    <row r="147" spans="2:12">
      <c r="B147" s="142"/>
      <c r="C147" s="142"/>
      <c r="D147" s="128"/>
      <c r="E147" s="128"/>
      <c r="F147" s="128"/>
      <c r="G147" s="128"/>
      <c r="H147" s="128"/>
      <c r="I147" s="128"/>
      <c r="J147" s="128"/>
      <c r="K147" s="128"/>
      <c r="L147" s="128"/>
    </row>
    <row r="148" spans="2:12">
      <c r="B148" s="142"/>
      <c r="C148" s="142"/>
      <c r="D148" s="128"/>
      <c r="E148" s="128"/>
      <c r="F148" s="128"/>
      <c r="G148" s="128"/>
      <c r="H148" s="128"/>
      <c r="I148" s="128"/>
      <c r="J148" s="128"/>
      <c r="K148" s="128"/>
      <c r="L148" s="128"/>
    </row>
    <row r="149" spans="2:12">
      <c r="B149" s="142"/>
      <c r="C149" s="142"/>
      <c r="D149" s="128"/>
      <c r="E149" s="128"/>
      <c r="F149" s="128"/>
      <c r="G149" s="128"/>
      <c r="H149" s="128"/>
      <c r="I149" s="128"/>
      <c r="J149" s="128"/>
      <c r="K149" s="128"/>
      <c r="L149" s="128"/>
    </row>
    <row r="150" spans="2:12">
      <c r="B150" s="142"/>
      <c r="C150" s="142"/>
      <c r="D150" s="128"/>
      <c r="E150" s="128"/>
      <c r="F150" s="128"/>
      <c r="G150" s="128"/>
      <c r="H150" s="128"/>
      <c r="I150" s="128"/>
      <c r="J150" s="128"/>
      <c r="K150" s="128"/>
      <c r="L150" s="128"/>
    </row>
    <row r="151" spans="2:12">
      <c r="B151" s="142"/>
      <c r="C151" s="142"/>
      <c r="D151" s="128"/>
      <c r="E151" s="128"/>
      <c r="F151" s="128"/>
      <c r="G151" s="128"/>
      <c r="H151" s="128"/>
      <c r="I151" s="128"/>
      <c r="J151" s="128"/>
      <c r="K151" s="128"/>
      <c r="L151" s="128"/>
    </row>
    <row r="152" spans="2:12">
      <c r="B152" s="142"/>
      <c r="C152" s="142"/>
      <c r="D152" s="128"/>
      <c r="E152" s="128"/>
      <c r="F152" s="128"/>
      <c r="G152" s="128"/>
      <c r="H152" s="128"/>
      <c r="I152" s="128"/>
      <c r="J152" s="128"/>
      <c r="K152" s="128"/>
      <c r="L152" s="128"/>
    </row>
    <row r="153" spans="2:12">
      <c r="B153" s="142"/>
      <c r="C153" s="142"/>
      <c r="D153" s="128"/>
      <c r="E153" s="128"/>
      <c r="F153" s="128"/>
      <c r="G153" s="128"/>
      <c r="H153" s="128"/>
      <c r="I153" s="128"/>
      <c r="J153" s="128"/>
      <c r="K153" s="128"/>
      <c r="L153" s="128"/>
    </row>
    <row r="154" spans="2:12">
      <c r="B154" s="142"/>
      <c r="C154" s="142"/>
      <c r="D154" s="128"/>
      <c r="E154" s="128"/>
      <c r="F154" s="128"/>
      <c r="G154" s="128"/>
      <c r="H154" s="128"/>
      <c r="I154" s="128"/>
      <c r="J154" s="128"/>
      <c r="K154" s="128"/>
      <c r="L154" s="128"/>
    </row>
    <row r="155" spans="2:12">
      <c r="B155" s="142"/>
      <c r="C155" s="142"/>
      <c r="D155" s="128"/>
      <c r="E155" s="128"/>
      <c r="F155" s="128"/>
      <c r="G155" s="128"/>
      <c r="H155" s="128"/>
      <c r="I155" s="128"/>
      <c r="J155" s="128"/>
      <c r="K155" s="128"/>
      <c r="L155" s="128"/>
    </row>
    <row r="156" spans="2:12">
      <c r="B156" s="142"/>
      <c r="C156" s="142"/>
      <c r="D156" s="128"/>
      <c r="E156" s="128"/>
      <c r="F156" s="128"/>
      <c r="G156" s="128"/>
      <c r="H156" s="128"/>
      <c r="I156" s="128"/>
      <c r="J156" s="128"/>
      <c r="K156" s="128"/>
      <c r="L156" s="128"/>
    </row>
    <row r="157" spans="2:12">
      <c r="B157" s="142"/>
      <c r="C157" s="142"/>
      <c r="D157" s="128"/>
      <c r="E157" s="128"/>
      <c r="F157" s="128"/>
      <c r="G157" s="128"/>
      <c r="H157" s="128"/>
      <c r="I157" s="128"/>
      <c r="J157" s="128"/>
      <c r="K157" s="128"/>
      <c r="L157" s="128"/>
    </row>
    <row r="158" spans="2:12">
      <c r="B158" s="142"/>
      <c r="C158" s="142"/>
      <c r="D158" s="128"/>
      <c r="E158" s="128"/>
      <c r="F158" s="128"/>
      <c r="G158" s="128"/>
      <c r="H158" s="128"/>
      <c r="I158" s="128"/>
      <c r="J158" s="128"/>
      <c r="K158" s="128"/>
      <c r="L158" s="128"/>
    </row>
    <row r="159" spans="2:12">
      <c r="B159" s="142"/>
      <c r="C159" s="142"/>
      <c r="D159" s="128"/>
      <c r="E159" s="128"/>
      <c r="F159" s="128"/>
      <c r="G159" s="128"/>
      <c r="H159" s="128"/>
      <c r="I159" s="128"/>
      <c r="J159" s="128"/>
      <c r="K159" s="128"/>
      <c r="L159" s="128"/>
    </row>
    <row r="160" spans="2:12">
      <c r="B160" s="142"/>
      <c r="C160" s="142"/>
      <c r="D160" s="128"/>
      <c r="E160" s="128"/>
      <c r="F160" s="128"/>
      <c r="G160" s="128"/>
      <c r="H160" s="128"/>
      <c r="I160" s="128"/>
      <c r="J160" s="128"/>
      <c r="K160" s="128"/>
      <c r="L160" s="128"/>
    </row>
    <row r="161" spans="2:12">
      <c r="B161" s="142"/>
      <c r="C161" s="142"/>
      <c r="D161" s="128"/>
      <c r="E161" s="128"/>
      <c r="F161" s="128"/>
      <c r="G161" s="128"/>
      <c r="H161" s="128"/>
      <c r="I161" s="128"/>
      <c r="J161" s="128"/>
      <c r="K161" s="128"/>
      <c r="L161" s="128"/>
    </row>
    <row r="162" spans="2:12">
      <c r="B162" s="142"/>
      <c r="C162" s="142"/>
      <c r="D162" s="128"/>
      <c r="E162" s="128"/>
      <c r="F162" s="128"/>
      <c r="G162" s="128"/>
      <c r="H162" s="128"/>
      <c r="I162" s="128"/>
      <c r="J162" s="128"/>
      <c r="K162" s="128"/>
      <c r="L162" s="128"/>
    </row>
    <row r="163" spans="2:12">
      <c r="B163" s="142"/>
      <c r="C163" s="142"/>
      <c r="D163" s="128"/>
      <c r="E163" s="128"/>
      <c r="F163" s="128"/>
      <c r="G163" s="128"/>
      <c r="H163" s="128"/>
      <c r="I163" s="128"/>
      <c r="J163" s="128"/>
      <c r="K163" s="128"/>
      <c r="L163" s="128"/>
    </row>
    <row r="164" spans="2:12">
      <c r="B164" s="142"/>
      <c r="C164" s="142"/>
      <c r="D164" s="128"/>
      <c r="E164" s="128"/>
      <c r="F164" s="128"/>
      <c r="G164" s="128"/>
      <c r="H164" s="128"/>
      <c r="I164" s="128"/>
      <c r="J164" s="128"/>
      <c r="K164" s="128"/>
      <c r="L164" s="128"/>
    </row>
    <row r="165" spans="2:12">
      <c r="B165" s="142"/>
      <c r="C165" s="142"/>
      <c r="D165" s="128"/>
      <c r="E165" s="128"/>
      <c r="F165" s="128"/>
      <c r="G165" s="128"/>
      <c r="H165" s="128"/>
      <c r="I165" s="128"/>
      <c r="J165" s="128"/>
      <c r="K165" s="128"/>
      <c r="L165" s="128"/>
    </row>
    <row r="166" spans="2:12">
      <c r="B166" s="142"/>
      <c r="C166" s="142"/>
      <c r="D166" s="128"/>
      <c r="E166" s="128"/>
      <c r="F166" s="128"/>
      <c r="G166" s="128"/>
      <c r="H166" s="128"/>
      <c r="I166" s="128"/>
      <c r="J166" s="128"/>
      <c r="K166" s="128"/>
      <c r="L166" s="128"/>
    </row>
    <row r="167" spans="2:12">
      <c r="B167" s="142"/>
      <c r="C167" s="142"/>
      <c r="D167" s="128"/>
      <c r="E167" s="128"/>
      <c r="F167" s="128"/>
      <c r="G167" s="128"/>
      <c r="H167" s="128"/>
      <c r="I167" s="128"/>
      <c r="J167" s="128"/>
      <c r="K167" s="128"/>
      <c r="L167" s="128"/>
    </row>
    <row r="168" spans="2:12">
      <c r="B168" s="142"/>
      <c r="C168" s="142"/>
      <c r="D168" s="128"/>
      <c r="E168" s="128"/>
      <c r="F168" s="128"/>
      <c r="G168" s="128"/>
      <c r="H168" s="128"/>
      <c r="I168" s="128"/>
      <c r="J168" s="128"/>
      <c r="K168" s="128"/>
      <c r="L168" s="128"/>
    </row>
    <row r="169" spans="2:12">
      <c r="B169" s="142"/>
      <c r="C169" s="142"/>
      <c r="D169" s="128"/>
      <c r="E169" s="128"/>
      <c r="F169" s="128"/>
      <c r="G169" s="128"/>
      <c r="H169" s="128"/>
      <c r="I169" s="128"/>
      <c r="J169" s="128"/>
      <c r="K169" s="128"/>
      <c r="L169" s="128"/>
    </row>
    <row r="170" spans="2:12">
      <c r="B170" s="142"/>
      <c r="C170" s="142"/>
      <c r="D170" s="128"/>
      <c r="E170" s="128"/>
      <c r="F170" s="128"/>
      <c r="G170" s="128"/>
      <c r="H170" s="128"/>
      <c r="I170" s="128"/>
      <c r="J170" s="128"/>
      <c r="K170" s="128"/>
      <c r="L170" s="128"/>
    </row>
    <row r="171" spans="2:12">
      <c r="B171" s="142"/>
      <c r="C171" s="142"/>
      <c r="D171" s="128"/>
      <c r="E171" s="128"/>
      <c r="F171" s="128"/>
      <c r="G171" s="128"/>
      <c r="H171" s="128"/>
      <c r="I171" s="128"/>
      <c r="J171" s="128"/>
      <c r="K171" s="128"/>
      <c r="L171" s="128"/>
    </row>
    <row r="172" spans="2:12">
      <c r="B172" s="142"/>
      <c r="C172" s="142"/>
      <c r="D172" s="128"/>
      <c r="E172" s="128"/>
      <c r="F172" s="128"/>
      <c r="G172" s="128"/>
      <c r="H172" s="128"/>
      <c r="I172" s="128"/>
      <c r="J172" s="128"/>
      <c r="K172" s="128"/>
      <c r="L172" s="128"/>
    </row>
    <row r="173" spans="2:12">
      <c r="B173" s="142"/>
      <c r="C173" s="142"/>
      <c r="D173" s="128"/>
      <c r="E173" s="128"/>
      <c r="F173" s="128"/>
      <c r="G173" s="128"/>
      <c r="H173" s="128"/>
      <c r="I173" s="128"/>
      <c r="J173" s="128"/>
      <c r="K173" s="128"/>
      <c r="L173" s="128"/>
    </row>
    <row r="174" spans="2:12">
      <c r="B174" s="142"/>
      <c r="C174" s="142"/>
      <c r="D174" s="128"/>
      <c r="E174" s="128"/>
      <c r="F174" s="128"/>
      <c r="G174" s="128"/>
      <c r="H174" s="128"/>
      <c r="I174" s="128"/>
      <c r="J174" s="128"/>
      <c r="K174" s="128"/>
      <c r="L174" s="128"/>
    </row>
    <row r="175" spans="2:12">
      <c r="B175" s="142"/>
      <c r="C175" s="142"/>
      <c r="D175" s="128"/>
      <c r="E175" s="128"/>
      <c r="F175" s="128"/>
      <c r="G175" s="128"/>
      <c r="H175" s="128"/>
      <c r="I175" s="128"/>
      <c r="J175" s="128"/>
      <c r="K175" s="128"/>
      <c r="L175" s="128"/>
    </row>
    <row r="176" spans="2:12">
      <c r="B176" s="142"/>
      <c r="C176" s="142"/>
      <c r="D176" s="128"/>
      <c r="E176" s="128"/>
      <c r="F176" s="128"/>
      <c r="G176" s="128"/>
      <c r="H176" s="128"/>
      <c r="I176" s="128"/>
      <c r="J176" s="128"/>
      <c r="K176" s="128"/>
      <c r="L176" s="128"/>
    </row>
    <row r="177" spans="2:12">
      <c r="B177" s="142"/>
      <c r="C177" s="142"/>
      <c r="D177" s="128"/>
      <c r="E177" s="128"/>
      <c r="F177" s="128"/>
      <c r="G177" s="128"/>
      <c r="H177" s="128"/>
      <c r="I177" s="128"/>
      <c r="J177" s="128"/>
      <c r="K177" s="128"/>
      <c r="L177" s="128"/>
    </row>
    <row r="178" spans="2:12">
      <c r="B178" s="142"/>
      <c r="C178" s="142"/>
      <c r="D178" s="128"/>
      <c r="E178" s="128"/>
      <c r="F178" s="128"/>
      <c r="G178" s="128"/>
      <c r="H178" s="128"/>
      <c r="I178" s="128"/>
      <c r="J178" s="128"/>
      <c r="K178" s="128"/>
      <c r="L178" s="128"/>
    </row>
    <row r="179" spans="2:12">
      <c r="B179" s="142"/>
      <c r="C179" s="142"/>
      <c r="D179" s="128"/>
      <c r="E179" s="128"/>
      <c r="F179" s="128"/>
      <c r="G179" s="128"/>
      <c r="H179" s="128"/>
      <c r="I179" s="128"/>
      <c r="J179" s="128"/>
      <c r="K179" s="128"/>
      <c r="L179" s="128"/>
    </row>
    <row r="180" spans="2:12">
      <c r="B180" s="142"/>
      <c r="C180" s="142"/>
      <c r="D180" s="128"/>
      <c r="E180" s="128"/>
      <c r="F180" s="128"/>
      <c r="G180" s="128"/>
      <c r="H180" s="128"/>
      <c r="I180" s="128"/>
      <c r="J180" s="128"/>
      <c r="K180" s="128"/>
      <c r="L180" s="128"/>
    </row>
    <row r="181" spans="2:12">
      <c r="B181" s="142"/>
      <c r="C181" s="142"/>
      <c r="D181" s="128"/>
      <c r="E181" s="128"/>
      <c r="F181" s="128"/>
      <c r="G181" s="128"/>
      <c r="H181" s="128"/>
      <c r="I181" s="128"/>
      <c r="J181" s="128"/>
      <c r="K181" s="128"/>
      <c r="L181" s="128"/>
    </row>
    <row r="182" spans="2:12">
      <c r="B182" s="142"/>
      <c r="C182" s="142"/>
      <c r="D182" s="128"/>
      <c r="E182" s="128"/>
      <c r="F182" s="128"/>
      <c r="G182" s="128"/>
      <c r="H182" s="128"/>
      <c r="I182" s="128"/>
      <c r="J182" s="128"/>
      <c r="K182" s="128"/>
      <c r="L182" s="128"/>
    </row>
    <row r="183" spans="2:12">
      <c r="B183" s="142"/>
      <c r="C183" s="142"/>
      <c r="D183" s="128"/>
      <c r="E183" s="128"/>
      <c r="F183" s="128"/>
      <c r="G183" s="128"/>
      <c r="H183" s="128"/>
      <c r="I183" s="128"/>
      <c r="J183" s="128"/>
      <c r="K183" s="128"/>
      <c r="L183" s="128"/>
    </row>
    <row r="184" spans="2:12">
      <c r="B184" s="142"/>
      <c r="C184" s="142"/>
      <c r="D184" s="128"/>
      <c r="E184" s="128"/>
      <c r="F184" s="128"/>
      <c r="G184" s="128"/>
      <c r="H184" s="128"/>
      <c r="I184" s="128"/>
      <c r="J184" s="128"/>
      <c r="K184" s="128"/>
      <c r="L184" s="128"/>
    </row>
    <row r="185" spans="2:12">
      <c r="B185" s="142"/>
      <c r="C185" s="142"/>
      <c r="D185" s="128"/>
      <c r="E185" s="128"/>
      <c r="F185" s="128"/>
      <c r="G185" s="128"/>
      <c r="H185" s="128"/>
      <c r="I185" s="128"/>
      <c r="J185" s="128"/>
      <c r="K185" s="128"/>
      <c r="L185" s="128"/>
    </row>
    <row r="186" spans="2:12">
      <c r="B186" s="142"/>
      <c r="C186" s="142"/>
      <c r="D186" s="128"/>
      <c r="E186" s="128"/>
      <c r="F186" s="128"/>
      <c r="G186" s="128"/>
      <c r="H186" s="128"/>
      <c r="I186" s="128"/>
      <c r="J186" s="128"/>
      <c r="K186" s="128"/>
      <c r="L186" s="128"/>
    </row>
    <row r="187" spans="2:12">
      <c r="B187" s="142"/>
      <c r="C187" s="142"/>
      <c r="D187" s="128"/>
      <c r="E187" s="128"/>
      <c r="F187" s="128"/>
      <c r="G187" s="128"/>
      <c r="H187" s="128"/>
      <c r="I187" s="128"/>
      <c r="J187" s="128"/>
      <c r="K187" s="128"/>
      <c r="L187" s="128"/>
    </row>
    <row r="188" spans="2:12">
      <c r="B188" s="142"/>
      <c r="C188" s="142"/>
      <c r="D188" s="128"/>
      <c r="E188" s="128"/>
      <c r="F188" s="128"/>
      <c r="G188" s="128"/>
      <c r="H188" s="128"/>
      <c r="I188" s="128"/>
      <c r="J188" s="128"/>
      <c r="K188" s="128"/>
      <c r="L188" s="128"/>
    </row>
    <row r="189" spans="2:12">
      <c r="B189" s="142"/>
      <c r="C189" s="142"/>
      <c r="D189" s="128"/>
      <c r="E189" s="128"/>
      <c r="F189" s="128"/>
      <c r="G189" s="128"/>
      <c r="H189" s="128"/>
      <c r="I189" s="128"/>
      <c r="J189" s="128"/>
      <c r="K189" s="128"/>
      <c r="L189" s="128"/>
    </row>
    <row r="190" spans="2:12">
      <c r="B190" s="142"/>
      <c r="C190" s="142"/>
      <c r="D190" s="128"/>
      <c r="E190" s="128"/>
      <c r="F190" s="128"/>
      <c r="G190" s="128"/>
      <c r="H190" s="128"/>
      <c r="I190" s="128"/>
      <c r="J190" s="128"/>
      <c r="K190" s="128"/>
      <c r="L190" s="128"/>
    </row>
    <row r="191" spans="2:12">
      <c r="B191" s="142"/>
      <c r="C191" s="142"/>
      <c r="D191" s="128"/>
      <c r="E191" s="128"/>
      <c r="F191" s="128"/>
      <c r="G191" s="128"/>
      <c r="H191" s="128"/>
      <c r="I191" s="128"/>
      <c r="J191" s="128"/>
      <c r="K191" s="128"/>
      <c r="L191" s="128"/>
    </row>
    <row r="192" spans="2:12">
      <c r="B192" s="142"/>
      <c r="C192" s="142"/>
      <c r="D192" s="128"/>
      <c r="E192" s="128"/>
      <c r="F192" s="128"/>
      <c r="G192" s="128"/>
      <c r="H192" s="128"/>
      <c r="I192" s="128"/>
      <c r="J192" s="128"/>
      <c r="K192" s="128"/>
      <c r="L192" s="128"/>
    </row>
    <row r="193" spans="2:12">
      <c r="B193" s="142"/>
      <c r="C193" s="142"/>
      <c r="D193" s="128"/>
      <c r="E193" s="128"/>
      <c r="F193" s="128"/>
      <c r="G193" s="128"/>
      <c r="H193" s="128"/>
      <c r="I193" s="128"/>
      <c r="J193" s="128"/>
      <c r="K193" s="128"/>
      <c r="L193" s="128"/>
    </row>
    <row r="194" spans="2:12">
      <c r="B194" s="142"/>
      <c r="C194" s="142"/>
      <c r="D194" s="128"/>
      <c r="E194" s="128"/>
      <c r="F194" s="128"/>
      <c r="G194" s="128"/>
      <c r="H194" s="128"/>
      <c r="I194" s="128"/>
      <c r="J194" s="128"/>
      <c r="K194" s="128"/>
      <c r="L194" s="128"/>
    </row>
    <row r="195" spans="2:12">
      <c r="B195" s="142"/>
      <c r="C195" s="142"/>
      <c r="D195" s="128"/>
      <c r="E195" s="128"/>
      <c r="F195" s="128"/>
      <c r="G195" s="128"/>
      <c r="H195" s="128"/>
      <c r="I195" s="128"/>
      <c r="J195" s="128"/>
      <c r="K195" s="128"/>
      <c r="L195" s="128"/>
    </row>
    <row r="196" spans="2:12">
      <c r="B196" s="142"/>
      <c r="C196" s="142"/>
      <c r="D196" s="128"/>
      <c r="E196" s="128"/>
      <c r="F196" s="128"/>
      <c r="G196" s="128"/>
      <c r="H196" s="128"/>
      <c r="I196" s="128"/>
      <c r="J196" s="128"/>
      <c r="K196" s="128"/>
      <c r="L196" s="128"/>
    </row>
    <row r="197" spans="2:12">
      <c r="B197" s="142"/>
      <c r="C197" s="142"/>
      <c r="D197" s="128"/>
      <c r="E197" s="128"/>
      <c r="F197" s="128"/>
      <c r="G197" s="128"/>
      <c r="H197" s="128"/>
      <c r="I197" s="128"/>
      <c r="J197" s="128"/>
      <c r="K197" s="128"/>
      <c r="L197" s="128"/>
    </row>
    <row r="198" spans="2:12">
      <c r="B198" s="142"/>
      <c r="C198" s="142"/>
      <c r="D198" s="128"/>
      <c r="E198" s="128"/>
      <c r="F198" s="128"/>
      <c r="G198" s="128"/>
      <c r="H198" s="128"/>
      <c r="I198" s="128"/>
      <c r="J198" s="128"/>
      <c r="K198" s="128"/>
      <c r="L198" s="128"/>
    </row>
    <row r="199" spans="2:12">
      <c r="B199" s="142"/>
      <c r="C199" s="142"/>
      <c r="D199" s="128"/>
      <c r="E199" s="128"/>
      <c r="F199" s="128"/>
      <c r="G199" s="128"/>
      <c r="H199" s="128"/>
      <c r="I199" s="128"/>
      <c r="J199" s="128"/>
      <c r="K199" s="128"/>
      <c r="L199" s="128"/>
    </row>
    <row r="200" spans="2:12">
      <c r="B200" s="142"/>
      <c r="C200" s="142"/>
      <c r="D200" s="128"/>
      <c r="E200" s="128"/>
      <c r="F200" s="128"/>
      <c r="G200" s="128"/>
      <c r="H200" s="128"/>
      <c r="I200" s="128"/>
      <c r="J200" s="128"/>
      <c r="K200" s="128"/>
      <c r="L200" s="128"/>
    </row>
    <row r="201" spans="2:12">
      <c r="B201" s="142"/>
      <c r="C201" s="142"/>
      <c r="D201" s="128"/>
      <c r="E201" s="128"/>
      <c r="F201" s="128"/>
      <c r="G201" s="128"/>
      <c r="H201" s="128"/>
      <c r="I201" s="128"/>
      <c r="J201" s="128"/>
      <c r="K201" s="128"/>
      <c r="L201" s="128"/>
    </row>
    <row r="202" spans="2:12">
      <c r="B202" s="142"/>
      <c r="C202" s="142"/>
      <c r="D202" s="128"/>
      <c r="E202" s="128"/>
      <c r="F202" s="128"/>
      <c r="G202" s="128"/>
      <c r="H202" s="128"/>
      <c r="I202" s="128"/>
      <c r="J202" s="128"/>
      <c r="K202" s="128"/>
      <c r="L202" s="128"/>
    </row>
    <row r="203" spans="2:12">
      <c r="B203" s="142"/>
      <c r="C203" s="142"/>
      <c r="D203" s="128"/>
      <c r="E203" s="128"/>
      <c r="F203" s="128"/>
      <c r="G203" s="128"/>
      <c r="H203" s="128"/>
      <c r="I203" s="128"/>
      <c r="J203" s="128"/>
      <c r="K203" s="128"/>
      <c r="L203" s="128"/>
    </row>
    <row r="204" spans="2:12">
      <c r="B204" s="142"/>
      <c r="C204" s="142"/>
      <c r="D204" s="128"/>
      <c r="E204" s="128"/>
      <c r="F204" s="128"/>
      <c r="G204" s="128"/>
      <c r="H204" s="128"/>
      <c r="I204" s="128"/>
      <c r="J204" s="128"/>
      <c r="K204" s="128"/>
      <c r="L204" s="128"/>
    </row>
    <row r="205" spans="2:12">
      <c r="B205" s="142"/>
      <c r="C205" s="142"/>
      <c r="D205" s="128"/>
      <c r="E205" s="128"/>
      <c r="F205" s="128"/>
      <c r="G205" s="128"/>
      <c r="H205" s="128"/>
      <c r="I205" s="128"/>
      <c r="J205" s="128"/>
      <c r="K205" s="128"/>
      <c r="L205" s="128"/>
    </row>
    <row r="206" spans="2:12">
      <c r="B206" s="142"/>
      <c r="C206" s="142"/>
      <c r="D206" s="128"/>
      <c r="E206" s="128"/>
      <c r="F206" s="128"/>
      <c r="G206" s="128"/>
      <c r="H206" s="128"/>
      <c r="I206" s="128"/>
      <c r="J206" s="128"/>
      <c r="K206" s="128"/>
      <c r="L206" s="128"/>
    </row>
    <row r="207" spans="2:12">
      <c r="B207" s="142"/>
      <c r="C207" s="142"/>
      <c r="D207" s="128"/>
      <c r="E207" s="128"/>
      <c r="F207" s="128"/>
      <c r="G207" s="128"/>
      <c r="H207" s="128"/>
      <c r="I207" s="128"/>
      <c r="J207" s="128"/>
      <c r="K207" s="128"/>
      <c r="L207" s="128"/>
    </row>
    <row r="208" spans="2:12">
      <c r="B208" s="142"/>
      <c r="C208" s="142"/>
      <c r="D208" s="128"/>
      <c r="E208" s="128"/>
      <c r="F208" s="128"/>
      <c r="G208" s="128"/>
      <c r="H208" s="128"/>
      <c r="I208" s="128"/>
      <c r="J208" s="128"/>
      <c r="K208" s="128"/>
      <c r="L208" s="128"/>
    </row>
    <row r="209" spans="2:12">
      <c r="B209" s="142"/>
      <c r="C209" s="142"/>
      <c r="D209" s="128"/>
      <c r="E209" s="128"/>
      <c r="F209" s="128"/>
      <c r="G209" s="128"/>
      <c r="H209" s="128"/>
      <c r="I209" s="128"/>
      <c r="J209" s="128"/>
      <c r="K209" s="128"/>
      <c r="L209" s="128"/>
    </row>
    <row r="210" spans="2:12">
      <c r="B210" s="142"/>
      <c r="C210" s="142"/>
      <c r="D210" s="128"/>
      <c r="E210" s="128"/>
      <c r="F210" s="128"/>
      <c r="G210" s="128"/>
      <c r="H210" s="128"/>
      <c r="I210" s="128"/>
      <c r="J210" s="128"/>
      <c r="K210" s="128"/>
      <c r="L210" s="128"/>
    </row>
    <row r="211" spans="2:12">
      <c r="B211" s="142"/>
      <c r="C211" s="142"/>
      <c r="D211" s="128"/>
      <c r="E211" s="128"/>
      <c r="F211" s="128"/>
      <c r="G211" s="128"/>
      <c r="H211" s="128"/>
      <c r="I211" s="128"/>
      <c r="J211" s="128"/>
      <c r="K211" s="128"/>
      <c r="L211" s="128"/>
    </row>
    <row r="212" spans="2:12">
      <c r="B212" s="142"/>
      <c r="C212" s="142"/>
      <c r="D212" s="128"/>
      <c r="E212" s="128"/>
      <c r="F212" s="128"/>
      <c r="G212" s="128"/>
      <c r="H212" s="128"/>
      <c r="I212" s="128"/>
      <c r="J212" s="128"/>
      <c r="K212" s="128"/>
      <c r="L212" s="128"/>
    </row>
    <row r="213" spans="2:12">
      <c r="B213" s="142"/>
      <c r="C213" s="142"/>
      <c r="D213" s="128"/>
      <c r="E213" s="128"/>
      <c r="F213" s="128"/>
      <c r="G213" s="128"/>
      <c r="H213" s="128"/>
      <c r="I213" s="128"/>
      <c r="J213" s="128"/>
      <c r="K213" s="128"/>
      <c r="L213" s="128"/>
    </row>
    <row r="214" spans="2:12">
      <c r="B214" s="142"/>
      <c r="C214" s="142"/>
      <c r="D214" s="128"/>
      <c r="E214" s="128"/>
      <c r="F214" s="128"/>
      <c r="G214" s="128"/>
      <c r="H214" s="128"/>
      <c r="I214" s="128"/>
      <c r="J214" s="128"/>
      <c r="K214" s="128"/>
      <c r="L214" s="128"/>
    </row>
    <row r="215" spans="2:12">
      <c r="B215" s="142"/>
      <c r="C215" s="142"/>
      <c r="D215" s="128"/>
      <c r="E215" s="128"/>
      <c r="F215" s="128"/>
      <c r="G215" s="128"/>
      <c r="H215" s="128"/>
      <c r="I215" s="128"/>
      <c r="J215" s="128"/>
      <c r="K215" s="128"/>
      <c r="L215" s="128"/>
    </row>
    <row r="216" spans="2:12">
      <c r="B216" s="142"/>
      <c r="C216" s="142"/>
      <c r="D216" s="128"/>
      <c r="E216" s="128"/>
      <c r="F216" s="128"/>
      <c r="G216" s="128"/>
      <c r="H216" s="128"/>
      <c r="I216" s="128"/>
      <c r="J216" s="128"/>
      <c r="K216" s="128"/>
      <c r="L216" s="128"/>
    </row>
    <row r="217" spans="2:12">
      <c r="B217" s="142"/>
      <c r="C217" s="142"/>
      <c r="D217" s="128"/>
      <c r="E217" s="128"/>
      <c r="F217" s="128"/>
      <c r="G217" s="128"/>
      <c r="H217" s="128"/>
      <c r="I217" s="128"/>
      <c r="J217" s="128"/>
      <c r="K217" s="128"/>
      <c r="L217" s="128"/>
    </row>
    <row r="218" spans="2:12">
      <c r="B218" s="142"/>
      <c r="C218" s="142"/>
      <c r="D218" s="128"/>
      <c r="E218" s="128"/>
      <c r="F218" s="128"/>
      <c r="G218" s="128"/>
      <c r="H218" s="128"/>
      <c r="I218" s="128"/>
      <c r="J218" s="128"/>
      <c r="K218" s="128"/>
      <c r="L218" s="128"/>
    </row>
    <row r="219" spans="2:12">
      <c r="B219" s="142"/>
      <c r="C219" s="142"/>
      <c r="D219" s="128"/>
      <c r="E219" s="128"/>
      <c r="F219" s="128"/>
      <c r="G219" s="128"/>
      <c r="H219" s="128"/>
      <c r="I219" s="128"/>
      <c r="J219" s="128"/>
      <c r="K219" s="128"/>
      <c r="L219" s="128"/>
    </row>
    <row r="220" spans="2:12">
      <c r="B220" s="142"/>
      <c r="C220" s="142"/>
      <c r="D220" s="128"/>
      <c r="E220" s="128"/>
      <c r="F220" s="128"/>
      <c r="G220" s="128"/>
      <c r="H220" s="128"/>
      <c r="I220" s="128"/>
      <c r="J220" s="128"/>
      <c r="K220" s="128"/>
      <c r="L220" s="128"/>
    </row>
    <row r="221" spans="2:12">
      <c r="B221" s="142"/>
      <c r="C221" s="142"/>
      <c r="D221" s="128"/>
      <c r="E221" s="128"/>
      <c r="F221" s="128"/>
      <c r="G221" s="128"/>
      <c r="H221" s="128"/>
      <c r="I221" s="128"/>
      <c r="J221" s="128"/>
      <c r="K221" s="128"/>
      <c r="L221" s="128"/>
    </row>
    <row r="222" spans="2:12">
      <c r="B222" s="142"/>
      <c r="C222" s="142"/>
      <c r="D222" s="128"/>
      <c r="E222" s="128"/>
      <c r="F222" s="128"/>
      <c r="G222" s="128"/>
      <c r="H222" s="128"/>
      <c r="I222" s="128"/>
      <c r="J222" s="128"/>
      <c r="K222" s="128"/>
      <c r="L222" s="128"/>
    </row>
    <row r="223" spans="2:12">
      <c r="B223" s="142"/>
      <c r="C223" s="142"/>
      <c r="D223" s="128"/>
      <c r="E223" s="128"/>
      <c r="F223" s="128"/>
      <c r="G223" s="128"/>
      <c r="H223" s="128"/>
      <c r="I223" s="128"/>
      <c r="J223" s="128"/>
      <c r="K223" s="128"/>
      <c r="L223" s="128"/>
    </row>
    <row r="224" spans="2:12">
      <c r="B224" s="142"/>
      <c r="C224" s="142"/>
      <c r="D224" s="128"/>
      <c r="E224" s="128"/>
      <c r="F224" s="128"/>
      <c r="G224" s="128"/>
      <c r="H224" s="128"/>
      <c r="I224" s="128"/>
      <c r="J224" s="128"/>
      <c r="K224" s="128"/>
      <c r="L224" s="128"/>
    </row>
    <row r="225" spans="2:12">
      <c r="B225" s="142"/>
      <c r="C225" s="142"/>
      <c r="D225" s="128"/>
      <c r="E225" s="128"/>
      <c r="F225" s="128"/>
      <c r="G225" s="128"/>
      <c r="H225" s="128"/>
      <c r="I225" s="128"/>
      <c r="J225" s="128"/>
      <c r="K225" s="128"/>
      <c r="L225" s="128"/>
    </row>
    <row r="226" spans="2:12">
      <c r="B226" s="142"/>
      <c r="C226" s="142"/>
      <c r="D226" s="128"/>
      <c r="E226" s="128"/>
      <c r="F226" s="128"/>
      <c r="G226" s="128"/>
      <c r="H226" s="128"/>
      <c r="I226" s="128"/>
      <c r="J226" s="128"/>
      <c r="K226" s="128"/>
      <c r="L226" s="128"/>
    </row>
    <row r="227" spans="2:12">
      <c r="B227" s="142"/>
      <c r="C227" s="142"/>
      <c r="D227" s="128"/>
      <c r="E227" s="128"/>
      <c r="F227" s="128"/>
      <c r="G227" s="128"/>
      <c r="H227" s="128"/>
      <c r="I227" s="128"/>
      <c r="J227" s="128"/>
      <c r="K227" s="128"/>
      <c r="L227" s="128"/>
    </row>
    <row r="228" spans="2:12">
      <c r="B228" s="142"/>
      <c r="C228" s="142"/>
      <c r="D228" s="128"/>
      <c r="E228" s="128"/>
      <c r="F228" s="128"/>
      <c r="G228" s="128"/>
      <c r="H228" s="128"/>
      <c r="I228" s="128"/>
      <c r="J228" s="128"/>
      <c r="K228" s="128"/>
      <c r="L228" s="128"/>
    </row>
    <row r="229" spans="2:12">
      <c r="B229" s="142"/>
      <c r="C229" s="142"/>
      <c r="D229" s="128"/>
      <c r="E229" s="128"/>
      <c r="F229" s="128"/>
      <c r="G229" s="128"/>
      <c r="H229" s="128"/>
      <c r="I229" s="128"/>
      <c r="J229" s="128"/>
      <c r="K229" s="128"/>
      <c r="L229" s="128"/>
    </row>
    <row r="230" spans="2:12">
      <c r="B230" s="142"/>
      <c r="C230" s="142"/>
      <c r="D230" s="128"/>
      <c r="E230" s="128"/>
      <c r="F230" s="128"/>
      <c r="G230" s="128"/>
      <c r="H230" s="128"/>
      <c r="I230" s="128"/>
      <c r="J230" s="128"/>
      <c r="K230" s="128"/>
      <c r="L230" s="128"/>
    </row>
    <row r="231" spans="2:12">
      <c r="B231" s="142"/>
      <c r="C231" s="142"/>
      <c r="D231" s="128"/>
      <c r="E231" s="128"/>
      <c r="F231" s="128"/>
      <c r="G231" s="128"/>
      <c r="H231" s="128"/>
      <c r="I231" s="128"/>
      <c r="J231" s="128"/>
      <c r="K231" s="128"/>
      <c r="L231" s="128"/>
    </row>
    <row r="232" spans="2:12">
      <c r="B232" s="142"/>
      <c r="C232" s="142"/>
      <c r="D232" s="128"/>
      <c r="E232" s="128"/>
      <c r="F232" s="128"/>
      <c r="G232" s="128"/>
      <c r="H232" s="128"/>
      <c r="I232" s="128"/>
      <c r="J232" s="128"/>
      <c r="K232" s="128"/>
      <c r="L232" s="128"/>
    </row>
    <row r="233" spans="2:12">
      <c r="B233" s="142"/>
      <c r="C233" s="142"/>
      <c r="D233" s="128"/>
      <c r="E233" s="128"/>
      <c r="F233" s="128"/>
      <c r="G233" s="128"/>
      <c r="H233" s="128"/>
      <c r="I233" s="128"/>
      <c r="J233" s="128"/>
      <c r="K233" s="128"/>
      <c r="L233" s="128"/>
    </row>
    <row r="234" spans="2:12">
      <c r="B234" s="142"/>
      <c r="C234" s="142"/>
      <c r="D234" s="128"/>
      <c r="E234" s="128"/>
      <c r="F234" s="128"/>
      <c r="G234" s="128"/>
      <c r="H234" s="128"/>
      <c r="I234" s="128"/>
      <c r="J234" s="128"/>
      <c r="K234" s="128"/>
      <c r="L234" s="128"/>
    </row>
    <row r="235" spans="2:12">
      <c r="B235" s="142"/>
      <c r="C235" s="142"/>
      <c r="D235" s="128"/>
      <c r="E235" s="128"/>
      <c r="F235" s="128"/>
      <c r="G235" s="128"/>
      <c r="H235" s="128"/>
      <c r="I235" s="128"/>
      <c r="J235" s="128"/>
      <c r="K235" s="128"/>
      <c r="L235" s="128"/>
    </row>
    <row r="236" spans="2:12">
      <c r="B236" s="142"/>
      <c r="C236" s="142"/>
      <c r="D236" s="128"/>
      <c r="E236" s="128"/>
      <c r="F236" s="128"/>
      <c r="G236" s="128"/>
      <c r="H236" s="128"/>
      <c r="I236" s="128"/>
      <c r="J236" s="128"/>
      <c r="K236" s="128"/>
      <c r="L236" s="128"/>
    </row>
    <row r="237" spans="2:12">
      <c r="B237" s="142"/>
      <c r="C237" s="142"/>
      <c r="D237" s="128"/>
      <c r="E237" s="128"/>
      <c r="F237" s="128"/>
      <c r="G237" s="128"/>
      <c r="H237" s="128"/>
      <c r="I237" s="128"/>
      <c r="J237" s="128"/>
      <c r="K237" s="128"/>
      <c r="L237" s="128"/>
    </row>
    <row r="238" spans="2:12">
      <c r="B238" s="142"/>
      <c r="C238" s="142"/>
      <c r="D238" s="128"/>
      <c r="E238" s="128"/>
      <c r="F238" s="128"/>
      <c r="G238" s="128"/>
      <c r="H238" s="128"/>
      <c r="I238" s="128"/>
      <c r="J238" s="128"/>
      <c r="K238" s="128"/>
      <c r="L238" s="128"/>
    </row>
    <row r="239" spans="2:12">
      <c r="B239" s="142"/>
      <c r="C239" s="142"/>
      <c r="D239" s="128"/>
      <c r="E239" s="128"/>
      <c r="F239" s="128"/>
      <c r="G239" s="128"/>
      <c r="H239" s="128"/>
      <c r="I239" s="128"/>
      <c r="J239" s="128"/>
      <c r="K239" s="128"/>
      <c r="L239" s="128"/>
    </row>
    <row r="240" spans="2:12">
      <c r="B240" s="142"/>
      <c r="C240" s="142"/>
      <c r="D240" s="128"/>
      <c r="E240" s="128"/>
      <c r="F240" s="128"/>
      <c r="G240" s="128"/>
      <c r="H240" s="128"/>
      <c r="I240" s="128"/>
      <c r="J240" s="128"/>
      <c r="K240" s="128"/>
      <c r="L240" s="128"/>
    </row>
    <row r="241" spans="2:12">
      <c r="B241" s="142"/>
      <c r="C241" s="142"/>
      <c r="D241" s="128"/>
      <c r="E241" s="128"/>
      <c r="F241" s="128"/>
      <c r="G241" s="128"/>
      <c r="H241" s="128"/>
      <c r="I241" s="128"/>
      <c r="J241" s="128"/>
      <c r="K241" s="128"/>
      <c r="L241" s="128"/>
    </row>
    <row r="242" spans="2:12">
      <c r="B242" s="142"/>
      <c r="C242" s="142"/>
      <c r="D242" s="128"/>
      <c r="E242" s="128"/>
      <c r="F242" s="128"/>
      <c r="G242" s="128"/>
      <c r="H242" s="128"/>
      <c r="I242" s="128"/>
      <c r="J242" s="128"/>
      <c r="K242" s="128"/>
      <c r="L242" s="128"/>
    </row>
    <row r="243" spans="2:12">
      <c r="B243" s="142"/>
      <c r="C243" s="142"/>
      <c r="D243" s="128"/>
      <c r="E243" s="128"/>
      <c r="F243" s="128"/>
      <c r="G243" s="128"/>
      <c r="H243" s="128"/>
      <c r="I243" s="128"/>
      <c r="J243" s="128"/>
      <c r="K243" s="128"/>
      <c r="L243" s="128"/>
    </row>
    <row r="244" spans="2:12">
      <c r="B244" s="142"/>
      <c r="C244" s="142"/>
      <c r="D244" s="128"/>
      <c r="E244" s="128"/>
      <c r="F244" s="128"/>
      <c r="G244" s="128"/>
      <c r="H244" s="128"/>
      <c r="I244" s="128"/>
      <c r="J244" s="128"/>
      <c r="K244" s="128"/>
      <c r="L244" s="128"/>
    </row>
    <row r="245" spans="2:12">
      <c r="B245" s="142"/>
      <c r="C245" s="142"/>
      <c r="D245" s="128"/>
      <c r="E245" s="128"/>
      <c r="F245" s="128"/>
      <c r="G245" s="128"/>
      <c r="H245" s="128"/>
      <c r="I245" s="128"/>
      <c r="J245" s="128"/>
      <c r="K245" s="128"/>
      <c r="L245" s="128"/>
    </row>
    <row r="246" spans="2:12">
      <c r="B246" s="142"/>
      <c r="C246" s="142"/>
      <c r="D246" s="128"/>
      <c r="E246" s="128"/>
      <c r="F246" s="128"/>
      <c r="G246" s="128"/>
      <c r="H246" s="128"/>
      <c r="I246" s="128"/>
      <c r="J246" s="128"/>
      <c r="K246" s="128"/>
      <c r="L246" s="128"/>
    </row>
    <row r="247" spans="2:12">
      <c r="B247" s="142"/>
      <c r="C247" s="142"/>
      <c r="D247" s="128"/>
      <c r="E247" s="128"/>
      <c r="F247" s="128"/>
      <c r="G247" s="128"/>
      <c r="H247" s="128"/>
      <c r="I247" s="128"/>
      <c r="J247" s="128"/>
      <c r="K247" s="128"/>
      <c r="L247" s="128"/>
    </row>
    <row r="248" spans="2:12">
      <c r="B248" s="142"/>
      <c r="C248" s="142"/>
      <c r="D248" s="128"/>
      <c r="E248" s="128"/>
      <c r="F248" s="128"/>
      <c r="G248" s="128"/>
      <c r="H248" s="128"/>
      <c r="I248" s="128"/>
      <c r="J248" s="128"/>
      <c r="K248" s="128"/>
      <c r="L248" s="128"/>
    </row>
    <row r="249" spans="2:12">
      <c r="B249" s="142"/>
      <c r="C249" s="142"/>
      <c r="D249" s="128"/>
      <c r="E249" s="128"/>
      <c r="F249" s="128"/>
      <c r="G249" s="128"/>
      <c r="H249" s="128"/>
      <c r="I249" s="128"/>
      <c r="J249" s="128"/>
      <c r="K249" s="128"/>
      <c r="L249" s="128"/>
    </row>
    <row r="250" spans="2:12">
      <c r="B250" s="142"/>
      <c r="C250" s="142"/>
      <c r="D250" s="128"/>
      <c r="E250" s="128"/>
      <c r="F250" s="128"/>
      <c r="G250" s="128"/>
      <c r="H250" s="128"/>
      <c r="I250" s="128"/>
      <c r="J250" s="128"/>
      <c r="K250" s="128"/>
      <c r="L250" s="128"/>
    </row>
    <row r="251" spans="2:12">
      <c r="B251" s="142"/>
      <c r="C251" s="142"/>
      <c r="D251" s="128"/>
      <c r="E251" s="128"/>
      <c r="F251" s="128"/>
      <c r="G251" s="128"/>
      <c r="H251" s="128"/>
      <c r="I251" s="128"/>
      <c r="J251" s="128"/>
      <c r="K251" s="128"/>
      <c r="L251" s="128"/>
    </row>
    <row r="252" spans="2:12">
      <c r="B252" s="142"/>
      <c r="C252" s="142"/>
      <c r="D252" s="128"/>
      <c r="E252" s="128"/>
      <c r="F252" s="128"/>
      <c r="G252" s="128"/>
      <c r="H252" s="128"/>
      <c r="I252" s="128"/>
      <c r="J252" s="128"/>
      <c r="K252" s="128"/>
      <c r="L252" s="128"/>
    </row>
    <row r="253" spans="2:12">
      <c r="B253" s="142"/>
      <c r="C253" s="142"/>
      <c r="D253" s="128"/>
      <c r="E253" s="128"/>
      <c r="F253" s="128"/>
      <c r="G253" s="128"/>
      <c r="H253" s="128"/>
      <c r="I253" s="128"/>
      <c r="J253" s="128"/>
      <c r="K253" s="128"/>
      <c r="L253" s="128"/>
    </row>
    <row r="254" spans="2:12">
      <c r="B254" s="142"/>
      <c r="C254" s="142"/>
      <c r="D254" s="128"/>
      <c r="E254" s="128"/>
      <c r="F254" s="128"/>
      <c r="G254" s="128"/>
      <c r="H254" s="128"/>
      <c r="I254" s="128"/>
      <c r="J254" s="128"/>
      <c r="K254" s="128"/>
      <c r="L254" s="128"/>
    </row>
    <row r="255" spans="2:12">
      <c r="B255" s="142"/>
      <c r="C255" s="142"/>
      <c r="D255" s="128"/>
      <c r="E255" s="128"/>
      <c r="F255" s="128"/>
      <c r="G255" s="128"/>
      <c r="H255" s="128"/>
      <c r="I255" s="128"/>
      <c r="J255" s="128"/>
      <c r="K255" s="128"/>
      <c r="L255" s="128"/>
    </row>
    <row r="256" spans="2:12">
      <c r="B256" s="142"/>
      <c r="C256" s="142"/>
      <c r="D256" s="128"/>
      <c r="E256" s="128"/>
      <c r="F256" s="128"/>
      <c r="G256" s="128"/>
      <c r="H256" s="128"/>
      <c r="I256" s="128"/>
      <c r="J256" s="128"/>
      <c r="K256" s="128"/>
      <c r="L256" s="128"/>
    </row>
    <row r="257" spans="2:12">
      <c r="B257" s="142"/>
      <c r="C257" s="142"/>
      <c r="D257" s="128"/>
      <c r="E257" s="128"/>
      <c r="F257" s="128"/>
      <c r="G257" s="128"/>
      <c r="H257" s="128"/>
      <c r="I257" s="128"/>
      <c r="J257" s="128"/>
      <c r="K257" s="128"/>
      <c r="L257" s="128"/>
    </row>
    <row r="258" spans="2:12">
      <c r="B258" s="142"/>
      <c r="C258" s="142"/>
      <c r="D258" s="128"/>
      <c r="E258" s="128"/>
      <c r="F258" s="128"/>
      <c r="G258" s="128"/>
      <c r="H258" s="128"/>
      <c r="I258" s="128"/>
      <c r="J258" s="128"/>
      <c r="K258" s="128"/>
      <c r="L258" s="128"/>
    </row>
    <row r="259" spans="2:12">
      <c r="B259" s="142"/>
      <c r="C259" s="142"/>
      <c r="D259" s="128"/>
      <c r="E259" s="128"/>
      <c r="F259" s="128"/>
      <c r="G259" s="128"/>
      <c r="H259" s="128"/>
      <c r="I259" s="128"/>
      <c r="J259" s="128"/>
      <c r="K259" s="128"/>
      <c r="L259" s="128"/>
    </row>
    <row r="260" spans="2:12">
      <c r="B260" s="142"/>
      <c r="C260" s="142"/>
      <c r="D260" s="128"/>
      <c r="E260" s="128"/>
      <c r="F260" s="128"/>
      <c r="G260" s="128"/>
      <c r="H260" s="128"/>
      <c r="I260" s="128"/>
      <c r="J260" s="128"/>
      <c r="K260" s="128"/>
      <c r="L260" s="128"/>
    </row>
    <row r="261" spans="2:12">
      <c r="B261" s="142"/>
      <c r="C261" s="142"/>
      <c r="D261" s="128"/>
      <c r="E261" s="128"/>
      <c r="F261" s="128"/>
      <c r="G261" s="128"/>
      <c r="H261" s="128"/>
      <c r="I261" s="128"/>
      <c r="J261" s="128"/>
      <c r="K261" s="128"/>
      <c r="L261" s="128"/>
    </row>
    <row r="262" spans="2:12">
      <c r="B262" s="142"/>
      <c r="C262" s="142"/>
      <c r="D262" s="128"/>
      <c r="E262" s="128"/>
      <c r="F262" s="128"/>
      <c r="G262" s="128"/>
      <c r="H262" s="128"/>
      <c r="I262" s="128"/>
      <c r="J262" s="128"/>
      <c r="K262" s="128"/>
      <c r="L262" s="128"/>
    </row>
    <row r="263" spans="2:12">
      <c r="B263" s="142"/>
      <c r="C263" s="142"/>
      <c r="D263" s="128"/>
      <c r="E263" s="128"/>
      <c r="F263" s="128"/>
      <c r="G263" s="128"/>
      <c r="H263" s="128"/>
      <c r="I263" s="128"/>
      <c r="J263" s="128"/>
      <c r="K263" s="128"/>
      <c r="L263" s="128"/>
    </row>
    <row r="264" spans="2:12">
      <c r="B264" s="142"/>
      <c r="C264" s="142"/>
      <c r="D264" s="128"/>
      <c r="E264" s="128"/>
      <c r="F264" s="128"/>
      <c r="G264" s="128"/>
      <c r="H264" s="128"/>
      <c r="I264" s="128"/>
      <c r="J264" s="128"/>
      <c r="K264" s="128"/>
      <c r="L264" s="128"/>
    </row>
    <row r="265" spans="2:12">
      <c r="B265" s="142"/>
      <c r="C265" s="142"/>
      <c r="D265" s="128"/>
      <c r="E265" s="128"/>
      <c r="F265" s="128"/>
      <c r="G265" s="128"/>
      <c r="H265" s="128"/>
      <c r="I265" s="128"/>
      <c r="J265" s="128"/>
      <c r="K265" s="128"/>
      <c r="L265" s="128"/>
    </row>
    <row r="266" spans="2:12">
      <c r="B266" s="142"/>
      <c r="C266" s="142"/>
      <c r="D266" s="128"/>
      <c r="E266" s="128"/>
      <c r="F266" s="128"/>
      <c r="G266" s="128"/>
      <c r="H266" s="128"/>
      <c r="I266" s="128"/>
      <c r="J266" s="128"/>
      <c r="K266" s="128"/>
      <c r="L266" s="128"/>
    </row>
    <row r="267" spans="2:12">
      <c r="B267" s="142"/>
      <c r="C267" s="142"/>
      <c r="D267" s="128"/>
      <c r="E267" s="128"/>
      <c r="F267" s="128"/>
      <c r="G267" s="128"/>
      <c r="H267" s="128"/>
      <c r="I267" s="128"/>
      <c r="J267" s="128"/>
      <c r="K267" s="128"/>
      <c r="L267" s="128"/>
    </row>
    <row r="268" spans="2:12">
      <c r="B268" s="142"/>
      <c r="C268" s="142"/>
      <c r="D268" s="128"/>
      <c r="E268" s="128"/>
      <c r="F268" s="128"/>
      <c r="G268" s="128"/>
      <c r="H268" s="128"/>
      <c r="I268" s="128"/>
      <c r="J268" s="128"/>
      <c r="K268" s="128"/>
      <c r="L268" s="128"/>
    </row>
    <row r="269" spans="2:12">
      <c r="B269" s="142"/>
      <c r="C269" s="142"/>
      <c r="D269" s="128"/>
      <c r="E269" s="128"/>
      <c r="F269" s="128"/>
      <c r="G269" s="128"/>
      <c r="H269" s="128"/>
      <c r="I269" s="128"/>
      <c r="J269" s="128"/>
      <c r="K269" s="128"/>
      <c r="L269" s="128"/>
    </row>
    <row r="270" spans="2:12">
      <c r="B270" s="142"/>
      <c r="C270" s="142"/>
      <c r="D270" s="128"/>
      <c r="E270" s="128"/>
      <c r="F270" s="128"/>
      <c r="G270" s="128"/>
      <c r="H270" s="128"/>
      <c r="I270" s="128"/>
      <c r="J270" s="128"/>
      <c r="K270" s="128"/>
      <c r="L270" s="128"/>
    </row>
    <row r="271" spans="2:12">
      <c r="B271" s="142"/>
      <c r="C271" s="142"/>
      <c r="D271" s="128"/>
      <c r="E271" s="128"/>
      <c r="F271" s="128"/>
      <c r="G271" s="128"/>
      <c r="H271" s="128"/>
      <c r="I271" s="128"/>
      <c r="J271" s="128"/>
      <c r="K271" s="128"/>
      <c r="L271" s="128"/>
    </row>
    <row r="272" spans="2:12">
      <c r="B272" s="142"/>
      <c r="C272" s="142"/>
      <c r="D272" s="128"/>
      <c r="E272" s="128"/>
      <c r="F272" s="128"/>
      <c r="G272" s="128"/>
      <c r="H272" s="128"/>
      <c r="I272" s="128"/>
      <c r="J272" s="128"/>
      <c r="K272" s="128"/>
      <c r="L272" s="128"/>
    </row>
    <row r="273" spans="2:12">
      <c r="B273" s="142"/>
      <c r="C273" s="142"/>
      <c r="D273" s="128"/>
      <c r="E273" s="128"/>
      <c r="F273" s="128"/>
      <c r="G273" s="128"/>
      <c r="H273" s="128"/>
      <c r="I273" s="128"/>
      <c r="J273" s="128"/>
      <c r="K273" s="128"/>
      <c r="L273" s="128"/>
    </row>
    <row r="274" spans="2:12">
      <c r="B274" s="142"/>
      <c r="C274" s="142"/>
      <c r="D274" s="128"/>
      <c r="E274" s="128"/>
      <c r="F274" s="128"/>
      <c r="G274" s="128"/>
      <c r="H274" s="128"/>
      <c r="I274" s="128"/>
      <c r="J274" s="128"/>
      <c r="K274" s="128"/>
      <c r="L274" s="128"/>
    </row>
    <row r="275" spans="2:12">
      <c r="B275" s="142"/>
      <c r="C275" s="142"/>
      <c r="D275" s="128"/>
      <c r="E275" s="128"/>
      <c r="F275" s="128"/>
      <c r="G275" s="128"/>
      <c r="H275" s="128"/>
      <c r="I275" s="128"/>
      <c r="J275" s="128"/>
      <c r="K275" s="128"/>
      <c r="L275" s="128"/>
    </row>
    <row r="276" spans="2:12">
      <c r="B276" s="142"/>
      <c r="C276" s="142"/>
      <c r="D276" s="128"/>
      <c r="E276" s="128"/>
      <c r="F276" s="128"/>
      <c r="G276" s="128"/>
      <c r="H276" s="128"/>
      <c r="I276" s="128"/>
      <c r="J276" s="128"/>
      <c r="K276" s="128"/>
      <c r="L276" s="128"/>
    </row>
    <row r="277" spans="2:12">
      <c r="B277" s="142"/>
      <c r="C277" s="142"/>
      <c r="D277" s="128"/>
      <c r="E277" s="128"/>
      <c r="F277" s="128"/>
      <c r="G277" s="128"/>
      <c r="H277" s="128"/>
      <c r="I277" s="128"/>
      <c r="J277" s="128"/>
      <c r="K277" s="128"/>
      <c r="L277" s="128"/>
    </row>
    <row r="278" spans="2:12">
      <c r="B278" s="142"/>
      <c r="C278" s="142"/>
      <c r="D278" s="128"/>
      <c r="E278" s="128"/>
      <c r="F278" s="128"/>
      <c r="G278" s="128"/>
      <c r="H278" s="128"/>
      <c r="I278" s="128"/>
      <c r="J278" s="128"/>
      <c r="K278" s="128"/>
      <c r="L278" s="128"/>
    </row>
    <row r="279" spans="2:12">
      <c r="B279" s="142"/>
      <c r="C279" s="142"/>
      <c r="D279" s="128"/>
      <c r="E279" s="128"/>
      <c r="F279" s="128"/>
      <c r="G279" s="128"/>
      <c r="H279" s="128"/>
      <c r="I279" s="128"/>
      <c r="J279" s="128"/>
      <c r="K279" s="128"/>
      <c r="L279" s="128"/>
    </row>
    <row r="280" spans="2:12">
      <c r="B280" s="142"/>
      <c r="C280" s="142"/>
      <c r="D280" s="128"/>
      <c r="E280" s="128"/>
      <c r="F280" s="128"/>
      <c r="G280" s="128"/>
      <c r="H280" s="128"/>
      <c r="I280" s="128"/>
      <c r="J280" s="128"/>
      <c r="K280" s="128"/>
      <c r="L280" s="128"/>
    </row>
    <row r="281" spans="2:12">
      <c r="B281" s="142"/>
      <c r="C281" s="142"/>
      <c r="D281" s="128"/>
      <c r="E281" s="128"/>
      <c r="F281" s="128"/>
      <c r="G281" s="128"/>
      <c r="H281" s="128"/>
      <c r="I281" s="128"/>
      <c r="J281" s="128"/>
      <c r="K281" s="128"/>
      <c r="L281" s="128"/>
    </row>
    <row r="282" spans="2:12">
      <c r="B282" s="142"/>
      <c r="C282" s="142"/>
      <c r="D282" s="128"/>
      <c r="E282" s="128"/>
      <c r="F282" s="128"/>
      <c r="G282" s="128"/>
      <c r="H282" s="128"/>
      <c r="I282" s="128"/>
      <c r="J282" s="128"/>
      <c r="K282" s="128"/>
      <c r="L282" s="128"/>
    </row>
    <row r="283" spans="2:12">
      <c r="B283" s="142"/>
      <c r="C283" s="142"/>
      <c r="D283" s="128"/>
      <c r="E283" s="128"/>
      <c r="F283" s="128"/>
      <c r="G283" s="128"/>
      <c r="H283" s="128"/>
      <c r="I283" s="128"/>
      <c r="J283" s="128"/>
      <c r="K283" s="128"/>
      <c r="L283" s="128"/>
    </row>
    <row r="284" spans="2:12">
      <c r="B284" s="142"/>
      <c r="C284" s="142"/>
      <c r="D284" s="128"/>
      <c r="E284" s="128"/>
      <c r="F284" s="128"/>
      <c r="G284" s="128"/>
      <c r="H284" s="128"/>
      <c r="I284" s="128"/>
      <c r="J284" s="128"/>
      <c r="K284" s="128"/>
      <c r="L284" s="128"/>
    </row>
    <row r="285" spans="2:12">
      <c r="B285" s="142"/>
      <c r="C285" s="142"/>
      <c r="D285" s="128"/>
      <c r="E285" s="128"/>
      <c r="F285" s="128"/>
      <c r="G285" s="128"/>
      <c r="H285" s="128"/>
      <c r="I285" s="128"/>
      <c r="J285" s="128"/>
      <c r="K285" s="128"/>
      <c r="L285" s="128"/>
    </row>
    <row r="286" spans="2:12">
      <c r="B286" s="142"/>
      <c r="C286" s="142"/>
      <c r="D286" s="128"/>
      <c r="E286" s="128"/>
      <c r="F286" s="128"/>
      <c r="G286" s="128"/>
      <c r="H286" s="128"/>
      <c r="I286" s="128"/>
      <c r="J286" s="128"/>
      <c r="K286" s="128"/>
      <c r="L286" s="128"/>
    </row>
    <row r="287" spans="2:12">
      <c r="B287" s="142"/>
      <c r="C287" s="142"/>
      <c r="D287" s="128"/>
      <c r="E287" s="128"/>
      <c r="F287" s="128"/>
      <c r="G287" s="128"/>
      <c r="H287" s="128"/>
      <c r="I287" s="128"/>
      <c r="J287" s="128"/>
      <c r="K287" s="128"/>
      <c r="L287" s="128"/>
    </row>
    <row r="288" spans="2:12">
      <c r="B288" s="142"/>
      <c r="C288" s="142"/>
      <c r="D288" s="128"/>
      <c r="E288" s="128"/>
      <c r="F288" s="128"/>
      <c r="G288" s="128"/>
      <c r="H288" s="128"/>
      <c r="I288" s="128"/>
      <c r="J288" s="128"/>
      <c r="K288" s="128"/>
      <c r="L288" s="128"/>
    </row>
    <row r="289" spans="2:12">
      <c r="B289" s="142"/>
      <c r="C289" s="142"/>
      <c r="D289" s="128"/>
      <c r="E289" s="128"/>
      <c r="F289" s="128"/>
      <c r="G289" s="128"/>
      <c r="H289" s="128"/>
      <c r="I289" s="128"/>
      <c r="J289" s="128"/>
      <c r="K289" s="128"/>
      <c r="L289" s="128"/>
    </row>
    <row r="290" spans="2:12">
      <c r="B290" s="142"/>
      <c r="C290" s="142"/>
      <c r="D290" s="128"/>
      <c r="E290" s="128"/>
      <c r="F290" s="128"/>
      <c r="G290" s="128"/>
      <c r="H290" s="128"/>
      <c r="I290" s="128"/>
      <c r="J290" s="128"/>
      <c r="K290" s="128"/>
      <c r="L290" s="128"/>
    </row>
    <row r="291" spans="2:12">
      <c r="B291" s="142"/>
      <c r="C291" s="142"/>
      <c r="D291" s="128"/>
      <c r="E291" s="128"/>
      <c r="F291" s="128"/>
      <c r="G291" s="128"/>
      <c r="H291" s="128"/>
      <c r="I291" s="128"/>
      <c r="J291" s="128"/>
      <c r="K291" s="128"/>
      <c r="L291" s="128"/>
    </row>
    <row r="292" spans="2:12">
      <c r="B292" s="142"/>
      <c r="C292" s="142"/>
      <c r="D292" s="128"/>
      <c r="E292" s="128"/>
      <c r="F292" s="128"/>
      <c r="G292" s="128"/>
      <c r="H292" s="128"/>
      <c r="I292" s="128"/>
      <c r="J292" s="128"/>
      <c r="K292" s="128"/>
      <c r="L292" s="128"/>
    </row>
    <row r="293" spans="2:12">
      <c r="B293" s="142"/>
      <c r="C293" s="142"/>
      <c r="D293" s="128"/>
      <c r="E293" s="128"/>
      <c r="F293" s="128"/>
      <c r="G293" s="128"/>
      <c r="H293" s="128"/>
      <c r="I293" s="128"/>
      <c r="J293" s="128"/>
      <c r="K293" s="128"/>
      <c r="L293" s="128"/>
    </row>
    <row r="294" spans="2:12">
      <c r="B294" s="142"/>
      <c r="C294" s="142"/>
      <c r="D294" s="128"/>
      <c r="E294" s="128"/>
      <c r="F294" s="128"/>
      <c r="G294" s="128"/>
      <c r="H294" s="128"/>
      <c r="I294" s="128"/>
      <c r="J294" s="128"/>
      <c r="K294" s="128"/>
      <c r="L294" s="128"/>
    </row>
    <row r="295" spans="2:12">
      <c r="B295" s="142"/>
      <c r="C295" s="142"/>
      <c r="D295" s="128"/>
      <c r="E295" s="128"/>
      <c r="F295" s="128"/>
      <c r="G295" s="128"/>
      <c r="H295" s="128"/>
      <c r="I295" s="128"/>
      <c r="J295" s="128"/>
      <c r="K295" s="128"/>
      <c r="L295" s="128"/>
    </row>
    <row r="296" spans="2:12">
      <c r="B296" s="142"/>
      <c r="C296" s="142"/>
      <c r="D296" s="128"/>
      <c r="E296" s="128"/>
      <c r="F296" s="128"/>
      <c r="G296" s="128"/>
      <c r="H296" s="128"/>
      <c r="I296" s="128"/>
      <c r="J296" s="128"/>
      <c r="K296" s="128"/>
      <c r="L296" s="128"/>
    </row>
    <row r="297" spans="2:12">
      <c r="B297" s="142"/>
      <c r="C297" s="142"/>
      <c r="D297" s="128"/>
      <c r="E297" s="128"/>
      <c r="F297" s="128"/>
      <c r="G297" s="128"/>
      <c r="H297" s="128"/>
      <c r="I297" s="128"/>
      <c r="J297" s="128"/>
      <c r="K297" s="128"/>
      <c r="L297" s="128"/>
    </row>
    <row r="298" spans="2:12">
      <c r="B298" s="142"/>
      <c r="C298" s="142"/>
      <c r="D298" s="128"/>
      <c r="E298" s="128"/>
      <c r="F298" s="128"/>
      <c r="G298" s="128"/>
      <c r="H298" s="128"/>
      <c r="I298" s="128"/>
      <c r="J298" s="128"/>
      <c r="K298" s="128"/>
      <c r="L298" s="128"/>
    </row>
    <row r="299" spans="2:12">
      <c r="B299" s="142"/>
      <c r="C299" s="142"/>
      <c r="D299" s="128"/>
      <c r="E299" s="128"/>
      <c r="F299" s="128"/>
      <c r="G299" s="128"/>
      <c r="H299" s="128"/>
      <c r="I299" s="128"/>
      <c r="J299" s="128"/>
      <c r="K299" s="128"/>
      <c r="L299" s="128"/>
    </row>
    <row r="300" spans="2:12">
      <c r="B300" s="142"/>
      <c r="C300" s="142"/>
      <c r="D300" s="128"/>
      <c r="E300" s="128"/>
      <c r="F300" s="128"/>
      <c r="G300" s="128"/>
      <c r="H300" s="128"/>
      <c r="I300" s="128"/>
      <c r="J300" s="128"/>
      <c r="K300" s="128"/>
      <c r="L300" s="128"/>
    </row>
    <row r="301" spans="2:12">
      <c r="B301" s="142"/>
      <c r="C301" s="142"/>
      <c r="D301" s="128"/>
      <c r="E301" s="128"/>
      <c r="F301" s="128"/>
      <c r="G301" s="128"/>
      <c r="H301" s="128"/>
      <c r="I301" s="128"/>
      <c r="J301" s="128"/>
      <c r="K301" s="128"/>
      <c r="L301" s="128"/>
    </row>
    <row r="302" spans="2:12">
      <c r="B302" s="142"/>
      <c r="C302" s="142"/>
      <c r="D302" s="128"/>
      <c r="E302" s="128"/>
      <c r="F302" s="128"/>
      <c r="G302" s="128"/>
      <c r="H302" s="128"/>
      <c r="I302" s="128"/>
      <c r="J302" s="128"/>
      <c r="K302" s="128"/>
      <c r="L302" s="128"/>
    </row>
    <row r="303" spans="2:12">
      <c r="B303" s="142"/>
      <c r="C303" s="142"/>
      <c r="D303" s="128"/>
      <c r="E303" s="128"/>
      <c r="F303" s="128"/>
      <c r="G303" s="128"/>
      <c r="H303" s="128"/>
      <c r="I303" s="128"/>
      <c r="J303" s="128"/>
      <c r="K303" s="128"/>
      <c r="L303" s="128"/>
    </row>
    <row r="304" spans="2:12">
      <c r="B304" s="142"/>
      <c r="C304" s="142"/>
      <c r="D304" s="128"/>
      <c r="E304" s="128"/>
      <c r="F304" s="128"/>
      <c r="G304" s="128"/>
      <c r="H304" s="128"/>
      <c r="I304" s="128"/>
      <c r="J304" s="128"/>
      <c r="K304" s="128"/>
      <c r="L304" s="128"/>
    </row>
    <row r="305" spans="2:12">
      <c r="B305" s="142"/>
      <c r="C305" s="142"/>
      <c r="D305" s="128"/>
      <c r="E305" s="128"/>
      <c r="F305" s="128"/>
      <c r="G305" s="128"/>
      <c r="H305" s="128"/>
      <c r="I305" s="128"/>
      <c r="J305" s="128"/>
      <c r="K305" s="128"/>
      <c r="L305" s="128"/>
    </row>
    <row r="306" spans="2:12">
      <c r="B306" s="142"/>
      <c r="C306" s="142"/>
      <c r="D306" s="128"/>
      <c r="E306" s="128"/>
      <c r="F306" s="128"/>
      <c r="G306" s="128"/>
      <c r="H306" s="128"/>
      <c r="I306" s="128"/>
      <c r="J306" s="128"/>
      <c r="K306" s="128"/>
      <c r="L306" s="128"/>
    </row>
    <row r="307" spans="2:12">
      <c r="B307" s="142"/>
      <c r="C307" s="142"/>
      <c r="D307" s="128"/>
      <c r="E307" s="128"/>
      <c r="F307" s="128"/>
      <c r="G307" s="128"/>
      <c r="H307" s="128"/>
      <c r="I307" s="128"/>
      <c r="J307" s="128"/>
      <c r="K307" s="128"/>
      <c r="L307" s="128"/>
    </row>
    <row r="308" spans="2:12">
      <c r="B308" s="142"/>
      <c r="C308" s="142"/>
      <c r="D308" s="128"/>
      <c r="E308" s="128"/>
      <c r="F308" s="128"/>
      <c r="G308" s="128"/>
      <c r="H308" s="128"/>
      <c r="I308" s="128"/>
      <c r="J308" s="128"/>
      <c r="K308" s="128"/>
      <c r="L308" s="128"/>
    </row>
    <row r="309" spans="2:12">
      <c r="B309" s="142"/>
      <c r="C309" s="142"/>
      <c r="D309" s="128"/>
      <c r="E309" s="128"/>
      <c r="F309" s="128"/>
      <c r="G309" s="128"/>
      <c r="H309" s="128"/>
      <c r="I309" s="128"/>
      <c r="J309" s="128"/>
      <c r="K309" s="128"/>
      <c r="L309" s="128"/>
    </row>
    <row r="310" spans="2:12">
      <c r="B310" s="142"/>
      <c r="C310" s="142"/>
      <c r="D310" s="128"/>
      <c r="E310" s="128"/>
      <c r="F310" s="128"/>
      <c r="G310" s="128"/>
      <c r="H310" s="128"/>
      <c r="I310" s="128"/>
      <c r="J310" s="128"/>
      <c r="K310" s="128"/>
      <c r="L310" s="128"/>
    </row>
    <row r="311" spans="2:12">
      <c r="B311" s="142"/>
      <c r="C311" s="142"/>
      <c r="D311" s="128"/>
      <c r="E311" s="128"/>
      <c r="F311" s="128"/>
      <c r="G311" s="128"/>
      <c r="H311" s="128"/>
      <c r="I311" s="128"/>
      <c r="J311" s="128"/>
      <c r="K311" s="128"/>
      <c r="L311" s="128"/>
    </row>
    <row r="312" spans="2:12">
      <c r="B312" s="142"/>
      <c r="C312" s="142"/>
      <c r="D312" s="128"/>
      <c r="E312" s="128"/>
      <c r="F312" s="128"/>
      <c r="G312" s="128"/>
      <c r="H312" s="128"/>
      <c r="I312" s="128"/>
      <c r="J312" s="128"/>
      <c r="K312" s="128"/>
      <c r="L312" s="128"/>
    </row>
    <row r="313" spans="2:12">
      <c r="B313" s="142"/>
      <c r="C313" s="142"/>
      <c r="D313" s="128"/>
      <c r="E313" s="128"/>
      <c r="F313" s="128"/>
      <c r="G313" s="128"/>
      <c r="H313" s="128"/>
      <c r="I313" s="128"/>
      <c r="J313" s="128"/>
      <c r="K313" s="128"/>
      <c r="L313" s="128"/>
    </row>
    <row r="314" spans="2:12">
      <c r="B314" s="142"/>
      <c r="C314" s="142"/>
      <c r="D314" s="128"/>
      <c r="E314" s="128"/>
      <c r="F314" s="128"/>
      <c r="G314" s="128"/>
      <c r="H314" s="128"/>
      <c r="I314" s="128"/>
      <c r="J314" s="128"/>
      <c r="K314" s="128"/>
      <c r="L314" s="128"/>
    </row>
    <row r="315" spans="2:12">
      <c r="B315" s="142"/>
      <c r="C315" s="142"/>
      <c r="D315" s="128"/>
      <c r="E315" s="128"/>
      <c r="F315" s="128"/>
      <c r="G315" s="128"/>
      <c r="H315" s="128"/>
      <c r="I315" s="128"/>
      <c r="J315" s="128"/>
      <c r="K315" s="128"/>
      <c r="L315" s="128"/>
    </row>
    <row r="316" spans="2:12">
      <c r="B316" s="142"/>
      <c r="C316" s="142"/>
      <c r="D316" s="128"/>
      <c r="E316" s="128"/>
      <c r="F316" s="128"/>
      <c r="G316" s="128"/>
      <c r="H316" s="128"/>
      <c r="I316" s="128"/>
      <c r="J316" s="128"/>
      <c r="K316" s="128"/>
      <c r="L316" s="128"/>
    </row>
    <row r="317" spans="2:12">
      <c r="B317" s="142"/>
      <c r="C317" s="142"/>
      <c r="D317" s="128"/>
      <c r="E317" s="128"/>
      <c r="F317" s="128"/>
      <c r="G317" s="128"/>
      <c r="H317" s="128"/>
      <c r="I317" s="128"/>
      <c r="J317" s="128"/>
      <c r="K317" s="128"/>
      <c r="L317" s="128"/>
    </row>
    <row r="318" spans="2:12">
      <c r="B318" s="142"/>
      <c r="C318" s="142"/>
      <c r="D318" s="128"/>
      <c r="E318" s="128"/>
      <c r="F318" s="128"/>
      <c r="G318" s="128"/>
      <c r="H318" s="128"/>
      <c r="I318" s="128"/>
      <c r="J318" s="128"/>
      <c r="K318" s="128"/>
      <c r="L318" s="128"/>
    </row>
    <row r="319" spans="2:12">
      <c r="B319" s="142"/>
      <c r="C319" s="142"/>
      <c r="D319" s="128"/>
      <c r="E319" s="128"/>
      <c r="F319" s="128"/>
      <c r="G319" s="128"/>
      <c r="H319" s="128"/>
      <c r="I319" s="128"/>
      <c r="J319" s="128"/>
      <c r="K319" s="128"/>
      <c r="L319" s="128"/>
    </row>
    <row r="320" spans="2:12">
      <c r="B320" s="142"/>
      <c r="C320" s="142"/>
      <c r="D320" s="128"/>
      <c r="E320" s="128"/>
      <c r="F320" s="128"/>
      <c r="G320" s="128"/>
      <c r="H320" s="128"/>
      <c r="I320" s="128"/>
      <c r="J320" s="128"/>
      <c r="K320" s="128"/>
      <c r="L320" s="128"/>
    </row>
    <row r="321" spans="2:12">
      <c r="B321" s="142"/>
      <c r="C321" s="142"/>
      <c r="D321" s="128"/>
      <c r="E321" s="128"/>
      <c r="F321" s="128"/>
      <c r="G321" s="128"/>
      <c r="H321" s="128"/>
      <c r="I321" s="128"/>
      <c r="J321" s="128"/>
      <c r="K321" s="128"/>
      <c r="L321" s="128"/>
    </row>
    <row r="322" spans="2:12">
      <c r="B322" s="142"/>
      <c r="C322" s="142"/>
      <c r="D322" s="128"/>
      <c r="E322" s="128"/>
      <c r="F322" s="128"/>
      <c r="G322" s="128"/>
      <c r="H322" s="128"/>
      <c r="I322" s="128"/>
      <c r="J322" s="128"/>
      <c r="K322" s="128"/>
      <c r="L322" s="128"/>
    </row>
    <row r="323" spans="2:12">
      <c r="B323" s="142"/>
      <c r="C323" s="142"/>
      <c r="D323" s="128"/>
      <c r="E323" s="128"/>
      <c r="F323" s="128"/>
      <c r="G323" s="128"/>
      <c r="H323" s="128"/>
      <c r="I323" s="128"/>
      <c r="J323" s="128"/>
      <c r="K323" s="128"/>
      <c r="L323" s="128"/>
    </row>
    <row r="324" spans="2:12">
      <c r="B324" s="142"/>
      <c r="C324" s="142"/>
      <c r="D324" s="128"/>
      <c r="E324" s="128"/>
      <c r="F324" s="128"/>
      <c r="G324" s="128"/>
      <c r="H324" s="128"/>
      <c r="I324" s="128"/>
      <c r="J324" s="128"/>
      <c r="K324" s="128"/>
      <c r="L324" s="128"/>
    </row>
    <row r="325" spans="2:12">
      <c r="B325" s="142"/>
      <c r="C325" s="142"/>
      <c r="D325" s="128"/>
      <c r="E325" s="128"/>
      <c r="F325" s="128"/>
      <c r="G325" s="128"/>
      <c r="H325" s="128"/>
      <c r="I325" s="128"/>
      <c r="J325" s="128"/>
      <c r="K325" s="128"/>
      <c r="L325" s="128"/>
    </row>
    <row r="326" spans="2:12">
      <c r="B326" s="142"/>
      <c r="C326" s="142"/>
      <c r="D326" s="128"/>
      <c r="E326" s="128"/>
      <c r="F326" s="128"/>
      <c r="G326" s="128"/>
      <c r="H326" s="128"/>
      <c r="I326" s="128"/>
      <c r="J326" s="128"/>
      <c r="K326" s="128"/>
      <c r="L326" s="128"/>
    </row>
    <row r="327" spans="2:12">
      <c r="B327" s="142"/>
      <c r="C327" s="142"/>
      <c r="D327" s="128"/>
      <c r="E327" s="128"/>
      <c r="F327" s="128"/>
      <c r="G327" s="128"/>
      <c r="H327" s="128"/>
      <c r="I327" s="128"/>
      <c r="J327" s="128"/>
      <c r="K327" s="128"/>
      <c r="L327" s="128"/>
    </row>
    <row r="328" spans="2:12">
      <c r="B328" s="142"/>
      <c r="C328" s="142"/>
      <c r="D328" s="128"/>
      <c r="E328" s="128"/>
      <c r="F328" s="128"/>
      <c r="G328" s="128"/>
      <c r="H328" s="128"/>
      <c r="I328" s="128"/>
      <c r="J328" s="128"/>
      <c r="K328" s="128"/>
      <c r="L328" s="128"/>
    </row>
    <row r="329" spans="2:12">
      <c r="B329" s="142"/>
      <c r="C329" s="142"/>
      <c r="D329" s="128"/>
      <c r="E329" s="128"/>
      <c r="F329" s="128"/>
      <c r="G329" s="128"/>
      <c r="H329" s="128"/>
      <c r="I329" s="128"/>
      <c r="J329" s="128"/>
      <c r="K329" s="128"/>
      <c r="L329" s="128"/>
    </row>
    <row r="330" spans="2:12">
      <c r="B330" s="142"/>
      <c r="C330" s="142"/>
      <c r="D330" s="128"/>
      <c r="E330" s="128"/>
      <c r="F330" s="128"/>
      <c r="G330" s="128"/>
      <c r="H330" s="128"/>
      <c r="I330" s="128"/>
      <c r="J330" s="128"/>
      <c r="K330" s="128"/>
      <c r="L330" s="128"/>
    </row>
    <row r="331" spans="2:12">
      <c r="B331" s="142"/>
      <c r="C331" s="142"/>
      <c r="D331" s="128"/>
      <c r="E331" s="128"/>
      <c r="F331" s="128"/>
      <c r="G331" s="128"/>
      <c r="H331" s="128"/>
      <c r="I331" s="128"/>
      <c r="J331" s="128"/>
      <c r="K331" s="128"/>
      <c r="L331" s="128"/>
    </row>
    <row r="332" spans="2:12">
      <c r="B332" s="142"/>
      <c r="C332" s="142"/>
      <c r="D332" s="128"/>
      <c r="E332" s="128"/>
      <c r="F332" s="128"/>
      <c r="G332" s="128"/>
      <c r="H332" s="128"/>
      <c r="I332" s="128"/>
      <c r="J332" s="128"/>
      <c r="K332" s="128"/>
      <c r="L332" s="128"/>
    </row>
    <row r="333" spans="2:12">
      <c r="B333" s="142"/>
      <c r="C333" s="142"/>
      <c r="D333" s="128"/>
      <c r="E333" s="128"/>
      <c r="F333" s="128"/>
      <c r="G333" s="128"/>
      <c r="H333" s="128"/>
      <c r="I333" s="128"/>
      <c r="J333" s="128"/>
      <c r="K333" s="128"/>
      <c r="L333" s="128"/>
    </row>
    <row r="334" spans="2:12">
      <c r="B334" s="142"/>
      <c r="C334" s="142"/>
      <c r="D334" s="128"/>
      <c r="E334" s="128"/>
      <c r="F334" s="128"/>
      <c r="G334" s="128"/>
      <c r="H334" s="128"/>
      <c r="I334" s="128"/>
      <c r="J334" s="128"/>
      <c r="K334" s="128"/>
      <c r="L334" s="128"/>
    </row>
    <row r="335" spans="2:12">
      <c r="B335" s="142"/>
      <c r="C335" s="142"/>
      <c r="D335" s="128"/>
      <c r="E335" s="128"/>
      <c r="F335" s="128"/>
      <c r="G335" s="128"/>
      <c r="H335" s="128"/>
      <c r="I335" s="128"/>
      <c r="J335" s="128"/>
      <c r="K335" s="128"/>
      <c r="L335" s="128"/>
    </row>
    <row r="336" spans="2:12">
      <c r="B336" s="142"/>
      <c r="C336" s="142"/>
      <c r="D336" s="128"/>
      <c r="E336" s="128"/>
      <c r="F336" s="128"/>
      <c r="G336" s="128"/>
      <c r="H336" s="128"/>
      <c r="I336" s="128"/>
      <c r="J336" s="128"/>
      <c r="K336" s="128"/>
      <c r="L336" s="128"/>
    </row>
    <row r="337" spans="2:12">
      <c r="B337" s="142"/>
      <c r="C337" s="142"/>
      <c r="D337" s="128"/>
      <c r="E337" s="128"/>
      <c r="F337" s="128"/>
      <c r="G337" s="128"/>
      <c r="H337" s="128"/>
      <c r="I337" s="128"/>
      <c r="J337" s="128"/>
      <c r="K337" s="128"/>
      <c r="L337" s="128"/>
    </row>
    <row r="338" spans="2:12">
      <c r="B338" s="142"/>
      <c r="C338" s="142"/>
      <c r="D338" s="128"/>
      <c r="E338" s="128"/>
      <c r="F338" s="128"/>
      <c r="G338" s="128"/>
      <c r="H338" s="128"/>
      <c r="I338" s="128"/>
      <c r="J338" s="128"/>
      <c r="K338" s="128"/>
      <c r="L338" s="128"/>
    </row>
    <row r="339" spans="2:12">
      <c r="B339" s="142"/>
      <c r="C339" s="142"/>
      <c r="D339" s="128"/>
      <c r="E339" s="128"/>
      <c r="F339" s="128"/>
      <c r="G339" s="128"/>
      <c r="H339" s="128"/>
      <c r="I339" s="128"/>
      <c r="J339" s="128"/>
      <c r="K339" s="128"/>
      <c r="L339" s="128"/>
    </row>
    <row r="340" spans="2:12">
      <c r="B340" s="142"/>
      <c r="C340" s="142"/>
      <c r="D340" s="128"/>
      <c r="E340" s="128"/>
      <c r="F340" s="128"/>
      <c r="G340" s="128"/>
      <c r="H340" s="128"/>
      <c r="I340" s="128"/>
      <c r="J340" s="128"/>
      <c r="K340" s="128"/>
      <c r="L340" s="128"/>
    </row>
    <row r="341" spans="2:12">
      <c r="B341" s="142"/>
      <c r="C341" s="142"/>
      <c r="D341" s="128"/>
      <c r="E341" s="128"/>
      <c r="F341" s="128"/>
      <c r="G341" s="128"/>
      <c r="H341" s="128"/>
      <c r="I341" s="128"/>
      <c r="J341" s="128"/>
      <c r="K341" s="128"/>
      <c r="L341" s="128"/>
    </row>
    <row r="342" spans="2:12">
      <c r="B342" s="142"/>
      <c r="C342" s="142"/>
      <c r="D342" s="128"/>
      <c r="E342" s="128"/>
      <c r="F342" s="128"/>
      <c r="G342" s="128"/>
      <c r="H342" s="128"/>
      <c r="I342" s="128"/>
      <c r="J342" s="128"/>
      <c r="K342" s="128"/>
      <c r="L342" s="128"/>
    </row>
    <row r="343" spans="2:12">
      <c r="B343" s="142"/>
      <c r="C343" s="142"/>
      <c r="D343" s="128"/>
      <c r="E343" s="128"/>
      <c r="F343" s="128"/>
      <c r="G343" s="128"/>
      <c r="H343" s="128"/>
      <c r="I343" s="128"/>
      <c r="J343" s="128"/>
      <c r="K343" s="128"/>
      <c r="L343" s="128"/>
    </row>
    <row r="344" spans="2:12">
      <c r="B344" s="142"/>
      <c r="C344" s="142"/>
      <c r="D344" s="128"/>
      <c r="E344" s="128"/>
      <c r="F344" s="128"/>
      <c r="G344" s="128"/>
      <c r="H344" s="128"/>
      <c r="I344" s="128"/>
      <c r="J344" s="128"/>
      <c r="K344" s="128"/>
      <c r="L344" s="128"/>
    </row>
    <row r="345" spans="2:12">
      <c r="B345" s="142"/>
      <c r="C345" s="142"/>
      <c r="D345" s="128"/>
      <c r="E345" s="128"/>
      <c r="F345" s="128"/>
      <c r="G345" s="128"/>
      <c r="H345" s="128"/>
      <c r="I345" s="128"/>
      <c r="J345" s="128"/>
      <c r="K345" s="128"/>
      <c r="L345" s="128"/>
    </row>
    <row r="346" spans="2:12">
      <c r="B346" s="142"/>
      <c r="C346" s="142"/>
      <c r="D346" s="128"/>
      <c r="E346" s="128"/>
      <c r="F346" s="128"/>
      <c r="G346" s="128"/>
      <c r="H346" s="128"/>
      <c r="I346" s="128"/>
      <c r="J346" s="128"/>
      <c r="K346" s="128"/>
      <c r="L346" s="128"/>
    </row>
    <row r="347" spans="2:12">
      <c r="B347" s="142"/>
      <c r="C347" s="142"/>
      <c r="D347" s="128"/>
      <c r="E347" s="128"/>
      <c r="F347" s="128"/>
      <c r="G347" s="128"/>
      <c r="H347" s="128"/>
      <c r="I347" s="128"/>
      <c r="J347" s="128"/>
      <c r="K347" s="128"/>
      <c r="L347" s="128"/>
    </row>
    <row r="348" spans="2:12">
      <c r="B348" s="142"/>
      <c r="C348" s="142"/>
      <c r="D348" s="128"/>
      <c r="E348" s="128"/>
      <c r="F348" s="128"/>
      <c r="G348" s="128"/>
      <c r="H348" s="128"/>
      <c r="I348" s="128"/>
      <c r="J348" s="128"/>
      <c r="K348" s="128"/>
      <c r="L348" s="128"/>
    </row>
    <row r="349" spans="2:12">
      <c r="B349" s="142"/>
      <c r="C349" s="142"/>
      <c r="D349" s="128"/>
      <c r="E349" s="128"/>
      <c r="F349" s="128"/>
      <c r="G349" s="128"/>
      <c r="H349" s="128"/>
      <c r="I349" s="128"/>
      <c r="J349" s="128"/>
      <c r="K349" s="128"/>
      <c r="L349" s="128"/>
    </row>
    <row r="350" spans="2:12">
      <c r="B350" s="142"/>
      <c r="C350" s="142"/>
      <c r="D350" s="128"/>
      <c r="E350" s="128"/>
      <c r="F350" s="128"/>
      <c r="G350" s="128"/>
      <c r="H350" s="128"/>
      <c r="I350" s="128"/>
      <c r="J350" s="128"/>
      <c r="K350" s="128"/>
      <c r="L350" s="128"/>
    </row>
    <row r="351" spans="2:12">
      <c r="B351" s="142"/>
      <c r="C351" s="142"/>
      <c r="D351" s="128"/>
      <c r="E351" s="128"/>
      <c r="F351" s="128"/>
      <c r="G351" s="128"/>
      <c r="H351" s="128"/>
      <c r="I351" s="128"/>
      <c r="J351" s="128"/>
      <c r="K351" s="128"/>
      <c r="L351" s="128"/>
    </row>
    <row r="352" spans="2:12">
      <c r="B352" s="142"/>
      <c r="C352" s="142"/>
      <c r="D352" s="128"/>
      <c r="E352" s="128"/>
      <c r="F352" s="128"/>
      <c r="G352" s="128"/>
      <c r="H352" s="128"/>
      <c r="I352" s="128"/>
      <c r="J352" s="128"/>
      <c r="K352" s="128"/>
      <c r="L352" s="128"/>
    </row>
    <row r="353" spans="2:12">
      <c r="B353" s="142"/>
      <c r="C353" s="142"/>
      <c r="D353" s="128"/>
      <c r="E353" s="128"/>
      <c r="F353" s="128"/>
      <c r="G353" s="128"/>
      <c r="H353" s="128"/>
      <c r="I353" s="128"/>
      <c r="J353" s="128"/>
      <c r="K353" s="128"/>
      <c r="L353" s="128"/>
    </row>
    <row r="354" spans="2:12">
      <c r="B354" s="142"/>
      <c r="C354" s="142"/>
      <c r="D354" s="128"/>
      <c r="E354" s="128"/>
      <c r="F354" s="128"/>
      <c r="G354" s="128"/>
      <c r="H354" s="128"/>
      <c r="I354" s="128"/>
      <c r="J354" s="128"/>
      <c r="K354" s="128"/>
      <c r="L354" s="128"/>
    </row>
    <row r="355" spans="2:12">
      <c r="B355" s="142"/>
      <c r="C355" s="142"/>
      <c r="D355" s="128"/>
      <c r="E355" s="128"/>
      <c r="F355" s="128"/>
      <c r="G355" s="128"/>
      <c r="H355" s="128"/>
      <c r="I355" s="128"/>
      <c r="J355" s="128"/>
      <c r="K355" s="128"/>
      <c r="L355" s="128"/>
    </row>
    <row r="356" spans="2:12">
      <c r="B356" s="142"/>
      <c r="C356" s="142"/>
      <c r="D356" s="128"/>
      <c r="E356" s="128"/>
      <c r="F356" s="128"/>
      <c r="G356" s="128"/>
      <c r="H356" s="128"/>
      <c r="I356" s="128"/>
      <c r="J356" s="128"/>
      <c r="K356" s="128"/>
      <c r="L356" s="128"/>
    </row>
    <row r="357" spans="2:12">
      <c r="B357" s="142"/>
      <c r="C357" s="142"/>
      <c r="D357" s="128"/>
      <c r="E357" s="128"/>
      <c r="F357" s="128"/>
      <c r="G357" s="128"/>
      <c r="H357" s="128"/>
      <c r="I357" s="128"/>
      <c r="J357" s="128"/>
      <c r="K357" s="128"/>
      <c r="L357" s="128"/>
    </row>
    <row r="358" spans="2:12">
      <c r="B358" s="142"/>
      <c r="C358" s="142"/>
      <c r="D358" s="128"/>
      <c r="E358" s="128"/>
      <c r="F358" s="128"/>
      <c r="G358" s="128"/>
      <c r="H358" s="128"/>
      <c r="I358" s="128"/>
      <c r="J358" s="128"/>
      <c r="K358" s="128"/>
      <c r="L358" s="128"/>
    </row>
    <row r="359" spans="2:12">
      <c r="B359" s="142"/>
      <c r="C359" s="142"/>
      <c r="D359" s="128"/>
      <c r="E359" s="128"/>
      <c r="F359" s="128"/>
      <c r="G359" s="128"/>
      <c r="H359" s="128"/>
      <c r="I359" s="128"/>
      <c r="J359" s="128"/>
      <c r="K359" s="128"/>
      <c r="L359" s="128"/>
    </row>
    <row r="360" spans="2:12">
      <c r="B360" s="142"/>
      <c r="C360" s="142"/>
      <c r="D360" s="128"/>
      <c r="E360" s="128"/>
      <c r="F360" s="128"/>
      <c r="G360" s="128"/>
      <c r="H360" s="128"/>
      <c r="I360" s="128"/>
      <c r="J360" s="128"/>
      <c r="K360" s="128"/>
      <c r="L360" s="128"/>
    </row>
    <row r="361" spans="2:12">
      <c r="B361" s="142"/>
      <c r="C361" s="142"/>
      <c r="D361" s="128"/>
      <c r="E361" s="128"/>
      <c r="F361" s="128"/>
      <c r="G361" s="128"/>
      <c r="H361" s="128"/>
      <c r="I361" s="128"/>
      <c r="J361" s="128"/>
      <c r="K361" s="128"/>
      <c r="L361" s="128"/>
    </row>
    <row r="362" spans="2:12">
      <c r="B362" s="142"/>
      <c r="C362" s="142"/>
      <c r="D362" s="128"/>
      <c r="E362" s="128"/>
      <c r="F362" s="128"/>
      <c r="G362" s="128"/>
      <c r="H362" s="128"/>
      <c r="I362" s="128"/>
      <c r="J362" s="128"/>
      <c r="K362" s="128"/>
      <c r="L362" s="128"/>
    </row>
    <row r="363" spans="2:12">
      <c r="B363" s="142"/>
      <c r="C363" s="142"/>
      <c r="D363" s="128"/>
      <c r="E363" s="128"/>
      <c r="F363" s="128"/>
      <c r="G363" s="128"/>
      <c r="H363" s="128"/>
      <c r="I363" s="128"/>
      <c r="J363" s="128"/>
      <c r="K363" s="128"/>
      <c r="L363" s="128"/>
    </row>
    <row r="364" spans="2:12">
      <c r="B364" s="142"/>
      <c r="C364" s="142"/>
      <c r="D364" s="128"/>
      <c r="E364" s="128"/>
      <c r="F364" s="128"/>
      <c r="G364" s="128"/>
      <c r="H364" s="128"/>
      <c r="I364" s="128"/>
      <c r="J364" s="128"/>
      <c r="K364" s="128"/>
      <c r="L364" s="128"/>
    </row>
    <row r="365" spans="2:12">
      <c r="B365" s="142"/>
      <c r="C365" s="142"/>
      <c r="D365" s="128"/>
      <c r="E365" s="128"/>
      <c r="F365" s="128"/>
      <c r="G365" s="128"/>
      <c r="H365" s="128"/>
      <c r="I365" s="128"/>
      <c r="J365" s="128"/>
      <c r="K365" s="128"/>
      <c r="L365" s="128"/>
    </row>
    <row r="366" spans="2:12">
      <c r="B366" s="142"/>
      <c r="C366" s="142"/>
      <c r="D366" s="128"/>
      <c r="E366" s="128"/>
      <c r="F366" s="128"/>
      <c r="G366" s="128"/>
      <c r="H366" s="128"/>
      <c r="I366" s="128"/>
      <c r="J366" s="128"/>
      <c r="K366" s="128"/>
      <c r="L366" s="128"/>
    </row>
    <row r="367" spans="2:12">
      <c r="B367" s="142"/>
      <c r="C367" s="142"/>
      <c r="D367" s="128"/>
      <c r="E367" s="128"/>
      <c r="F367" s="128"/>
      <c r="G367" s="128"/>
      <c r="H367" s="128"/>
      <c r="I367" s="128"/>
      <c r="J367" s="128"/>
      <c r="K367" s="128"/>
      <c r="L367" s="128"/>
    </row>
    <row r="368" spans="2:12">
      <c r="B368" s="142"/>
      <c r="C368" s="142"/>
      <c r="D368" s="128"/>
      <c r="E368" s="128"/>
      <c r="F368" s="128"/>
      <c r="G368" s="128"/>
      <c r="H368" s="128"/>
      <c r="I368" s="128"/>
      <c r="J368" s="128"/>
      <c r="K368" s="128"/>
      <c r="L368" s="128"/>
    </row>
    <row r="369" spans="2:12">
      <c r="B369" s="142"/>
      <c r="C369" s="142"/>
      <c r="D369" s="128"/>
      <c r="E369" s="128"/>
      <c r="F369" s="128"/>
      <c r="G369" s="128"/>
      <c r="H369" s="128"/>
      <c r="I369" s="128"/>
      <c r="J369" s="128"/>
      <c r="K369" s="128"/>
      <c r="L369" s="128"/>
    </row>
    <row r="370" spans="2:12">
      <c r="B370" s="142"/>
      <c r="C370" s="142"/>
      <c r="D370" s="128"/>
      <c r="E370" s="128"/>
      <c r="F370" s="128"/>
      <c r="G370" s="128"/>
      <c r="H370" s="128"/>
      <c r="I370" s="128"/>
      <c r="J370" s="128"/>
      <c r="K370" s="128"/>
      <c r="L370" s="128"/>
    </row>
    <row r="371" spans="2:12">
      <c r="B371" s="142"/>
      <c r="C371" s="142"/>
      <c r="D371" s="128"/>
      <c r="E371" s="128"/>
      <c r="F371" s="128"/>
      <c r="G371" s="128"/>
      <c r="H371" s="128"/>
      <c r="I371" s="128"/>
      <c r="J371" s="128"/>
      <c r="K371" s="128"/>
      <c r="L371" s="128"/>
    </row>
    <row r="372" spans="2:12">
      <c r="B372" s="142"/>
      <c r="C372" s="142"/>
      <c r="D372" s="128"/>
      <c r="E372" s="128"/>
      <c r="F372" s="128"/>
      <c r="G372" s="128"/>
      <c r="H372" s="128"/>
      <c r="I372" s="128"/>
      <c r="J372" s="128"/>
      <c r="K372" s="128"/>
      <c r="L372" s="128"/>
    </row>
    <row r="373" spans="2:12">
      <c r="B373" s="142"/>
      <c r="C373" s="142"/>
      <c r="D373" s="128"/>
      <c r="E373" s="128"/>
      <c r="F373" s="128"/>
      <c r="G373" s="128"/>
      <c r="H373" s="128"/>
      <c r="I373" s="128"/>
      <c r="J373" s="128"/>
      <c r="K373" s="128"/>
      <c r="L373" s="128"/>
    </row>
    <row r="374" spans="2:12">
      <c r="B374" s="142"/>
      <c r="C374" s="142"/>
      <c r="D374" s="128"/>
      <c r="E374" s="128"/>
      <c r="F374" s="128"/>
      <c r="G374" s="128"/>
      <c r="H374" s="128"/>
      <c r="I374" s="128"/>
      <c r="J374" s="128"/>
      <c r="K374" s="128"/>
      <c r="L374" s="128"/>
    </row>
    <row r="375" spans="2:12">
      <c r="B375" s="142"/>
      <c r="C375" s="142"/>
      <c r="D375" s="128"/>
      <c r="E375" s="128"/>
      <c r="F375" s="128"/>
      <c r="G375" s="128"/>
      <c r="H375" s="128"/>
      <c r="I375" s="128"/>
      <c r="J375" s="128"/>
      <c r="K375" s="128"/>
      <c r="L375" s="128"/>
    </row>
    <row r="376" spans="2:12">
      <c r="B376" s="142"/>
      <c r="C376" s="142"/>
      <c r="D376" s="128"/>
      <c r="E376" s="128"/>
      <c r="F376" s="128"/>
      <c r="G376" s="128"/>
      <c r="H376" s="128"/>
      <c r="I376" s="128"/>
      <c r="J376" s="128"/>
      <c r="K376" s="128"/>
      <c r="L376" s="128"/>
    </row>
    <row r="377" spans="2:12">
      <c r="B377" s="142"/>
      <c r="C377" s="142"/>
      <c r="D377" s="128"/>
      <c r="E377" s="128"/>
      <c r="F377" s="128"/>
      <c r="G377" s="128"/>
      <c r="H377" s="128"/>
      <c r="I377" s="128"/>
      <c r="J377" s="128"/>
      <c r="K377" s="128"/>
      <c r="L377" s="128"/>
    </row>
    <row r="378" spans="2:12">
      <c r="B378" s="142"/>
      <c r="C378" s="142"/>
      <c r="D378" s="128"/>
      <c r="E378" s="128"/>
      <c r="F378" s="128"/>
      <c r="G378" s="128"/>
      <c r="H378" s="128"/>
      <c r="I378" s="128"/>
      <c r="J378" s="128"/>
      <c r="K378" s="128"/>
      <c r="L378" s="128"/>
    </row>
    <row r="379" spans="2:12">
      <c r="B379" s="142"/>
      <c r="C379" s="142"/>
      <c r="D379" s="128"/>
      <c r="E379" s="128"/>
      <c r="F379" s="128"/>
      <c r="G379" s="128"/>
      <c r="H379" s="128"/>
      <c r="I379" s="128"/>
      <c r="J379" s="128"/>
      <c r="K379" s="128"/>
      <c r="L379" s="128"/>
    </row>
    <row r="380" spans="2:12">
      <c r="B380" s="142"/>
      <c r="C380" s="142"/>
      <c r="D380" s="128"/>
      <c r="E380" s="128"/>
      <c r="F380" s="128"/>
      <c r="G380" s="128"/>
      <c r="H380" s="128"/>
      <c r="I380" s="128"/>
      <c r="J380" s="128"/>
      <c r="K380" s="128"/>
      <c r="L380" s="128"/>
    </row>
    <row r="381" spans="2:12">
      <c r="B381" s="142"/>
      <c r="C381" s="142"/>
      <c r="D381" s="128"/>
      <c r="E381" s="128"/>
      <c r="F381" s="128"/>
      <c r="G381" s="128"/>
      <c r="H381" s="128"/>
      <c r="I381" s="128"/>
      <c r="J381" s="128"/>
      <c r="K381" s="128"/>
      <c r="L381" s="128"/>
    </row>
    <row r="382" spans="2:12">
      <c r="B382" s="142"/>
      <c r="C382" s="142"/>
      <c r="D382" s="128"/>
      <c r="E382" s="128"/>
      <c r="F382" s="128"/>
      <c r="G382" s="128"/>
      <c r="H382" s="128"/>
      <c r="I382" s="128"/>
      <c r="J382" s="128"/>
      <c r="K382" s="128"/>
      <c r="L382" s="128"/>
    </row>
    <row r="383" spans="2:12">
      <c r="B383" s="142"/>
      <c r="C383" s="142"/>
      <c r="D383" s="128"/>
      <c r="E383" s="128"/>
      <c r="F383" s="128"/>
      <c r="G383" s="128"/>
      <c r="H383" s="128"/>
      <c r="I383" s="128"/>
      <c r="J383" s="128"/>
      <c r="K383" s="128"/>
      <c r="L383" s="128"/>
    </row>
    <row r="384" spans="2:12">
      <c r="B384" s="142"/>
      <c r="C384" s="142"/>
      <c r="D384" s="128"/>
      <c r="E384" s="128"/>
      <c r="F384" s="128"/>
      <c r="G384" s="128"/>
      <c r="H384" s="128"/>
      <c r="I384" s="128"/>
      <c r="J384" s="128"/>
      <c r="K384" s="128"/>
      <c r="L384" s="128"/>
    </row>
    <row r="385" spans="2:12">
      <c r="B385" s="142"/>
      <c r="C385" s="142"/>
      <c r="D385" s="128"/>
      <c r="E385" s="128"/>
      <c r="F385" s="128"/>
      <c r="G385" s="128"/>
      <c r="H385" s="128"/>
      <c r="I385" s="128"/>
      <c r="J385" s="128"/>
      <c r="K385" s="128"/>
      <c r="L385" s="128"/>
    </row>
    <row r="386" spans="2:12">
      <c r="B386" s="142"/>
      <c r="C386" s="142"/>
      <c r="D386" s="128"/>
      <c r="E386" s="128"/>
      <c r="F386" s="128"/>
      <c r="G386" s="128"/>
      <c r="H386" s="128"/>
      <c r="I386" s="128"/>
      <c r="J386" s="128"/>
      <c r="K386" s="128"/>
      <c r="L386" s="128"/>
    </row>
    <row r="387" spans="2:12">
      <c r="B387" s="142"/>
      <c r="C387" s="142"/>
      <c r="D387" s="128"/>
      <c r="E387" s="128"/>
      <c r="F387" s="128"/>
      <c r="G387" s="128"/>
      <c r="H387" s="128"/>
      <c r="I387" s="128"/>
      <c r="J387" s="128"/>
      <c r="K387" s="128"/>
      <c r="L387" s="128"/>
    </row>
    <row r="388" spans="2:12">
      <c r="B388" s="142"/>
      <c r="C388" s="142"/>
      <c r="D388" s="128"/>
      <c r="E388" s="128"/>
      <c r="F388" s="128"/>
      <c r="G388" s="128"/>
      <c r="H388" s="128"/>
      <c r="I388" s="128"/>
      <c r="J388" s="128"/>
      <c r="K388" s="128"/>
      <c r="L388" s="128"/>
    </row>
    <row r="389" spans="2:12">
      <c r="B389" s="142"/>
      <c r="C389" s="142"/>
      <c r="D389" s="128"/>
      <c r="E389" s="128"/>
      <c r="F389" s="128"/>
      <c r="G389" s="128"/>
      <c r="H389" s="128"/>
      <c r="I389" s="128"/>
      <c r="J389" s="128"/>
      <c r="K389" s="128"/>
      <c r="L389" s="128"/>
    </row>
    <row r="390" spans="2:12">
      <c r="B390" s="142"/>
      <c r="C390" s="142"/>
      <c r="D390" s="128"/>
      <c r="E390" s="128"/>
      <c r="F390" s="128"/>
      <c r="G390" s="128"/>
      <c r="H390" s="128"/>
      <c r="I390" s="128"/>
      <c r="J390" s="128"/>
      <c r="K390" s="128"/>
      <c r="L390" s="128"/>
    </row>
    <row r="391" spans="2:12">
      <c r="B391" s="142"/>
      <c r="C391" s="142"/>
      <c r="D391" s="128"/>
      <c r="E391" s="128"/>
      <c r="F391" s="128"/>
      <c r="G391" s="128"/>
      <c r="H391" s="128"/>
      <c r="I391" s="128"/>
      <c r="J391" s="128"/>
      <c r="K391" s="128"/>
      <c r="L391" s="128"/>
    </row>
    <row r="392" spans="2:12">
      <c r="B392" s="142"/>
      <c r="C392" s="142"/>
      <c r="D392" s="128"/>
      <c r="E392" s="128"/>
      <c r="F392" s="128"/>
      <c r="G392" s="128"/>
      <c r="H392" s="128"/>
      <c r="I392" s="128"/>
      <c r="J392" s="128"/>
      <c r="K392" s="128"/>
      <c r="L392" s="128"/>
    </row>
    <row r="393" spans="2:12">
      <c r="B393" s="142"/>
      <c r="C393" s="142"/>
      <c r="D393" s="128"/>
      <c r="E393" s="128"/>
      <c r="F393" s="128"/>
      <c r="G393" s="128"/>
      <c r="H393" s="128"/>
      <c r="I393" s="128"/>
      <c r="J393" s="128"/>
      <c r="K393" s="128"/>
      <c r="L393" s="128"/>
    </row>
    <row r="394" spans="2:12">
      <c r="B394" s="142"/>
      <c r="C394" s="142"/>
      <c r="D394" s="128"/>
      <c r="E394" s="128"/>
      <c r="F394" s="128"/>
      <c r="G394" s="128"/>
      <c r="H394" s="128"/>
      <c r="I394" s="128"/>
      <c r="J394" s="128"/>
      <c r="K394" s="128"/>
      <c r="L394" s="128"/>
    </row>
    <row r="395" spans="2:12">
      <c r="B395" s="142"/>
      <c r="C395" s="142"/>
      <c r="D395" s="128"/>
      <c r="E395" s="128"/>
      <c r="F395" s="128"/>
      <c r="G395" s="128"/>
      <c r="H395" s="128"/>
      <c r="I395" s="128"/>
      <c r="J395" s="128"/>
      <c r="K395" s="128"/>
      <c r="L395" s="128"/>
    </row>
    <row r="396" spans="2:12">
      <c r="B396" s="142"/>
      <c r="C396" s="142"/>
      <c r="D396" s="128"/>
      <c r="E396" s="128"/>
      <c r="F396" s="128"/>
      <c r="G396" s="128"/>
      <c r="H396" s="128"/>
      <c r="I396" s="128"/>
      <c r="J396" s="128"/>
      <c r="K396" s="128"/>
      <c r="L396" s="128"/>
    </row>
    <row r="397" spans="2:12">
      <c r="B397" s="142"/>
      <c r="C397" s="142"/>
      <c r="D397" s="128"/>
      <c r="E397" s="128"/>
      <c r="F397" s="128"/>
      <c r="G397" s="128"/>
      <c r="H397" s="128"/>
      <c r="I397" s="128"/>
      <c r="J397" s="128"/>
      <c r="K397" s="128"/>
      <c r="L397" s="128"/>
    </row>
    <row r="398" spans="2:12">
      <c r="B398" s="142"/>
      <c r="C398" s="142"/>
      <c r="D398" s="128"/>
      <c r="E398" s="128"/>
      <c r="F398" s="128"/>
      <c r="G398" s="128"/>
      <c r="H398" s="128"/>
      <c r="I398" s="128"/>
      <c r="J398" s="128"/>
      <c r="K398" s="128"/>
      <c r="L398" s="128"/>
    </row>
    <row r="399" spans="2:12">
      <c r="B399" s="142"/>
      <c r="C399" s="142"/>
      <c r="D399" s="128"/>
      <c r="E399" s="128"/>
      <c r="F399" s="128"/>
      <c r="G399" s="128"/>
      <c r="H399" s="128"/>
      <c r="I399" s="128"/>
      <c r="J399" s="128"/>
      <c r="K399" s="128"/>
      <c r="L399" s="128"/>
    </row>
    <row r="400" spans="2:12">
      <c r="B400" s="142"/>
      <c r="C400" s="142"/>
      <c r="D400" s="128"/>
      <c r="E400" s="128"/>
      <c r="F400" s="128"/>
      <c r="G400" s="128"/>
      <c r="H400" s="128"/>
      <c r="I400" s="128"/>
      <c r="J400" s="128"/>
      <c r="K400" s="128"/>
      <c r="L400" s="128"/>
    </row>
    <row r="401" spans="2:12">
      <c r="B401" s="142"/>
      <c r="C401" s="142"/>
      <c r="D401" s="128"/>
      <c r="E401" s="128"/>
      <c r="F401" s="128"/>
      <c r="G401" s="128"/>
      <c r="H401" s="128"/>
      <c r="I401" s="128"/>
      <c r="J401" s="128"/>
      <c r="K401" s="128"/>
      <c r="L401" s="128"/>
    </row>
    <row r="402" spans="2:12">
      <c r="B402" s="142"/>
      <c r="C402" s="142"/>
      <c r="D402" s="128"/>
      <c r="E402" s="128"/>
      <c r="F402" s="128"/>
      <c r="G402" s="128"/>
      <c r="H402" s="128"/>
      <c r="I402" s="128"/>
      <c r="J402" s="128"/>
      <c r="K402" s="128"/>
      <c r="L402" s="128"/>
    </row>
    <row r="403" spans="2:12">
      <c r="B403" s="142"/>
      <c r="C403" s="142"/>
      <c r="D403" s="128"/>
      <c r="E403" s="128"/>
      <c r="F403" s="128"/>
      <c r="G403" s="128"/>
      <c r="H403" s="128"/>
      <c r="I403" s="128"/>
      <c r="J403" s="128"/>
      <c r="K403" s="128"/>
      <c r="L403" s="128"/>
    </row>
    <row r="404" spans="2:12">
      <c r="B404" s="142"/>
      <c r="C404" s="142"/>
      <c r="D404" s="128"/>
      <c r="E404" s="128"/>
      <c r="F404" s="128"/>
      <c r="G404" s="128"/>
      <c r="H404" s="128"/>
      <c r="I404" s="128"/>
      <c r="J404" s="128"/>
      <c r="K404" s="128"/>
      <c r="L404" s="128"/>
    </row>
    <row r="405" spans="2:12">
      <c r="B405" s="142"/>
      <c r="C405" s="142"/>
      <c r="D405" s="128"/>
      <c r="E405" s="128"/>
      <c r="F405" s="128"/>
      <c r="G405" s="128"/>
      <c r="H405" s="128"/>
      <c r="I405" s="128"/>
      <c r="J405" s="128"/>
      <c r="K405" s="128"/>
      <c r="L405" s="128"/>
    </row>
    <row r="406" spans="2:12">
      <c r="B406" s="142"/>
      <c r="C406" s="142"/>
      <c r="D406" s="128"/>
      <c r="E406" s="128"/>
      <c r="F406" s="128"/>
      <c r="G406" s="128"/>
      <c r="H406" s="128"/>
      <c r="I406" s="128"/>
      <c r="J406" s="128"/>
      <c r="K406" s="128"/>
      <c r="L406" s="128"/>
    </row>
    <row r="407" spans="2:12">
      <c r="B407" s="142"/>
      <c r="C407" s="142"/>
      <c r="D407" s="128"/>
      <c r="E407" s="128"/>
      <c r="F407" s="128"/>
      <c r="G407" s="128"/>
      <c r="H407" s="128"/>
      <c r="I407" s="128"/>
      <c r="J407" s="128"/>
      <c r="K407" s="128"/>
      <c r="L407" s="128"/>
    </row>
    <row r="408" spans="2:12">
      <c r="B408" s="142"/>
      <c r="C408" s="142"/>
      <c r="D408" s="128"/>
      <c r="E408" s="128"/>
      <c r="F408" s="128"/>
      <c r="G408" s="128"/>
      <c r="H408" s="128"/>
      <c r="I408" s="128"/>
      <c r="J408" s="128"/>
      <c r="K408" s="128"/>
      <c r="L408" s="128"/>
    </row>
    <row r="409" spans="2:12">
      <c r="B409" s="142"/>
      <c r="C409" s="142"/>
      <c r="D409" s="128"/>
      <c r="E409" s="128"/>
      <c r="F409" s="128"/>
      <c r="G409" s="128"/>
      <c r="H409" s="128"/>
      <c r="I409" s="128"/>
      <c r="J409" s="128"/>
      <c r="K409" s="128"/>
      <c r="L409" s="128"/>
    </row>
    <row r="410" spans="2:12">
      <c r="B410" s="142"/>
      <c r="C410" s="142"/>
      <c r="D410" s="128"/>
      <c r="E410" s="128"/>
      <c r="F410" s="128"/>
      <c r="G410" s="128"/>
      <c r="H410" s="128"/>
      <c r="I410" s="128"/>
      <c r="J410" s="128"/>
      <c r="K410" s="128"/>
      <c r="L410" s="128"/>
    </row>
    <row r="411" spans="2:12">
      <c r="B411" s="142"/>
      <c r="C411" s="142"/>
      <c r="D411" s="128"/>
      <c r="E411" s="128"/>
      <c r="F411" s="128"/>
      <c r="G411" s="128"/>
      <c r="H411" s="128"/>
      <c r="I411" s="128"/>
      <c r="J411" s="128"/>
      <c r="K411" s="128"/>
      <c r="L411" s="128"/>
    </row>
    <row r="412" spans="2:12">
      <c r="B412" s="142"/>
      <c r="C412" s="142"/>
      <c r="D412" s="128"/>
      <c r="E412" s="128"/>
      <c r="F412" s="128"/>
      <c r="G412" s="128"/>
      <c r="H412" s="128"/>
      <c r="I412" s="128"/>
      <c r="J412" s="128"/>
      <c r="K412" s="128"/>
      <c r="L412" s="128"/>
    </row>
    <row r="413" spans="2:12">
      <c r="B413" s="142"/>
      <c r="C413" s="142"/>
      <c r="D413" s="128"/>
      <c r="E413" s="128"/>
      <c r="F413" s="128"/>
      <c r="G413" s="128"/>
      <c r="H413" s="128"/>
      <c r="I413" s="128"/>
      <c r="J413" s="128"/>
      <c r="K413" s="128"/>
      <c r="L413" s="128"/>
    </row>
    <row r="414" spans="2:12">
      <c r="B414" s="142"/>
      <c r="C414" s="142"/>
      <c r="D414" s="128"/>
      <c r="E414" s="128"/>
      <c r="F414" s="128"/>
      <c r="G414" s="128"/>
      <c r="H414" s="128"/>
      <c r="I414" s="128"/>
      <c r="J414" s="128"/>
      <c r="K414" s="128"/>
      <c r="L414" s="128"/>
    </row>
    <row r="415" spans="2:12">
      <c r="B415" s="142"/>
      <c r="C415" s="142"/>
      <c r="D415" s="128"/>
      <c r="E415" s="128"/>
      <c r="F415" s="128"/>
      <c r="G415" s="128"/>
      <c r="H415" s="128"/>
      <c r="I415" s="128"/>
      <c r="J415" s="128"/>
      <c r="K415" s="128"/>
      <c r="L415" s="128"/>
    </row>
    <row r="416" spans="2:12">
      <c r="B416" s="142"/>
      <c r="C416" s="142"/>
      <c r="D416" s="128"/>
      <c r="E416" s="128"/>
      <c r="F416" s="128"/>
      <c r="G416" s="128"/>
      <c r="H416" s="128"/>
      <c r="I416" s="128"/>
      <c r="J416" s="128"/>
      <c r="K416" s="128"/>
      <c r="L416" s="128"/>
    </row>
    <row r="417" spans="2:12">
      <c r="B417" s="142"/>
      <c r="C417" s="142"/>
      <c r="D417" s="128"/>
      <c r="E417" s="128"/>
      <c r="F417" s="128"/>
      <c r="G417" s="128"/>
      <c r="H417" s="128"/>
      <c r="I417" s="128"/>
      <c r="J417" s="128"/>
      <c r="K417" s="128"/>
      <c r="L417" s="128"/>
    </row>
    <row r="418" spans="2:12">
      <c r="B418" s="142"/>
      <c r="C418" s="142"/>
      <c r="D418" s="128"/>
      <c r="E418" s="128"/>
      <c r="F418" s="128"/>
      <c r="G418" s="128"/>
      <c r="H418" s="128"/>
      <c r="I418" s="128"/>
      <c r="J418" s="128"/>
      <c r="K418" s="128"/>
      <c r="L418" s="128"/>
    </row>
    <row r="419" spans="2:12">
      <c r="B419" s="142"/>
      <c r="C419" s="142"/>
      <c r="D419" s="128"/>
      <c r="E419" s="128"/>
      <c r="F419" s="128"/>
      <c r="G419" s="128"/>
      <c r="H419" s="128"/>
      <c r="I419" s="128"/>
      <c r="J419" s="128"/>
      <c r="K419" s="128"/>
      <c r="L419" s="128"/>
    </row>
    <row r="420" spans="2:12">
      <c r="B420" s="142"/>
      <c r="C420" s="142"/>
      <c r="D420" s="128"/>
      <c r="E420" s="128"/>
      <c r="F420" s="128"/>
      <c r="G420" s="128"/>
      <c r="H420" s="128"/>
      <c r="I420" s="128"/>
      <c r="J420" s="128"/>
      <c r="K420" s="128"/>
      <c r="L420" s="128"/>
    </row>
    <row r="421" spans="2:12">
      <c r="B421" s="142"/>
      <c r="C421" s="142"/>
      <c r="D421" s="128"/>
      <c r="E421" s="128"/>
      <c r="F421" s="128"/>
      <c r="G421" s="128"/>
      <c r="H421" s="128"/>
      <c r="I421" s="128"/>
      <c r="J421" s="128"/>
      <c r="K421" s="128"/>
      <c r="L421" s="128"/>
    </row>
    <row r="422" spans="2:12">
      <c r="B422" s="142"/>
      <c r="C422" s="142"/>
      <c r="D422" s="128"/>
      <c r="E422" s="128"/>
      <c r="F422" s="128"/>
      <c r="G422" s="128"/>
      <c r="H422" s="128"/>
      <c r="I422" s="128"/>
      <c r="J422" s="128"/>
      <c r="K422" s="128"/>
      <c r="L422" s="128"/>
    </row>
    <row r="423" spans="2:12">
      <c r="B423" s="142"/>
      <c r="C423" s="142"/>
      <c r="D423" s="128"/>
      <c r="E423" s="128"/>
      <c r="F423" s="128"/>
      <c r="G423" s="128"/>
      <c r="H423" s="128"/>
      <c r="I423" s="128"/>
      <c r="J423" s="128"/>
      <c r="K423" s="128"/>
      <c r="L423" s="128"/>
    </row>
    <row r="424" spans="2:12">
      <c r="B424" s="142"/>
      <c r="C424" s="142"/>
      <c r="D424" s="128"/>
      <c r="E424" s="128"/>
      <c r="F424" s="128"/>
      <c r="G424" s="128"/>
      <c r="H424" s="128"/>
      <c r="I424" s="128"/>
      <c r="J424" s="128"/>
      <c r="K424" s="128"/>
      <c r="L424" s="128"/>
    </row>
    <row r="425" spans="2:12">
      <c r="B425" s="142"/>
      <c r="C425" s="142"/>
      <c r="D425" s="128"/>
      <c r="E425" s="128"/>
      <c r="F425" s="128"/>
      <c r="G425" s="128"/>
      <c r="H425" s="128"/>
      <c r="I425" s="128"/>
      <c r="J425" s="128"/>
      <c r="K425" s="128"/>
      <c r="L425" s="128"/>
    </row>
    <row r="426" spans="2:12">
      <c r="B426" s="142"/>
      <c r="C426" s="142"/>
      <c r="D426" s="128"/>
      <c r="E426" s="128"/>
      <c r="F426" s="128"/>
      <c r="G426" s="128"/>
      <c r="H426" s="128"/>
      <c r="I426" s="128"/>
      <c r="J426" s="128"/>
      <c r="K426" s="128"/>
      <c r="L426" s="128"/>
    </row>
    <row r="427" spans="2:12">
      <c r="B427" s="142"/>
      <c r="C427" s="142"/>
      <c r="D427" s="128"/>
      <c r="E427" s="128"/>
      <c r="F427" s="128"/>
      <c r="G427" s="128"/>
      <c r="H427" s="128"/>
      <c r="I427" s="128"/>
      <c r="J427" s="128"/>
      <c r="K427" s="128"/>
      <c r="L427" s="128"/>
    </row>
    <row r="428" spans="2:12">
      <c r="B428" s="142"/>
      <c r="C428" s="142"/>
      <c r="D428" s="128"/>
      <c r="E428" s="128"/>
      <c r="F428" s="128"/>
      <c r="G428" s="128"/>
      <c r="H428" s="128"/>
      <c r="I428" s="128"/>
      <c r="J428" s="128"/>
      <c r="K428" s="128"/>
      <c r="L428" s="128"/>
    </row>
    <row r="429" spans="2:12">
      <c r="B429" s="142"/>
      <c r="C429" s="142"/>
      <c r="D429" s="128"/>
      <c r="E429" s="128"/>
      <c r="F429" s="128"/>
      <c r="G429" s="128"/>
      <c r="H429" s="128"/>
      <c r="I429" s="128"/>
      <c r="J429" s="128"/>
      <c r="K429" s="128"/>
      <c r="L429" s="128"/>
    </row>
    <row r="430" spans="2:12">
      <c r="B430" s="142"/>
      <c r="C430" s="142"/>
      <c r="D430" s="128"/>
      <c r="E430" s="128"/>
      <c r="F430" s="128"/>
      <c r="G430" s="128"/>
      <c r="H430" s="128"/>
      <c r="I430" s="128"/>
      <c r="J430" s="128"/>
      <c r="K430" s="128"/>
      <c r="L430" s="128"/>
    </row>
    <row r="431" spans="2:12">
      <c r="B431" s="142"/>
      <c r="C431" s="142"/>
      <c r="D431" s="128"/>
      <c r="E431" s="128"/>
      <c r="F431" s="128"/>
      <c r="G431" s="128"/>
      <c r="H431" s="128"/>
      <c r="I431" s="128"/>
      <c r="J431" s="128"/>
      <c r="K431" s="128"/>
      <c r="L431" s="128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A1:A1048576 B1:B18 C5:C1048576 B20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41.710937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10.85546875" style="1" bestFit="1" customWidth="1"/>
    <col min="8" max="8" width="10.71093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56" t="s">
        <v>165</v>
      </c>
      <c r="C1" s="77" t="s" vm="1">
        <v>244</v>
      </c>
    </row>
    <row r="2" spans="2:13">
      <c r="B2" s="56" t="s">
        <v>164</v>
      </c>
      <c r="C2" s="77" t="s">
        <v>245</v>
      </c>
    </row>
    <row r="3" spans="2:13">
      <c r="B3" s="56" t="s">
        <v>166</v>
      </c>
      <c r="C3" s="77" t="s">
        <v>246</v>
      </c>
    </row>
    <row r="4" spans="2:13">
      <c r="B4" s="56" t="s">
        <v>167</v>
      </c>
      <c r="C4" s="77" t="s">
        <v>247</v>
      </c>
    </row>
    <row r="6" spans="2:13" ht="26.25" customHeight="1">
      <c r="B6" s="182" t="s">
        <v>193</v>
      </c>
      <c r="C6" s="183"/>
      <c r="D6" s="183"/>
      <c r="E6" s="183"/>
      <c r="F6" s="183"/>
      <c r="G6" s="183"/>
      <c r="H6" s="183"/>
      <c r="I6" s="183"/>
      <c r="J6" s="183"/>
      <c r="K6" s="183"/>
      <c r="L6" s="184"/>
    </row>
    <row r="7" spans="2:13" ht="26.25" customHeight="1">
      <c r="B7" s="182" t="s">
        <v>112</v>
      </c>
      <c r="C7" s="183"/>
      <c r="D7" s="183"/>
      <c r="E7" s="183"/>
      <c r="F7" s="183"/>
      <c r="G7" s="183"/>
      <c r="H7" s="183"/>
      <c r="I7" s="183"/>
      <c r="J7" s="183"/>
      <c r="K7" s="183"/>
      <c r="L7" s="184"/>
      <c r="M7" s="3"/>
    </row>
    <row r="8" spans="2:13" s="3" customFormat="1" ht="78.75">
      <c r="B8" s="22" t="s">
        <v>135</v>
      </c>
      <c r="C8" s="30" t="s">
        <v>51</v>
      </c>
      <c r="D8" s="30" t="s">
        <v>138</v>
      </c>
      <c r="E8" s="30" t="s">
        <v>75</v>
      </c>
      <c r="F8" s="30" t="s">
        <v>120</v>
      </c>
      <c r="G8" s="30" t="s">
        <v>227</v>
      </c>
      <c r="H8" s="30" t="s">
        <v>226</v>
      </c>
      <c r="I8" s="30" t="s">
        <v>72</v>
      </c>
      <c r="J8" s="30" t="s">
        <v>67</v>
      </c>
      <c r="K8" s="30" t="s">
        <v>168</v>
      </c>
      <c r="L8" s="31" t="s">
        <v>170</v>
      </c>
    </row>
    <row r="9" spans="2:13" s="3" customFormat="1">
      <c r="B9" s="15"/>
      <c r="C9" s="30"/>
      <c r="D9" s="30"/>
      <c r="E9" s="30"/>
      <c r="F9" s="30"/>
      <c r="G9" s="16" t="s">
        <v>234</v>
      </c>
      <c r="H9" s="16"/>
      <c r="I9" s="16" t="s">
        <v>230</v>
      </c>
      <c r="J9" s="16" t="s">
        <v>20</v>
      </c>
      <c r="K9" s="32" t="s">
        <v>20</v>
      </c>
      <c r="L9" s="17" t="s">
        <v>20</v>
      </c>
    </row>
    <row r="10" spans="2:1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3" s="4" customFormat="1" ht="18" customHeight="1">
      <c r="B11" s="104" t="s">
        <v>56</v>
      </c>
      <c r="C11" s="81"/>
      <c r="D11" s="81"/>
      <c r="E11" s="81"/>
      <c r="F11" s="81"/>
      <c r="G11" s="90"/>
      <c r="H11" s="92"/>
      <c r="I11" s="90">
        <v>55560.039722899986</v>
      </c>
      <c r="J11" s="81"/>
      <c r="K11" s="91">
        <v>1</v>
      </c>
      <c r="L11" s="91">
        <f>I11/'סכום נכסי הקרן'!$C$42</f>
        <v>7.5379298039436919E-4</v>
      </c>
    </row>
    <row r="12" spans="2:13" s="98" customFormat="1">
      <c r="B12" s="124" t="s">
        <v>221</v>
      </c>
      <c r="C12" s="119"/>
      <c r="D12" s="119"/>
      <c r="E12" s="119"/>
      <c r="F12" s="119"/>
      <c r="G12" s="120"/>
      <c r="H12" s="122"/>
      <c r="I12" s="120">
        <v>-249.63029118000082</v>
      </c>
      <c r="J12" s="119"/>
      <c r="K12" s="121">
        <v>-4.4929825900954417E-3</v>
      </c>
      <c r="L12" s="121">
        <f>I12/'סכום נכסי הקרן'!$C$42</f>
        <v>-3.3867787374480556E-6</v>
      </c>
    </row>
    <row r="13" spans="2:13">
      <c r="B13" s="100" t="s">
        <v>213</v>
      </c>
      <c r="C13" s="81"/>
      <c r="D13" s="81"/>
      <c r="E13" s="81"/>
      <c r="F13" s="81"/>
      <c r="G13" s="90"/>
      <c r="H13" s="92"/>
      <c r="I13" s="90">
        <v>-249.63029118000082</v>
      </c>
      <c r="J13" s="81"/>
      <c r="K13" s="91">
        <v>-4.4929825900954417E-3</v>
      </c>
      <c r="L13" s="91">
        <f>I13/'סכום נכסי הקרן'!$C$42</f>
        <v>-3.3867787374480556E-6</v>
      </c>
    </row>
    <row r="14" spans="2:13">
      <c r="B14" s="86" t="s">
        <v>1909</v>
      </c>
      <c r="C14" s="83" t="s">
        <v>1910</v>
      </c>
      <c r="D14" s="96" t="s">
        <v>139</v>
      </c>
      <c r="E14" s="96" t="s">
        <v>1911</v>
      </c>
      <c r="F14" s="96" t="s">
        <v>152</v>
      </c>
      <c r="G14" s="93">
        <v>721.47482999999977</v>
      </c>
      <c r="H14" s="95">
        <v>250100</v>
      </c>
      <c r="I14" s="93">
        <v>1804.4085498299999</v>
      </c>
      <c r="J14" s="83"/>
      <c r="K14" s="94">
        <v>3.2476732537077058E-2</v>
      </c>
      <c r="L14" s="94">
        <f>I14/'סכום נכסי הקרן'!$C$42</f>
        <v>2.4480733012594097E-5</v>
      </c>
    </row>
    <row r="15" spans="2:13">
      <c r="B15" s="86" t="s">
        <v>1912</v>
      </c>
      <c r="C15" s="83" t="s">
        <v>1913</v>
      </c>
      <c r="D15" s="96" t="s">
        <v>139</v>
      </c>
      <c r="E15" s="96" t="s">
        <v>1911</v>
      </c>
      <c r="F15" s="96" t="s">
        <v>152</v>
      </c>
      <c r="G15" s="93">
        <v>1695.4658509999997</v>
      </c>
      <c r="H15" s="95">
        <v>96000</v>
      </c>
      <c r="I15" s="93">
        <v>1627.6472164799995</v>
      </c>
      <c r="J15" s="83"/>
      <c r="K15" s="94">
        <v>2.9295285327327402E-2</v>
      </c>
      <c r="L15" s="94">
        <f>I15/'סכום נכסי הקרן'!$C$42</f>
        <v>2.2082580438389555E-5</v>
      </c>
    </row>
    <row r="16" spans="2:13">
      <c r="B16" s="86" t="s">
        <v>1914</v>
      </c>
      <c r="C16" s="83" t="s">
        <v>1915</v>
      </c>
      <c r="D16" s="96" t="s">
        <v>139</v>
      </c>
      <c r="E16" s="96" t="s">
        <v>1911</v>
      </c>
      <c r="F16" s="96" t="s">
        <v>152</v>
      </c>
      <c r="G16" s="93">
        <v>-1695.4658509999999</v>
      </c>
      <c r="H16" s="95">
        <v>66000</v>
      </c>
      <c r="I16" s="93">
        <v>-1119.0074613299998</v>
      </c>
      <c r="J16" s="83"/>
      <c r="K16" s="94">
        <v>-2.0140508662537592E-2</v>
      </c>
      <c r="L16" s="94">
        <f>I16/'סכום נכסי הקרן'!$C$42</f>
        <v>-1.5181774051392821E-5</v>
      </c>
    </row>
    <row r="17" spans="2:12">
      <c r="B17" s="86" t="s">
        <v>1916</v>
      </c>
      <c r="C17" s="83" t="s">
        <v>1917</v>
      </c>
      <c r="D17" s="96" t="s">
        <v>139</v>
      </c>
      <c r="E17" s="96" t="s">
        <v>1911</v>
      </c>
      <c r="F17" s="96" t="s">
        <v>152</v>
      </c>
      <c r="G17" s="93">
        <v>-721.47482999999977</v>
      </c>
      <c r="H17" s="95">
        <v>180200</v>
      </c>
      <c r="I17" s="93">
        <v>-1300.0976436599999</v>
      </c>
      <c r="J17" s="83"/>
      <c r="K17" s="94">
        <v>-2.3399868865179071E-2</v>
      </c>
      <c r="L17" s="94">
        <f>I17/'סכום נכסי הקרן'!$C$42</f>
        <v>-1.7638656892720736E-5</v>
      </c>
    </row>
    <row r="18" spans="2:12">
      <c r="B18" s="86" t="s">
        <v>1918</v>
      </c>
      <c r="C18" s="83" t="s">
        <v>1919</v>
      </c>
      <c r="D18" s="96" t="s">
        <v>139</v>
      </c>
      <c r="E18" s="96" t="s">
        <v>1911</v>
      </c>
      <c r="F18" s="96" t="s">
        <v>152</v>
      </c>
      <c r="G18" s="93">
        <v>3607.3741499999996</v>
      </c>
      <c r="H18" s="95">
        <v>60000</v>
      </c>
      <c r="I18" s="93">
        <v>2164.4244899999994</v>
      </c>
      <c r="J18" s="83"/>
      <c r="K18" s="94">
        <v>3.8956496445914097E-2</v>
      </c>
      <c r="L18" s="94">
        <f>I18/'סכום נכסי הקרן'!$C$42</f>
        <v>2.9365133561688237E-5</v>
      </c>
    </row>
    <row r="19" spans="2:12">
      <c r="B19" s="86" t="s">
        <v>1920</v>
      </c>
      <c r="C19" s="83" t="s">
        <v>1921</v>
      </c>
      <c r="D19" s="96" t="s">
        <v>139</v>
      </c>
      <c r="E19" s="96" t="s">
        <v>1911</v>
      </c>
      <c r="F19" s="96" t="s">
        <v>152</v>
      </c>
      <c r="G19" s="93">
        <v>-3607.3741499999996</v>
      </c>
      <c r="H19" s="95">
        <v>95000</v>
      </c>
      <c r="I19" s="93">
        <v>-3427.0054424999998</v>
      </c>
      <c r="J19" s="83"/>
      <c r="K19" s="94">
        <v>-6.1681119372697338E-2</v>
      </c>
      <c r="L19" s="94">
        <f>I19/'סכום נכסי הקרן'!$C$42</f>
        <v>-4.6494794806006389E-5</v>
      </c>
    </row>
    <row r="20" spans="2:12">
      <c r="B20" s="82"/>
      <c r="C20" s="83"/>
      <c r="D20" s="83"/>
      <c r="E20" s="83"/>
      <c r="F20" s="83"/>
      <c r="G20" s="93"/>
      <c r="H20" s="95"/>
      <c r="I20" s="83"/>
      <c r="J20" s="83"/>
      <c r="K20" s="94"/>
      <c r="L20" s="83"/>
    </row>
    <row r="21" spans="2:12" s="98" customFormat="1">
      <c r="B21" s="124" t="s">
        <v>220</v>
      </c>
      <c r="C21" s="119"/>
      <c r="D21" s="119"/>
      <c r="E21" s="119"/>
      <c r="F21" s="119"/>
      <c r="G21" s="120"/>
      <c r="H21" s="122"/>
      <c r="I21" s="120">
        <v>55809.670014079988</v>
      </c>
      <c r="J21" s="119"/>
      <c r="K21" s="121">
        <v>1.0044929825900955</v>
      </c>
      <c r="L21" s="121">
        <f>I21/'סכום נכסי הקרן'!$C$42</f>
        <v>7.5717975913181716E-4</v>
      </c>
    </row>
    <row r="22" spans="2:12">
      <c r="B22" s="100" t="s">
        <v>213</v>
      </c>
      <c r="C22" s="81"/>
      <c r="D22" s="81"/>
      <c r="E22" s="81"/>
      <c r="F22" s="81"/>
      <c r="G22" s="90"/>
      <c r="H22" s="92"/>
      <c r="I22" s="90">
        <v>55809.670014079988</v>
      </c>
      <c r="J22" s="81"/>
      <c r="K22" s="91">
        <v>1.0044929825900955</v>
      </c>
      <c r="L22" s="91">
        <f>I22/'סכום נכסי הקרן'!$C$42</f>
        <v>7.5717975913181716E-4</v>
      </c>
    </row>
    <row r="23" spans="2:12">
      <c r="B23" s="86" t="s">
        <v>1922</v>
      </c>
      <c r="C23" s="83" t="s">
        <v>1923</v>
      </c>
      <c r="D23" s="96" t="s">
        <v>1463</v>
      </c>
      <c r="E23" s="96" t="s">
        <v>1911</v>
      </c>
      <c r="F23" s="96" t="s">
        <v>151</v>
      </c>
      <c r="G23" s="93">
        <v>-114.68966799999998</v>
      </c>
      <c r="H23" s="95">
        <v>443</v>
      </c>
      <c r="I23" s="93">
        <v>-176.91179527399999</v>
      </c>
      <c r="J23" s="83"/>
      <c r="K23" s="94">
        <v>-3.1841553057976465E-3</v>
      </c>
      <c r="L23" s="94">
        <f>I23/'סכום נכסי הקרן'!$C$42</f>
        <v>-2.4001939179957518E-6</v>
      </c>
    </row>
    <row r="24" spans="2:12">
      <c r="B24" s="86" t="s">
        <v>1924</v>
      </c>
      <c r="C24" s="83" t="s">
        <v>1925</v>
      </c>
      <c r="D24" s="96" t="s">
        <v>30</v>
      </c>
      <c r="E24" s="96" t="s">
        <v>1911</v>
      </c>
      <c r="F24" s="96" t="s">
        <v>153</v>
      </c>
      <c r="G24" s="93">
        <v>-177.53818899999999</v>
      </c>
      <c r="H24" s="95">
        <v>229</v>
      </c>
      <c r="I24" s="93">
        <v>-154.69701024499994</v>
      </c>
      <c r="J24" s="83"/>
      <c r="K24" s="94">
        <v>-2.784321447870366E-3</v>
      </c>
      <c r="L24" s="94">
        <f>I24/'סכום נכסי הקרן'!$C$42</f>
        <v>-2.0988019625661685E-6</v>
      </c>
    </row>
    <row r="25" spans="2:12">
      <c r="B25" s="86" t="s">
        <v>1926</v>
      </c>
      <c r="C25" s="83" t="s">
        <v>1927</v>
      </c>
      <c r="D25" s="96" t="s">
        <v>1463</v>
      </c>
      <c r="E25" s="96" t="s">
        <v>1911</v>
      </c>
      <c r="F25" s="96" t="s">
        <v>151</v>
      </c>
      <c r="G25" s="93">
        <v>-330.22102400000006</v>
      </c>
      <c r="H25" s="95">
        <v>85</v>
      </c>
      <c r="I25" s="93">
        <v>-97.73551677899998</v>
      </c>
      <c r="J25" s="83"/>
      <c r="K25" s="94">
        <v>-1.7590973164606409E-3</v>
      </c>
      <c r="L25" s="94">
        <f>I25/'סכום נכסי הקרן'!$C$42</f>
        <v>-1.3259952089786033E-6</v>
      </c>
    </row>
    <row r="26" spans="2:12">
      <c r="B26" s="86" t="s">
        <v>1928</v>
      </c>
      <c r="C26" s="83" t="s">
        <v>1929</v>
      </c>
      <c r="D26" s="96" t="s">
        <v>30</v>
      </c>
      <c r="E26" s="96" t="s">
        <v>1911</v>
      </c>
      <c r="F26" s="96" t="s">
        <v>151</v>
      </c>
      <c r="G26" s="93">
        <v>-376.8301899999999</v>
      </c>
      <c r="H26" s="95">
        <v>440</v>
      </c>
      <c r="I26" s="93">
        <v>-577.33399680399987</v>
      </c>
      <c r="J26" s="83"/>
      <c r="K26" s="94">
        <v>-1.0391173218798873E-2</v>
      </c>
      <c r="L26" s="94">
        <f>I26/'סכום נכסי הקרן'!$C$42</f>
        <v>-7.8327934303925531E-6</v>
      </c>
    </row>
    <row r="27" spans="2:12">
      <c r="B27" s="86" t="s">
        <v>1930</v>
      </c>
      <c r="C27" s="83" t="s">
        <v>1931</v>
      </c>
      <c r="D27" s="96" t="s">
        <v>30</v>
      </c>
      <c r="E27" s="96" t="s">
        <v>1911</v>
      </c>
      <c r="F27" s="96" t="s">
        <v>151</v>
      </c>
      <c r="G27" s="93">
        <v>-715.37735899999984</v>
      </c>
      <c r="H27" s="95">
        <v>910</v>
      </c>
      <c r="I27" s="93">
        <v>-2266.7590109029993</v>
      </c>
      <c r="J27" s="83"/>
      <c r="K27" s="94">
        <v>-4.0798369155389883E-2</v>
      </c>
      <c r="L27" s="94">
        <f>I27/'סכום נכסי הקרן'!$C$42</f>
        <v>-3.0753524280871038E-5</v>
      </c>
    </row>
    <row r="28" spans="2:12">
      <c r="B28" s="86" t="s">
        <v>1932</v>
      </c>
      <c r="C28" s="83" t="s">
        <v>1933</v>
      </c>
      <c r="D28" s="96" t="s">
        <v>30</v>
      </c>
      <c r="E28" s="96" t="s">
        <v>1911</v>
      </c>
      <c r="F28" s="96" t="s">
        <v>151</v>
      </c>
      <c r="G28" s="93">
        <v>1451.994072</v>
      </c>
      <c r="H28" s="95">
        <v>8040</v>
      </c>
      <c r="I28" s="93">
        <v>40648.980644210991</v>
      </c>
      <c r="J28" s="83"/>
      <c r="K28" s="94">
        <v>0.73162259866882062</v>
      </c>
      <c r="L28" s="94">
        <f>I28/'סכום נכסי הקרן'!$C$42</f>
        <v>5.5149197917444377E-4</v>
      </c>
    </row>
    <row r="29" spans="2:12">
      <c r="B29" s="86" t="s">
        <v>1934</v>
      </c>
      <c r="C29" s="83" t="s">
        <v>1935</v>
      </c>
      <c r="D29" s="96" t="s">
        <v>30</v>
      </c>
      <c r="E29" s="96" t="s">
        <v>1911</v>
      </c>
      <c r="F29" s="96" t="s">
        <v>153</v>
      </c>
      <c r="G29" s="93">
        <v>-11290.90569</v>
      </c>
      <c r="H29" s="95">
        <v>1990</v>
      </c>
      <c r="I29" s="93">
        <v>-8549.4173312889998</v>
      </c>
      <c r="J29" s="83"/>
      <c r="K29" s="94">
        <v>-0.15387709177186237</v>
      </c>
      <c r="L29" s="94">
        <f>I29/'סכום נכסי הקרן'!$C$42</f>
        <v>-1.1599147162112999E-4</v>
      </c>
    </row>
    <row r="30" spans="2:12">
      <c r="B30" s="86" t="s">
        <v>1936</v>
      </c>
      <c r="C30" s="83" t="s">
        <v>1937</v>
      </c>
      <c r="D30" s="96" t="s">
        <v>30</v>
      </c>
      <c r="E30" s="96" t="s">
        <v>1911</v>
      </c>
      <c r="F30" s="96" t="s">
        <v>153</v>
      </c>
      <c r="G30" s="93">
        <v>11290.90569</v>
      </c>
      <c r="H30" s="95">
        <v>6370</v>
      </c>
      <c r="I30" s="93">
        <v>27366.727839353993</v>
      </c>
      <c r="J30" s="83"/>
      <c r="K30" s="94">
        <v>0.49256134401348067</v>
      </c>
      <c r="L30" s="94">
        <f>I30/'סכום נכסי הקרן'!$C$42</f>
        <v>3.7128928353097779E-4</v>
      </c>
    </row>
    <row r="31" spans="2:12">
      <c r="B31" s="86" t="s">
        <v>1938</v>
      </c>
      <c r="C31" s="83" t="s">
        <v>1939</v>
      </c>
      <c r="D31" s="96" t="s">
        <v>1463</v>
      </c>
      <c r="E31" s="96" t="s">
        <v>1911</v>
      </c>
      <c r="F31" s="96" t="s">
        <v>151</v>
      </c>
      <c r="G31" s="93">
        <v>-1429.1823939999997</v>
      </c>
      <c r="H31" s="95">
        <v>77</v>
      </c>
      <c r="I31" s="93">
        <v>-383.18380819099991</v>
      </c>
      <c r="J31" s="83"/>
      <c r="K31" s="94">
        <v>-6.8967518760261861E-3</v>
      </c>
      <c r="L31" s="94">
        <f>I31/'סכום נכסי הקרן'!$C$42</f>
        <v>-5.1987231516702357E-6</v>
      </c>
    </row>
    <row r="32" spans="2:12">
      <c r="B32" s="82"/>
      <c r="C32" s="83"/>
      <c r="D32" s="83"/>
      <c r="E32" s="83"/>
      <c r="F32" s="83"/>
      <c r="G32" s="93"/>
      <c r="H32" s="95"/>
      <c r="I32" s="83"/>
      <c r="J32" s="83"/>
      <c r="K32" s="94"/>
      <c r="L32" s="83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143" t="s">
        <v>243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143" t="s">
        <v>131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143" t="s">
        <v>225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143" t="s">
        <v>233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2:12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2:12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2:12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2:12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2:12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2:12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2:12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</row>
    <row r="121" spans="2:12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</row>
    <row r="122" spans="2:12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2:12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</row>
    <row r="124" spans="2:12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</row>
    <row r="125" spans="2:12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</row>
    <row r="126" spans="2:12"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</row>
    <row r="127" spans="2:12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</row>
    <row r="128" spans="2:12"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</row>
    <row r="129" spans="2:12"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</row>
    <row r="130" spans="2:12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</row>
    <row r="131" spans="2:12"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</row>
    <row r="132" spans="2:12">
      <c r="B132" s="142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</row>
    <row r="133" spans="2:12">
      <c r="B133" s="142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</row>
    <row r="134" spans="2:12">
      <c r="B134" s="142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</row>
    <row r="135" spans="2:12">
      <c r="B135" s="142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</row>
    <row r="136" spans="2:12">
      <c r="B136" s="142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</row>
    <row r="137" spans="2:12">
      <c r="B137" s="142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</row>
    <row r="138" spans="2:12">
      <c r="B138" s="142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</row>
    <row r="139" spans="2:12">
      <c r="B139" s="142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</row>
    <row r="140" spans="2:12">
      <c r="B140" s="142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</row>
    <row r="141" spans="2:12">
      <c r="B141" s="142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</row>
    <row r="142" spans="2:12">
      <c r="B142" s="142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</row>
    <row r="143" spans="2:12">
      <c r="B143" s="142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</row>
    <row r="144" spans="2:12">
      <c r="B144" s="142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</row>
    <row r="145" spans="2:12">
      <c r="B145" s="142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</row>
    <row r="146" spans="2:12">
      <c r="B146" s="142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</row>
    <row r="147" spans="2:12">
      <c r="B147" s="142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</row>
    <row r="148" spans="2:12">
      <c r="B148" s="142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</row>
    <row r="149" spans="2:12">
      <c r="B149" s="142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</row>
    <row r="150" spans="2:12">
      <c r="B150" s="142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</row>
    <row r="151" spans="2:12">
      <c r="B151" s="142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</row>
    <row r="152" spans="2:12">
      <c r="B152" s="142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</row>
    <row r="153" spans="2:12">
      <c r="B153" s="142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</row>
    <row r="154" spans="2:12">
      <c r="B154" s="142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</row>
    <row r="155" spans="2:12">
      <c r="B155" s="142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</row>
    <row r="156" spans="2:12">
      <c r="B156" s="142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</row>
    <row r="157" spans="2:12">
      <c r="B157" s="142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</row>
    <row r="158" spans="2:12">
      <c r="B158" s="142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</row>
    <row r="159" spans="2:12">
      <c r="B159" s="142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</row>
    <row r="160" spans="2:12">
      <c r="B160" s="142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</row>
    <row r="161" spans="2:12">
      <c r="B161" s="142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</row>
    <row r="162" spans="2:12">
      <c r="B162" s="142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</row>
    <row r="163" spans="2:12">
      <c r="B163" s="142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</row>
    <row r="164" spans="2:12">
      <c r="B164" s="142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</row>
    <row r="165" spans="2:12">
      <c r="B165" s="142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</row>
    <row r="166" spans="2:12">
      <c r="B166" s="142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</row>
    <row r="167" spans="2:12">
      <c r="B167" s="142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</row>
    <row r="168" spans="2:12">
      <c r="B168" s="142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</row>
    <row r="169" spans="2:12">
      <c r="B169" s="142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</row>
    <row r="170" spans="2:12">
      <c r="B170" s="142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</row>
    <row r="171" spans="2:12">
      <c r="B171" s="142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</row>
    <row r="172" spans="2:12">
      <c r="B172" s="142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</row>
    <row r="173" spans="2:12">
      <c r="B173" s="142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</row>
    <row r="174" spans="2:12">
      <c r="B174" s="142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</row>
    <row r="175" spans="2:12">
      <c r="B175" s="142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</row>
    <row r="176" spans="2:12">
      <c r="B176" s="142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</row>
    <row r="177" spans="2:12">
      <c r="B177" s="142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</row>
    <row r="178" spans="2:12">
      <c r="B178" s="142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</row>
    <row r="179" spans="2:12">
      <c r="B179" s="142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</row>
    <row r="180" spans="2:12">
      <c r="B180" s="142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</row>
    <row r="181" spans="2:12">
      <c r="B181" s="142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</row>
    <row r="182" spans="2:12">
      <c r="B182" s="142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</row>
    <row r="183" spans="2:12">
      <c r="B183" s="142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</row>
    <row r="184" spans="2:12">
      <c r="B184" s="142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</row>
    <row r="185" spans="2:12">
      <c r="B185" s="142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</row>
    <row r="186" spans="2:12">
      <c r="B186" s="142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</row>
    <row r="187" spans="2:12">
      <c r="B187" s="142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</row>
    <row r="188" spans="2:12">
      <c r="B188" s="142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</row>
    <row r="189" spans="2:12">
      <c r="B189" s="142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</row>
    <row r="190" spans="2:12">
      <c r="B190" s="142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</row>
    <row r="191" spans="2:12">
      <c r="B191" s="142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</row>
    <row r="192" spans="2:12">
      <c r="B192" s="142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</row>
    <row r="193" spans="2:12">
      <c r="B193" s="142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</row>
    <row r="194" spans="2:12">
      <c r="B194" s="142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</row>
    <row r="195" spans="2:12">
      <c r="B195" s="142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</row>
    <row r="196" spans="2:12">
      <c r="B196" s="142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</row>
    <row r="197" spans="2:12">
      <c r="B197" s="142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</row>
    <row r="198" spans="2:12">
      <c r="B198" s="142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</row>
    <row r="199" spans="2:12">
      <c r="B199" s="142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</row>
    <row r="200" spans="2:12">
      <c r="B200" s="142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</row>
    <row r="201" spans="2:12">
      <c r="B201" s="142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</row>
    <row r="202" spans="2:12">
      <c r="B202" s="142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</row>
    <row r="203" spans="2:12">
      <c r="B203" s="142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</row>
    <row r="204" spans="2:12">
      <c r="B204" s="142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</row>
    <row r="205" spans="2:12">
      <c r="B205" s="142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</row>
    <row r="206" spans="2:12">
      <c r="B206" s="142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</row>
    <row r="207" spans="2:12">
      <c r="B207" s="142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</row>
    <row r="208" spans="2:12">
      <c r="B208" s="142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</row>
    <row r="209" spans="2:12">
      <c r="B209" s="142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</row>
    <row r="210" spans="2:12">
      <c r="B210" s="142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</row>
    <row r="211" spans="2:12">
      <c r="B211" s="142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</row>
    <row r="212" spans="2:12">
      <c r="B212" s="142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</row>
    <row r="213" spans="2:12">
      <c r="B213" s="142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</row>
    <row r="214" spans="2:12">
      <c r="B214" s="142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</row>
    <row r="215" spans="2:12">
      <c r="B215" s="142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</row>
    <row r="216" spans="2:12">
      <c r="B216" s="142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</row>
    <row r="217" spans="2:12">
      <c r="B217" s="142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</row>
    <row r="218" spans="2:12">
      <c r="B218" s="142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</row>
    <row r="219" spans="2:12">
      <c r="B219" s="142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</row>
    <row r="220" spans="2:12">
      <c r="B220" s="142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</row>
    <row r="221" spans="2:12">
      <c r="B221" s="142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</row>
    <row r="222" spans="2:12">
      <c r="B222" s="142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</row>
    <row r="223" spans="2:12">
      <c r="B223" s="142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</row>
    <row r="224" spans="2:12">
      <c r="B224" s="142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</row>
    <row r="225" spans="2:12">
      <c r="B225" s="142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</row>
    <row r="226" spans="2:12">
      <c r="B226" s="142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</row>
    <row r="227" spans="2:12">
      <c r="B227" s="142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</row>
    <row r="228" spans="2:12">
      <c r="B228" s="142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</row>
    <row r="229" spans="2:12">
      <c r="B229" s="142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</row>
    <row r="230" spans="2:12">
      <c r="B230" s="142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</row>
    <row r="231" spans="2:12">
      <c r="B231" s="142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</row>
    <row r="232" spans="2:12">
      <c r="B232" s="142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</row>
    <row r="233" spans="2:12">
      <c r="B233" s="142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</row>
    <row r="234" spans="2:12">
      <c r="B234" s="142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</row>
    <row r="235" spans="2:12">
      <c r="B235" s="142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</row>
    <row r="236" spans="2:12">
      <c r="B236" s="142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</row>
    <row r="237" spans="2:12">
      <c r="B237" s="142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</row>
    <row r="238" spans="2:12">
      <c r="B238" s="142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</row>
    <row r="239" spans="2:12">
      <c r="B239" s="142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</row>
    <row r="240" spans="2:12">
      <c r="B240" s="142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</row>
    <row r="241" spans="2:12">
      <c r="B241" s="142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</row>
    <row r="242" spans="2:12">
      <c r="B242" s="142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</row>
    <row r="243" spans="2:12">
      <c r="B243" s="142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</row>
    <row r="244" spans="2:12">
      <c r="B244" s="142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</row>
    <row r="245" spans="2:12">
      <c r="B245" s="142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</row>
    <row r="246" spans="2:12">
      <c r="B246" s="142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</row>
    <row r="247" spans="2:12">
      <c r="B247" s="142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</row>
    <row r="248" spans="2:12">
      <c r="B248" s="142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</row>
    <row r="249" spans="2:12">
      <c r="B249" s="142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</row>
    <row r="250" spans="2:12">
      <c r="B250" s="142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</row>
    <row r="251" spans="2:12">
      <c r="B251" s="142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</row>
    <row r="252" spans="2:12">
      <c r="B252" s="142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</row>
    <row r="253" spans="2:12">
      <c r="B253" s="142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</row>
    <row r="254" spans="2:12">
      <c r="B254" s="142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</row>
    <row r="255" spans="2:12">
      <c r="B255" s="142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</row>
    <row r="256" spans="2:12">
      <c r="B256" s="142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</row>
    <row r="257" spans="2:12">
      <c r="B257" s="142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</row>
    <row r="258" spans="2:12">
      <c r="B258" s="142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</row>
    <row r="259" spans="2:12">
      <c r="B259" s="142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</row>
    <row r="260" spans="2:12">
      <c r="B260" s="142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</row>
    <row r="261" spans="2:12">
      <c r="B261" s="142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</row>
    <row r="262" spans="2:12">
      <c r="B262" s="142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</row>
    <row r="263" spans="2:12">
      <c r="B263" s="142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</row>
    <row r="264" spans="2:12">
      <c r="B264" s="142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</row>
    <row r="265" spans="2:12">
      <c r="B265" s="142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</row>
    <row r="266" spans="2:12">
      <c r="B266" s="142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</row>
    <row r="267" spans="2:12">
      <c r="B267" s="142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</row>
    <row r="268" spans="2:12">
      <c r="B268" s="142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</row>
    <row r="269" spans="2:12">
      <c r="B269" s="142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</row>
    <row r="270" spans="2:12">
      <c r="B270" s="142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</row>
    <row r="271" spans="2:12">
      <c r="B271" s="142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</row>
    <row r="272" spans="2:12">
      <c r="B272" s="142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</row>
    <row r="273" spans="2:12">
      <c r="B273" s="142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</row>
    <row r="274" spans="2:12">
      <c r="B274" s="142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</row>
    <row r="275" spans="2:12">
      <c r="B275" s="142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</row>
    <row r="276" spans="2:12">
      <c r="B276" s="142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</row>
    <row r="277" spans="2:12">
      <c r="B277" s="142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</row>
    <row r="278" spans="2:12">
      <c r="B278" s="142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</row>
    <row r="279" spans="2:12">
      <c r="B279" s="142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</row>
    <row r="280" spans="2:12">
      <c r="B280" s="142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</row>
    <row r="281" spans="2:12">
      <c r="B281" s="142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</row>
    <row r="282" spans="2:12">
      <c r="B282" s="142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</row>
    <row r="283" spans="2:12">
      <c r="B283" s="142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</row>
    <row r="284" spans="2:12">
      <c r="B284" s="142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</row>
    <row r="285" spans="2:12">
      <c r="B285" s="142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</row>
    <row r="286" spans="2:12">
      <c r="B286" s="142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</row>
    <row r="287" spans="2:12">
      <c r="B287" s="142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</row>
    <row r="288" spans="2:12">
      <c r="B288" s="142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</row>
    <row r="289" spans="2:12">
      <c r="B289" s="142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</row>
    <row r="290" spans="2:12">
      <c r="B290" s="142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</row>
    <row r="291" spans="2:12">
      <c r="B291" s="142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</row>
    <row r="292" spans="2:12">
      <c r="B292" s="142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</row>
    <row r="293" spans="2:12">
      <c r="B293" s="142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</row>
    <row r="294" spans="2:12">
      <c r="B294" s="142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</row>
    <row r="295" spans="2:12">
      <c r="B295" s="142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</row>
    <row r="296" spans="2:12">
      <c r="B296" s="142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</row>
    <row r="297" spans="2:12">
      <c r="B297" s="142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</row>
    <row r="298" spans="2:12">
      <c r="B298" s="142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</row>
    <row r="299" spans="2:12">
      <c r="B299" s="142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</row>
    <row r="300" spans="2:12">
      <c r="B300" s="142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</row>
    <row r="301" spans="2:12">
      <c r="B301" s="142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</row>
    <row r="302" spans="2:12">
      <c r="B302" s="142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</row>
    <row r="303" spans="2:12">
      <c r="B303" s="142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</row>
    <row r="304" spans="2:12">
      <c r="B304" s="142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</row>
    <row r="305" spans="2:12">
      <c r="B305" s="142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</row>
    <row r="306" spans="2:12">
      <c r="B306" s="142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</row>
    <row r="307" spans="2:12">
      <c r="B307" s="142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</row>
    <row r="308" spans="2:12">
      <c r="B308" s="142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</row>
    <row r="309" spans="2:12">
      <c r="B309" s="142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</row>
    <row r="310" spans="2:12">
      <c r="B310" s="142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</row>
    <row r="311" spans="2:12">
      <c r="B311" s="142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</row>
    <row r="312" spans="2:12">
      <c r="B312" s="142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</row>
    <row r="313" spans="2:12">
      <c r="B313" s="142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</row>
    <row r="314" spans="2:12">
      <c r="B314" s="142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</row>
    <row r="315" spans="2:12">
      <c r="B315" s="142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</row>
    <row r="316" spans="2:12">
      <c r="B316" s="142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</row>
    <row r="317" spans="2:12">
      <c r="B317" s="142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</row>
    <row r="318" spans="2:12">
      <c r="B318" s="142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</row>
    <row r="319" spans="2:12">
      <c r="B319" s="142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</row>
    <row r="320" spans="2:12">
      <c r="B320" s="142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</row>
    <row r="321" spans="2:12">
      <c r="B321" s="142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</row>
    <row r="322" spans="2:12">
      <c r="B322" s="142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</row>
    <row r="323" spans="2:12">
      <c r="B323" s="142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</row>
    <row r="324" spans="2:12">
      <c r="B324" s="142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</row>
    <row r="325" spans="2:12">
      <c r="B325" s="142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</row>
    <row r="326" spans="2:12">
      <c r="B326" s="142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</row>
    <row r="327" spans="2:12">
      <c r="B327" s="142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</row>
    <row r="328" spans="2:12">
      <c r="B328" s="142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</row>
    <row r="329" spans="2:12">
      <c r="B329" s="142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</row>
    <row r="330" spans="2:12">
      <c r="B330" s="142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</row>
    <row r="331" spans="2:12">
      <c r="B331" s="142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</row>
    <row r="332" spans="2:12">
      <c r="B332" s="142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</row>
    <row r="333" spans="2:12">
      <c r="B333" s="142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</row>
    <row r="334" spans="2:12">
      <c r="B334" s="142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</row>
    <row r="335" spans="2:12">
      <c r="B335" s="142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</row>
    <row r="336" spans="2:12">
      <c r="B336" s="142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</row>
    <row r="337" spans="2:12">
      <c r="B337" s="142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</row>
    <row r="338" spans="2:12">
      <c r="B338" s="142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</row>
    <row r="339" spans="2:12">
      <c r="B339" s="142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</row>
    <row r="340" spans="2:12">
      <c r="B340" s="142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</row>
    <row r="341" spans="2:12">
      <c r="B341" s="142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</row>
    <row r="342" spans="2:12">
      <c r="B342" s="142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</row>
    <row r="343" spans="2:12">
      <c r="B343" s="142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</row>
    <row r="344" spans="2:12">
      <c r="B344" s="142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</row>
    <row r="345" spans="2:12">
      <c r="B345" s="142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</row>
    <row r="346" spans="2:12">
      <c r="B346" s="142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</row>
    <row r="347" spans="2:12">
      <c r="B347" s="142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</row>
    <row r="348" spans="2:12">
      <c r="B348" s="142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</row>
    <row r="349" spans="2:12">
      <c r="B349" s="142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</row>
    <row r="350" spans="2:12">
      <c r="B350" s="142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</row>
    <row r="351" spans="2:12">
      <c r="B351" s="142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</row>
    <row r="352" spans="2:12">
      <c r="B352" s="142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</row>
    <row r="353" spans="2:12">
      <c r="B353" s="142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</row>
    <row r="354" spans="2:12">
      <c r="B354" s="142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</row>
    <row r="355" spans="2:12">
      <c r="B355" s="142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</row>
    <row r="356" spans="2:12">
      <c r="B356" s="142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</row>
    <row r="357" spans="2:12">
      <c r="B357" s="142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</row>
    <row r="358" spans="2:12">
      <c r="B358" s="142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</row>
    <row r="359" spans="2:12">
      <c r="B359" s="142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</row>
    <row r="360" spans="2:12">
      <c r="B360" s="142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</row>
    <row r="361" spans="2:12">
      <c r="B361" s="142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</row>
    <row r="362" spans="2:12">
      <c r="B362" s="142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</row>
    <row r="363" spans="2:12">
      <c r="B363" s="142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</row>
    <row r="364" spans="2:12">
      <c r="B364" s="142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</row>
    <row r="365" spans="2:12">
      <c r="B365" s="142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</row>
    <row r="366" spans="2:12">
      <c r="B366" s="142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</row>
    <row r="367" spans="2:12">
      <c r="B367" s="142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</row>
    <row r="368" spans="2:12">
      <c r="B368" s="142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</row>
    <row r="369" spans="2:12">
      <c r="B369" s="142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</row>
    <row r="370" spans="2:12">
      <c r="B370" s="142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</row>
    <row r="371" spans="2:12">
      <c r="B371" s="142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</row>
    <row r="372" spans="2:12">
      <c r="B372" s="142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</row>
    <row r="373" spans="2:12">
      <c r="B373" s="142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</row>
    <row r="374" spans="2:12">
      <c r="B374" s="142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</row>
    <row r="375" spans="2:12">
      <c r="B375" s="142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</row>
    <row r="376" spans="2:12">
      <c r="B376" s="142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</row>
    <row r="377" spans="2:12">
      <c r="B377" s="142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</row>
    <row r="378" spans="2:12">
      <c r="B378" s="142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</row>
    <row r="379" spans="2:12">
      <c r="B379" s="142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</row>
    <row r="380" spans="2:12">
      <c r="B380" s="142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</row>
    <row r="381" spans="2:12">
      <c r="B381" s="142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</row>
    <row r="382" spans="2:12">
      <c r="B382" s="142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</row>
    <row r="383" spans="2:12">
      <c r="B383" s="142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</row>
    <row r="384" spans="2:12">
      <c r="B384" s="142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</row>
    <row r="385" spans="2:12">
      <c r="B385" s="142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</row>
    <row r="386" spans="2:12">
      <c r="B386" s="142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</row>
    <row r="387" spans="2:12">
      <c r="B387" s="142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</row>
    <row r="388" spans="2:12">
      <c r="B388" s="142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</row>
    <row r="389" spans="2:12">
      <c r="B389" s="142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</row>
    <row r="390" spans="2:12">
      <c r="B390" s="142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</row>
    <row r="391" spans="2:12">
      <c r="B391" s="142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</row>
    <row r="392" spans="2:12">
      <c r="B392" s="142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</row>
    <row r="393" spans="2:12">
      <c r="B393" s="142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</row>
    <row r="394" spans="2:12">
      <c r="B394" s="142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</row>
    <row r="395" spans="2:12">
      <c r="B395" s="142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</row>
    <row r="396" spans="2:12">
      <c r="B396" s="142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</row>
    <row r="397" spans="2:12">
      <c r="B397" s="142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</row>
    <row r="398" spans="2:12">
      <c r="B398" s="142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</row>
    <row r="399" spans="2:12">
      <c r="B399" s="142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</row>
    <row r="400" spans="2:12">
      <c r="B400" s="142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</row>
    <row r="401" spans="2:12">
      <c r="B401" s="142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</row>
    <row r="402" spans="2:12">
      <c r="B402" s="142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</row>
    <row r="403" spans="2:12">
      <c r="B403" s="142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</row>
    <row r="404" spans="2:12">
      <c r="B404" s="142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</row>
    <row r="405" spans="2:12">
      <c r="B405" s="142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</row>
    <row r="406" spans="2:12">
      <c r="B406" s="142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</row>
    <row r="407" spans="2:12">
      <c r="B407" s="142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</row>
    <row r="408" spans="2:12">
      <c r="B408" s="142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</row>
    <row r="409" spans="2:12">
      <c r="B409" s="142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</row>
    <row r="410" spans="2:12">
      <c r="B410" s="142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</row>
    <row r="411" spans="2:12">
      <c r="B411" s="142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</row>
    <row r="412" spans="2:12">
      <c r="B412" s="142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</row>
    <row r="413" spans="2:12">
      <c r="B413" s="142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</row>
    <row r="414" spans="2:12">
      <c r="B414" s="142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</row>
    <row r="415" spans="2:12">
      <c r="B415" s="142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</row>
    <row r="416" spans="2:12">
      <c r="B416" s="142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</row>
    <row r="417" spans="2:12">
      <c r="B417" s="142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</row>
    <row r="418" spans="2:12">
      <c r="B418" s="142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</row>
    <row r="419" spans="2:12">
      <c r="B419" s="142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</row>
    <row r="420" spans="2:12">
      <c r="B420" s="142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</row>
    <row r="421" spans="2:12">
      <c r="B421" s="142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</row>
    <row r="422" spans="2:12">
      <c r="B422" s="142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</row>
    <row r="423" spans="2:12">
      <c r="B423" s="142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</row>
    <row r="424" spans="2:12">
      <c r="B424" s="142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</row>
    <row r="425" spans="2:12">
      <c r="B425" s="142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</row>
    <row r="426" spans="2:12">
      <c r="B426" s="142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</row>
    <row r="427" spans="2:12">
      <c r="B427" s="142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</row>
    <row r="428" spans="2:12">
      <c r="B428" s="142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</row>
    <row r="429" spans="2:12">
      <c r="B429" s="142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</row>
    <row r="430" spans="2:12">
      <c r="B430" s="142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</row>
    <row r="431" spans="2:12">
      <c r="B431" s="142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</row>
    <row r="432" spans="2:12">
      <c r="B432" s="142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</row>
    <row r="433" spans="2:12">
      <c r="B433" s="142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</row>
    <row r="434" spans="2:12">
      <c r="B434" s="142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</row>
    <row r="435" spans="2:12">
      <c r="B435" s="142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</row>
    <row r="436" spans="2:12">
      <c r="B436" s="142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</row>
    <row r="437" spans="2:12">
      <c r="B437" s="142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</row>
    <row r="438" spans="2:12">
      <c r="B438" s="142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</row>
    <row r="439" spans="2:12">
      <c r="B439" s="142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</row>
    <row r="440" spans="2:12">
      <c r="B440" s="142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</row>
    <row r="441" spans="2:12">
      <c r="B441" s="142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</row>
    <row r="442" spans="2:12">
      <c r="B442" s="142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</row>
    <row r="443" spans="2:12">
      <c r="B443" s="142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</row>
    <row r="444" spans="2:12">
      <c r="B444" s="142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</row>
    <row r="445" spans="2:12">
      <c r="B445" s="142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</row>
    <row r="446" spans="2:12">
      <c r="B446" s="142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</row>
    <row r="447" spans="2:12">
      <c r="B447" s="142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</row>
    <row r="448" spans="2:12">
      <c r="B448" s="142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</row>
    <row r="449" spans="2:12">
      <c r="B449" s="142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</row>
    <row r="450" spans="2:12">
      <c r="B450" s="142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</row>
    <row r="451" spans="2:12">
      <c r="B451" s="142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</row>
    <row r="452" spans="2:12">
      <c r="B452" s="142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</row>
    <row r="453" spans="2:12">
      <c r="B453" s="142"/>
      <c r="C453" s="128"/>
      <c r="D453" s="128"/>
      <c r="E453" s="128"/>
      <c r="F453" s="128"/>
      <c r="G453" s="128"/>
      <c r="H453" s="128"/>
      <c r="I453" s="128"/>
      <c r="J453" s="128"/>
      <c r="K453" s="128"/>
      <c r="L453" s="128"/>
    </row>
    <row r="454" spans="2:12">
      <c r="B454" s="142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</row>
    <row r="455" spans="2:12">
      <c r="B455" s="142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</row>
    <row r="456" spans="2:12">
      <c r="B456" s="142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</row>
    <row r="457" spans="2:12">
      <c r="B457" s="142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</row>
    <row r="458" spans="2:12">
      <c r="B458" s="142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</row>
    <row r="459" spans="2:12">
      <c r="B459" s="142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</row>
    <row r="460" spans="2:12">
      <c r="B460" s="142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</row>
    <row r="461" spans="2:12">
      <c r="B461" s="142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</row>
    <row r="462" spans="2:12">
      <c r="B462" s="142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</row>
    <row r="463" spans="2:12">
      <c r="B463" s="142"/>
      <c r="C463" s="128"/>
      <c r="D463" s="128"/>
      <c r="E463" s="128"/>
      <c r="F463" s="128"/>
      <c r="G463" s="128"/>
      <c r="H463" s="128"/>
      <c r="I463" s="128"/>
      <c r="J463" s="128"/>
      <c r="K463" s="128"/>
      <c r="L463" s="128"/>
    </row>
    <row r="464" spans="2:12">
      <c r="B464" s="142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</row>
    <row r="465" spans="2:12">
      <c r="B465" s="142"/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</row>
    <row r="466" spans="2:12">
      <c r="B466" s="142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</row>
    <row r="467" spans="2:12">
      <c r="B467" s="142"/>
      <c r="C467" s="128"/>
      <c r="D467" s="128"/>
      <c r="E467" s="128"/>
      <c r="F467" s="128"/>
      <c r="G467" s="128"/>
      <c r="H467" s="128"/>
      <c r="I467" s="128"/>
      <c r="J467" s="128"/>
      <c r="K467" s="128"/>
      <c r="L467" s="128"/>
    </row>
    <row r="468" spans="2:12">
      <c r="B468" s="142"/>
      <c r="C468" s="128"/>
      <c r="D468" s="128"/>
      <c r="E468" s="128"/>
      <c r="F468" s="128"/>
      <c r="G468" s="128"/>
      <c r="H468" s="128"/>
      <c r="I468" s="128"/>
      <c r="J468" s="128"/>
      <c r="K468" s="128"/>
      <c r="L468" s="128"/>
    </row>
    <row r="469" spans="2:12">
      <c r="B469" s="142"/>
      <c r="C469" s="128"/>
      <c r="D469" s="128"/>
      <c r="E469" s="128"/>
      <c r="F469" s="128"/>
      <c r="G469" s="128"/>
      <c r="H469" s="128"/>
      <c r="I469" s="128"/>
      <c r="J469" s="128"/>
      <c r="K469" s="128"/>
      <c r="L469" s="128"/>
    </row>
    <row r="470" spans="2:12">
      <c r="B470" s="142"/>
      <c r="C470" s="128"/>
      <c r="D470" s="128"/>
      <c r="E470" s="128"/>
      <c r="F470" s="128"/>
      <c r="G470" s="128"/>
      <c r="H470" s="128"/>
      <c r="I470" s="128"/>
      <c r="J470" s="128"/>
      <c r="K470" s="128"/>
      <c r="L470" s="128"/>
    </row>
    <row r="471" spans="2:12">
      <c r="B471" s="142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</row>
    <row r="472" spans="2:12">
      <c r="B472" s="142"/>
      <c r="C472" s="128"/>
      <c r="D472" s="128"/>
      <c r="E472" s="128"/>
      <c r="F472" s="128"/>
      <c r="G472" s="128"/>
      <c r="H472" s="128"/>
      <c r="I472" s="128"/>
      <c r="J472" s="128"/>
      <c r="K472" s="128"/>
      <c r="L472" s="128"/>
    </row>
    <row r="473" spans="2:12">
      <c r="B473" s="142"/>
      <c r="C473" s="128"/>
      <c r="D473" s="128"/>
      <c r="E473" s="128"/>
      <c r="F473" s="128"/>
      <c r="G473" s="128"/>
      <c r="H473" s="128"/>
      <c r="I473" s="128"/>
      <c r="J473" s="128"/>
      <c r="K473" s="128"/>
      <c r="L473" s="128"/>
    </row>
    <row r="474" spans="2:12">
      <c r="B474" s="142"/>
      <c r="C474" s="128"/>
      <c r="D474" s="128"/>
      <c r="E474" s="128"/>
      <c r="F474" s="128"/>
      <c r="G474" s="128"/>
      <c r="H474" s="128"/>
      <c r="I474" s="128"/>
      <c r="J474" s="128"/>
      <c r="K474" s="128"/>
      <c r="L474" s="128"/>
    </row>
    <row r="475" spans="2:12">
      <c r="B475" s="142"/>
      <c r="C475" s="128"/>
      <c r="D475" s="128"/>
      <c r="E475" s="128"/>
      <c r="F475" s="128"/>
      <c r="G475" s="128"/>
      <c r="H475" s="128"/>
      <c r="I475" s="128"/>
      <c r="J475" s="128"/>
      <c r="K475" s="128"/>
      <c r="L475" s="128"/>
    </row>
    <row r="476" spans="2:12">
      <c r="B476" s="142"/>
      <c r="C476" s="128"/>
      <c r="D476" s="128"/>
      <c r="E476" s="128"/>
      <c r="F476" s="128"/>
      <c r="G476" s="128"/>
      <c r="H476" s="128"/>
      <c r="I476" s="128"/>
      <c r="J476" s="128"/>
      <c r="K476" s="128"/>
      <c r="L476" s="128"/>
    </row>
    <row r="477" spans="2:12">
      <c r="B477" s="142"/>
      <c r="C477" s="128"/>
      <c r="D477" s="128"/>
      <c r="E477" s="128"/>
      <c r="F477" s="128"/>
      <c r="G477" s="128"/>
      <c r="H477" s="128"/>
      <c r="I477" s="128"/>
      <c r="J477" s="128"/>
      <c r="K477" s="128"/>
      <c r="L477" s="128"/>
    </row>
    <row r="478" spans="2:12">
      <c r="B478" s="142"/>
      <c r="C478" s="128"/>
      <c r="D478" s="128"/>
      <c r="E478" s="128"/>
      <c r="F478" s="128"/>
      <c r="G478" s="128"/>
      <c r="H478" s="128"/>
      <c r="I478" s="128"/>
      <c r="J478" s="128"/>
      <c r="K478" s="128"/>
      <c r="L478" s="128"/>
    </row>
    <row r="479" spans="2:12">
      <c r="B479" s="142"/>
      <c r="C479" s="128"/>
      <c r="D479" s="128"/>
      <c r="E479" s="128"/>
      <c r="F479" s="128"/>
      <c r="G479" s="128"/>
      <c r="H479" s="128"/>
      <c r="I479" s="128"/>
      <c r="J479" s="128"/>
      <c r="K479" s="128"/>
      <c r="L479" s="128"/>
    </row>
    <row r="480" spans="2:12">
      <c r="B480" s="142"/>
      <c r="C480" s="128"/>
      <c r="D480" s="128"/>
      <c r="E480" s="128"/>
      <c r="F480" s="128"/>
      <c r="G480" s="128"/>
      <c r="H480" s="128"/>
      <c r="I480" s="128"/>
      <c r="J480" s="128"/>
      <c r="K480" s="128"/>
      <c r="L480" s="128"/>
    </row>
    <row r="481" spans="2:12">
      <c r="B481" s="142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</row>
    <row r="482" spans="2:12">
      <c r="B482" s="142"/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</row>
    <row r="483" spans="2:12">
      <c r="B483" s="142"/>
      <c r="C483" s="128"/>
      <c r="D483" s="128"/>
      <c r="E483" s="128"/>
      <c r="F483" s="128"/>
      <c r="G483" s="128"/>
      <c r="H483" s="128"/>
      <c r="I483" s="128"/>
      <c r="J483" s="128"/>
      <c r="K483" s="128"/>
      <c r="L483" s="128"/>
    </row>
    <row r="484" spans="2:12">
      <c r="B484" s="142"/>
      <c r="C484" s="128"/>
      <c r="D484" s="128"/>
      <c r="E484" s="128"/>
      <c r="F484" s="128"/>
      <c r="G484" s="128"/>
      <c r="H484" s="128"/>
      <c r="I484" s="128"/>
      <c r="J484" s="128"/>
      <c r="K484" s="128"/>
      <c r="L484" s="128"/>
    </row>
    <row r="485" spans="2:12">
      <c r="B485" s="142"/>
      <c r="C485" s="128"/>
      <c r="D485" s="128"/>
      <c r="E485" s="128"/>
      <c r="F485" s="128"/>
      <c r="G485" s="128"/>
      <c r="H485" s="128"/>
      <c r="I485" s="128"/>
      <c r="J485" s="128"/>
      <c r="K485" s="128"/>
      <c r="L485" s="128"/>
    </row>
    <row r="486" spans="2:12">
      <c r="B486" s="142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</row>
    <row r="487" spans="2:12">
      <c r="B487" s="142"/>
      <c r="C487" s="128"/>
      <c r="D487" s="128"/>
      <c r="E487" s="128"/>
      <c r="F487" s="128"/>
      <c r="G487" s="128"/>
      <c r="H487" s="128"/>
      <c r="I487" s="128"/>
      <c r="J487" s="128"/>
      <c r="K487" s="128"/>
      <c r="L487" s="128"/>
    </row>
    <row r="488" spans="2:12">
      <c r="B488" s="142"/>
      <c r="C488" s="128"/>
      <c r="D488" s="128"/>
      <c r="E488" s="128"/>
      <c r="F488" s="128"/>
      <c r="G488" s="128"/>
      <c r="H488" s="128"/>
      <c r="I488" s="128"/>
      <c r="J488" s="128"/>
      <c r="K488" s="128"/>
      <c r="L488" s="128"/>
    </row>
    <row r="489" spans="2:12">
      <c r="B489" s="142"/>
      <c r="C489" s="128"/>
      <c r="D489" s="128"/>
      <c r="E489" s="128"/>
      <c r="F489" s="128"/>
      <c r="G489" s="128"/>
      <c r="H489" s="128"/>
      <c r="I489" s="128"/>
      <c r="J489" s="128"/>
      <c r="K489" s="128"/>
      <c r="L489" s="128"/>
    </row>
    <row r="490" spans="2:12">
      <c r="B490" s="142"/>
      <c r="C490" s="128"/>
      <c r="D490" s="128"/>
      <c r="E490" s="128"/>
      <c r="F490" s="128"/>
      <c r="G490" s="128"/>
      <c r="H490" s="128"/>
      <c r="I490" s="128"/>
      <c r="J490" s="128"/>
      <c r="K490" s="128"/>
      <c r="L490" s="128"/>
    </row>
    <row r="491" spans="2:12">
      <c r="B491" s="142"/>
      <c r="C491" s="128"/>
      <c r="D491" s="128"/>
      <c r="E491" s="128"/>
      <c r="F491" s="128"/>
      <c r="G491" s="128"/>
      <c r="H491" s="128"/>
      <c r="I491" s="128"/>
      <c r="J491" s="128"/>
      <c r="K491" s="128"/>
      <c r="L491" s="128"/>
    </row>
    <row r="492" spans="2:12">
      <c r="B492" s="142"/>
      <c r="C492" s="128"/>
      <c r="D492" s="128"/>
      <c r="E492" s="128"/>
      <c r="F492" s="128"/>
      <c r="G492" s="128"/>
      <c r="H492" s="128"/>
      <c r="I492" s="128"/>
      <c r="J492" s="128"/>
      <c r="K492" s="128"/>
      <c r="L492" s="128"/>
    </row>
    <row r="493" spans="2:12">
      <c r="B493" s="142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</row>
    <row r="494" spans="2:12">
      <c r="B494" s="142"/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</row>
    <row r="495" spans="2:12">
      <c r="B495" s="142"/>
      <c r="C495" s="128"/>
      <c r="D495" s="128"/>
      <c r="E495" s="128"/>
      <c r="F495" s="128"/>
      <c r="G495" s="128"/>
      <c r="H495" s="128"/>
      <c r="I495" s="128"/>
      <c r="J495" s="128"/>
      <c r="K495" s="128"/>
      <c r="L495" s="128"/>
    </row>
    <row r="496" spans="2:12">
      <c r="B496" s="142"/>
      <c r="C496" s="128"/>
      <c r="D496" s="128"/>
      <c r="E496" s="128"/>
      <c r="F496" s="128"/>
      <c r="G496" s="128"/>
      <c r="H496" s="128"/>
      <c r="I496" s="128"/>
      <c r="J496" s="128"/>
      <c r="K496" s="128"/>
      <c r="L496" s="128"/>
    </row>
    <row r="497" spans="2:12">
      <c r="B497" s="142"/>
      <c r="C497" s="128"/>
      <c r="D497" s="128"/>
      <c r="E497" s="128"/>
      <c r="F497" s="128"/>
      <c r="G497" s="128"/>
      <c r="H497" s="128"/>
      <c r="I497" s="128"/>
      <c r="J497" s="128"/>
      <c r="K497" s="128"/>
      <c r="L497" s="128"/>
    </row>
    <row r="498" spans="2:12">
      <c r="B498" s="142"/>
      <c r="C498" s="128"/>
      <c r="D498" s="128"/>
      <c r="E498" s="128"/>
      <c r="F498" s="128"/>
      <c r="G498" s="128"/>
      <c r="H498" s="128"/>
      <c r="I498" s="128"/>
      <c r="J498" s="128"/>
      <c r="K498" s="128"/>
      <c r="L498" s="128"/>
    </row>
    <row r="499" spans="2:12">
      <c r="B499" s="142"/>
      <c r="C499" s="128"/>
      <c r="D499" s="128"/>
      <c r="E499" s="128"/>
      <c r="F499" s="128"/>
      <c r="G499" s="128"/>
      <c r="H499" s="128"/>
      <c r="I499" s="128"/>
      <c r="J499" s="128"/>
      <c r="K499" s="128"/>
      <c r="L499" s="128"/>
    </row>
    <row r="500" spans="2:12">
      <c r="B500" s="142"/>
      <c r="C500" s="128"/>
      <c r="D500" s="128"/>
      <c r="E500" s="128"/>
      <c r="F500" s="128"/>
      <c r="G500" s="128"/>
      <c r="H500" s="128"/>
      <c r="I500" s="128"/>
      <c r="J500" s="128"/>
      <c r="K500" s="128"/>
      <c r="L500" s="128"/>
    </row>
    <row r="501" spans="2:12">
      <c r="B501" s="142"/>
      <c r="C501" s="128"/>
      <c r="D501" s="128"/>
      <c r="E501" s="128"/>
      <c r="F501" s="128"/>
      <c r="G501" s="128"/>
      <c r="H501" s="128"/>
      <c r="I501" s="128"/>
      <c r="J501" s="128"/>
      <c r="K501" s="128"/>
      <c r="L501" s="128"/>
    </row>
    <row r="502" spans="2:12">
      <c r="B502" s="142"/>
      <c r="C502" s="128"/>
      <c r="D502" s="128"/>
      <c r="E502" s="128"/>
      <c r="F502" s="128"/>
      <c r="G502" s="128"/>
      <c r="H502" s="128"/>
      <c r="I502" s="128"/>
      <c r="J502" s="128"/>
      <c r="K502" s="128"/>
      <c r="L502" s="128"/>
    </row>
    <row r="503" spans="2:12">
      <c r="B503" s="142"/>
      <c r="C503" s="128"/>
      <c r="D503" s="128"/>
      <c r="E503" s="128"/>
      <c r="F503" s="128"/>
      <c r="G503" s="128"/>
      <c r="H503" s="128"/>
      <c r="I503" s="128"/>
      <c r="J503" s="128"/>
      <c r="K503" s="128"/>
      <c r="L503" s="128"/>
    </row>
    <row r="504" spans="2:12">
      <c r="B504" s="142"/>
      <c r="C504" s="128"/>
      <c r="D504" s="128"/>
      <c r="E504" s="128"/>
      <c r="F504" s="128"/>
      <c r="G504" s="128"/>
      <c r="H504" s="128"/>
      <c r="I504" s="128"/>
      <c r="J504" s="128"/>
      <c r="K504" s="128"/>
      <c r="L504" s="128"/>
    </row>
    <row r="505" spans="2:12">
      <c r="B505" s="142"/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</row>
    <row r="506" spans="2:12">
      <c r="B506" s="142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</row>
    <row r="507" spans="2:12">
      <c r="B507" s="142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</row>
    <row r="508" spans="2:12">
      <c r="B508" s="142"/>
      <c r="C508" s="128"/>
      <c r="D508" s="128"/>
      <c r="E508" s="128"/>
      <c r="F508" s="128"/>
      <c r="G508" s="128"/>
      <c r="H508" s="128"/>
      <c r="I508" s="128"/>
      <c r="J508" s="128"/>
      <c r="K508" s="128"/>
      <c r="L508" s="128"/>
    </row>
    <row r="509" spans="2:12">
      <c r="B509" s="142"/>
      <c r="C509" s="128"/>
      <c r="D509" s="128"/>
      <c r="E509" s="128"/>
      <c r="F509" s="128"/>
      <c r="G509" s="128"/>
      <c r="H509" s="128"/>
      <c r="I509" s="128"/>
      <c r="J509" s="128"/>
      <c r="K509" s="128"/>
      <c r="L509" s="128"/>
    </row>
    <row r="510" spans="2:12">
      <c r="B510" s="142"/>
      <c r="C510" s="128"/>
      <c r="D510" s="128"/>
      <c r="E510" s="128"/>
      <c r="F510" s="128"/>
      <c r="G510" s="128"/>
      <c r="H510" s="128"/>
      <c r="I510" s="128"/>
      <c r="J510" s="128"/>
      <c r="K510" s="128"/>
      <c r="L510" s="128"/>
    </row>
    <row r="511" spans="2:12">
      <c r="B511" s="142"/>
      <c r="C511" s="128"/>
      <c r="D511" s="128"/>
      <c r="E511" s="128"/>
      <c r="F511" s="128"/>
      <c r="G511" s="128"/>
      <c r="H511" s="128"/>
      <c r="I511" s="128"/>
      <c r="J511" s="128"/>
      <c r="K511" s="128"/>
      <c r="L511" s="128"/>
    </row>
    <row r="512" spans="2:12">
      <c r="B512" s="142"/>
      <c r="C512" s="128"/>
      <c r="D512" s="128"/>
      <c r="E512" s="128"/>
      <c r="F512" s="128"/>
      <c r="G512" s="128"/>
      <c r="H512" s="128"/>
      <c r="I512" s="128"/>
      <c r="J512" s="128"/>
      <c r="K512" s="128"/>
      <c r="L512" s="128"/>
    </row>
    <row r="513" spans="2:12">
      <c r="B513" s="142"/>
      <c r="C513" s="128"/>
      <c r="D513" s="128"/>
      <c r="E513" s="128"/>
      <c r="F513" s="128"/>
      <c r="G513" s="128"/>
      <c r="H513" s="128"/>
      <c r="I513" s="128"/>
      <c r="J513" s="128"/>
      <c r="K513" s="128"/>
      <c r="L513" s="128"/>
    </row>
    <row r="514" spans="2:12">
      <c r="B514" s="142"/>
      <c r="C514" s="128"/>
      <c r="D514" s="128"/>
      <c r="E514" s="128"/>
      <c r="F514" s="128"/>
      <c r="G514" s="128"/>
      <c r="H514" s="128"/>
      <c r="I514" s="128"/>
      <c r="J514" s="128"/>
      <c r="K514" s="128"/>
      <c r="L514" s="128"/>
    </row>
    <row r="515" spans="2:12">
      <c r="B515" s="142"/>
      <c r="C515" s="128"/>
      <c r="D515" s="128"/>
      <c r="E515" s="128"/>
      <c r="F515" s="128"/>
      <c r="G515" s="128"/>
      <c r="H515" s="128"/>
      <c r="I515" s="128"/>
      <c r="J515" s="128"/>
      <c r="K515" s="128"/>
      <c r="L515" s="128"/>
    </row>
    <row r="516" spans="2:12">
      <c r="B516" s="142"/>
      <c r="C516" s="128"/>
      <c r="D516" s="128"/>
      <c r="E516" s="128"/>
      <c r="F516" s="128"/>
      <c r="G516" s="128"/>
      <c r="H516" s="128"/>
      <c r="I516" s="128"/>
      <c r="J516" s="128"/>
      <c r="K516" s="128"/>
      <c r="L516" s="128"/>
    </row>
    <row r="517" spans="2:12">
      <c r="B517" s="142"/>
      <c r="C517" s="128"/>
      <c r="D517" s="128"/>
      <c r="E517" s="128"/>
      <c r="F517" s="128"/>
      <c r="G517" s="128"/>
      <c r="H517" s="128"/>
      <c r="I517" s="128"/>
      <c r="J517" s="128"/>
      <c r="K517" s="128"/>
      <c r="L517" s="128"/>
    </row>
    <row r="518" spans="2:12">
      <c r="B518" s="142"/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</row>
    <row r="519" spans="2:12">
      <c r="B519" s="142"/>
      <c r="C519" s="128"/>
      <c r="D519" s="128"/>
      <c r="E519" s="128"/>
      <c r="F519" s="128"/>
      <c r="G519" s="128"/>
      <c r="H519" s="128"/>
      <c r="I519" s="128"/>
      <c r="J519" s="128"/>
      <c r="K519" s="128"/>
      <c r="L519" s="128"/>
    </row>
    <row r="520" spans="2:12">
      <c r="B520" s="142"/>
      <c r="C520" s="128"/>
      <c r="D520" s="128"/>
      <c r="E520" s="128"/>
      <c r="F520" s="128"/>
      <c r="G520" s="128"/>
      <c r="H520" s="128"/>
      <c r="I520" s="128"/>
      <c r="J520" s="128"/>
      <c r="K520" s="128"/>
      <c r="L520" s="128"/>
    </row>
    <row r="521" spans="2:12">
      <c r="B521" s="142"/>
      <c r="C521" s="128"/>
      <c r="D521" s="128"/>
      <c r="E521" s="128"/>
      <c r="F521" s="128"/>
      <c r="G521" s="128"/>
      <c r="H521" s="128"/>
      <c r="I521" s="128"/>
      <c r="J521" s="128"/>
      <c r="K521" s="128"/>
      <c r="L521" s="128"/>
    </row>
    <row r="522" spans="2:12">
      <c r="B522" s="142"/>
      <c r="C522" s="128"/>
      <c r="D522" s="128"/>
      <c r="E522" s="128"/>
      <c r="F522" s="128"/>
      <c r="G522" s="128"/>
      <c r="H522" s="128"/>
      <c r="I522" s="128"/>
      <c r="J522" s="128"/>
      <c r="K522" s="128"/>
      <c r="L522" s="128"/>
    </row>
    <row r="523" spans="2:12">
      <c r="B523" s="142"/>
      <c r="C523" s="128"/>
      <c r="D523" s="128"/>
      <c r="E523" s="128"/>
      <c r="F523" s="128"/>
      <c r="G523" s="128"/>
      <c r="H523" s="128"/>
      <c r="I523" s="128"/>
      <c r="J523" s="128"/>
      <c r="K523" s="128"/>
      <c r="L523" s="128"/>
    </row>
    <row r="524" spans="2:12">
      <c r="B524" s="142"/>
      <c r="C524" s="128"/>
      <c r="D524" s="128"/>
      <c r="E524" s="128"/>
      <c r="F524" s="128"/>
      <c r="G524" s="128"/>
      <c r="H524" s="128"/>
      <c r="I524" s="128"/>
      <c r="J524" s="128"/>
      <c r="K524" s="128"/>
      <c r="L524" s="128"/>
    </row>
    <row r="525" spans="2:12">
      <c r="B525" s="142"/>
      <c r="C525" s="128"/>
      <c r="D525" s="128"/>
      <c r="E525" s="128"/>
      <c r="F525" s="128"/>
      <c r="G525" s="128"/>
      <c r="H525" s="128"/>
      <c r="I525" s="128"/>
      <c r="J525" s="128"/>
      <c r="K525" s="128"/>
      <c r="L525" s="128"/>
    </row>
    <row r="526" spans="2:12">
      <c r="B526" s="142"/>
      <c r="C526" s="128"/>
      <c r="D526" s="128"/>
      <c r="E526" s="128"/>
      <c r="F526" s="128"/>
      <c r="G526" s="128"/>
      <c r="H526" s="128"/>
      <c r="I526" s="128"/>
      <c r="J526" s="128"/>
      <c r="K526" s="128"/>
      <c r="L526" s="128"/>
    </row>
    <row r="527" spans="2:12">
      <c r="B527" s="142"/>
      <c r="C527" s="128"/>
      <c r="D527" s="128"/>
      <c r="E527" s="128"/>
      <c r="F527" s="128"/>
      <c r="G527" s="128"/>
      <c r="H527" s="128"/>
      <c r="I527" s="128"/>
      <c r="J527" s="128"/>
      <c r="K527" s="128"/>
      <c r="L527" s="128"/>
    </row>
    <row r="528" spans="2:12">
      <c r="B528" s="142"/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</row>
    <row r="529" spans="2:12">
      <c r="B529" s="142"/>
      <c r="C529" s="128"/>
      <c r="D529" s="128"/>
      <c r="E529" s="128"/>
      <c r="F529" s="128"/>
      <c r="G529" s="128"/>
      <c r="H529" s="128"/>
      <c r="I529" s="128"/>
      <c r="J529" s="128"/>
      <c r="K529" s="128"/>
      <c r="L529" s="128"/>
    </row>
    <row r="530" spans="2:12">
      <c r="B530" s="142"/>
      <c r="C530" s="128"/>
      <c r="D530" s="128"/>
      <c r="E530" s="128"/>
      <c r="F530" s="128"/>
      <c r="G530" s="128"/>
      <c r="H530" s="128"/>
      <c r="I530" s="128"/>
      <c r="J530" s="128"/>
      <c r="K530" s="128"/>
      <c r="L530" s="128"/>
    </row>
    <row r="531" spans="2:12">
      <c r="B531" s="142"/>
      <c r="C531" s="128"/>
      <c r="D531" s="128"/>
      <c r="E531" s="128"/>
      <c r="F531" s="128"/>
      <c r="G531" s="128"/>
      <c r="H531" s="128"/>
      <c r="I531" s="128"/>
      <c r="J531" s="128"/>
      <c r="K531" s="128"/>
      <c r="L531" s="128"/>
    </row>
    <row r="532" spans="2:12">
      <c r="B532" s="142"/>
      <c r="C532" s="128"/>
      <c r="D532" s="128"/>
      <c r="E532" s="128"/>
      <c r="F532" s="128"/>
      <c r="G532" s="128"/>
      <c r="H532" s="128"/>
      <c r="I532" s="128"/>
      <c r="J532" s="128"/>
      <c r="K532" s="128"/>
      <c r="L532" s="128"/>
    </row>
    <row r="533" spans="2:12">
      <c r="B533" s="142"/>
      <c r="C533" s="128"/>
      <c r="D533" s="128"/>
      <c r="E533" s="128"/>
      <c r="F533" s="128"/>
      <c r="G533" s="128"/>
      <c r="H533" s="128"/>
      <c r="I533" s="128"/>
      <c r="J533" s="128"/>
      <c r="K533" s="128"/>
      <c r="L533" s="128"/>
    </row>
    <row r="534" spans="2:12">
      <c r="B534" s="142"/>
      <c r="C534" s="128"/>
      <c r="D534" s="128"/>
      <c r="E534" s="128"/>
      <c r="F534" s="128"/>
      <c r="G534" s="128"/>
      <c r="H534" s="128"/>
      <c r="I534" s="128"/>
      <c r="J534" s="128"/>
      <c r="K534" s="128"/>
      <c r="L534" s="128"/>
    </row>
    <row r="535" spans="2:12">
      <c r="B535" s="142"/>
      <c r="C535" s="128"/>
      <c r="D535" s="128"/>
      <c r="E535" s="128"/>
      <c r="F535" s="128"/>
      <c r="G535" s="128"/>
      <c r="H535" s="128"/>
      <c r="I535" s="128"/>
      <c r="J535" s="128"/>
      <c r="K535" s="128"/>
      <c r="L535" s="128"/>
    </row>
    <row r="536" spans="2:12">
      <c r="B536" s="142"/>
      <c r="C536" s="128"/>
      <c r="D536" s="128"/>
      <c r="E536" s="128"/>
      <c r="F536" s="128"/>
      <c r="G536" s="128"/>
      <c r="H536" s="128"/>
      <c r="I536" s="128"/>
      <c r="J536" s="128"/>
      <c r="K536" s="128"/>
      <c r="L536" s="128"/>
    </row>
    <row r="537" spans="2:12">
      <c r="B537" s="142"/>
      <c r="C537" s="128"/>
      <c r="D537" s="128"/>
      <c r="E537" s="128"/>
      <c r="F537" s="128"/>
      <c r="G537" s="128"/>
      <c r="H537" s="128"/>
      <c r="I537" s="128"/>
      <c r="J537" s="128"/>
      <c r="K537" s="128"/>
      <c r="L537" s="128"/>
    </row>
    <row r="538" spans="2:12">
      <c r="B538" s="142"/>
      <c r="C538" s="128"/>
      <c r="D538" s="128"/>
      <c r="E538" s="128"/>
      <c r="F538" s="128"/>
      <c r="G538" s="128"/>
      <c r="H538" s="128"/>
      <c r="I538" s="128"/>
      <c r="J538" s="128"/>
      <c r="K538" s="128"/>
      <c r="L538" s="128"/>
    </row>
    <row r="539" spans="2:12">
      <c r="B539" s="142"/>
      <c r="C539" s="128"/>
      <c r="D539" s="128"/>
      <c r="E539" s="128"/>
      <c r="F539" s="128"/>
      <c r="G539" s="128"/>
      <c r="H539" s="128"/>
      <c r="I539" s="128"/>
      <c r="J539" s="128"/>
      <c r="K539" s="128"/>
      <c r="L539" s="128"/>
    </row>
    <row r="540" spans="2:12">
      <c r="B540" s="142"/>
      <c r="C540" s="128"/>
      <c r="D540" s="128"/>
      <c r="E540" s="128"/>
      <c r="F540" s="128"/>
      <c r="G540" s="128"/>
      <c r="H540" s="128"/>
      <c r="I540" s="128"/>
      <c r="J540" s="128"/>
      <c r="K540" s="128"/>
      <c r="L540" s="128"/>
    </row>
    <row r="541" spans="2:12">
      <c r="B541" s="142"/>
      <c r="C541" s="128"/>
      <c r="D541" s="128"/>
      <c r="E541" s="128"/>
      <c r="F541" s="128"/>
      <c r="G541" s="128"/>
      <c r="H541" s="128"/>
      <c r="I541" s="128"/>
      <c r="J541" s="128"/>
      <c r="K541" s="128"/>
      <c r="L541" s="128"/>
    </row>
    <row r="542" spans="2:12">
      <c r="B542" s="142"/>
      <c r="C542" s="128"/>
      <c r="D542" s="128"/>
      <c r="E542" s="128"/>
      <c r="F542" s="128"/>
      <c r="G542" s="128"/>
      <c r="H542" s="128"/>
      <c r="I542" s="128"/>
      <c r="J542" s="128"/>
      <c r="K542" s="128"/>
      <c r="L542" s="128"/>
    </row>
    <row r="543" spans="2:12">
      <c r="B543" s="142"/>
      <c r="C543" s="128"/>
      <c r="D543" s="128"/>
      <c r="E543" s="128"/>
      <c r="F543" s="128"/>
      <c r="G543" s="128"/>
      <c r="H543" s="128"/>
      <c r="I543" s="128"/>
      <c r="J543" s="128"/>
      <c r="K543" s="128"/>
      <c r="L543" s="128"/>
    </row>
    <row r="544" spans="2:12">
      <c r="B544" s="142"/>
      <c r="C544" s="128"/>
      <c r="D544" s="128"/>
      <c r="E544" s="128"/>
      <c r="F544" s="128"/>
      <c r="G544" s="128"/>
      <c r="H544" s="128"/>
      <c r="I544" s="128"/>
      <c r="J544" s="128"/>
      <c r="K544" s="128"/>
      <c r="L544" s="128"/>
    </row>
    <row r="545" spans="2:12">
      <c r="B545" s="142"/>
      <c r="C545" s="128"/>
      <c r="D545" s="128"/>
      <c r="E545" s="128"/>
      <c r="F545" s="128"/>
      <c r="G545" s="128"/>
      <c r="H545" s="128"/>
      <c r="I545" s="128"/>
      <c r="J545" s="128"/>
      <c r="K545" s="128"/>
      <c r="L545" s="128"/>
    </row>
    <row r="546" spans="2:12">
      <c r="B546" s="142"/>
      <c r="C546" s="128"/>
      <c r="D546" s="128"/>
      <c r="E546" s="128"/>
      <c r="F546" s="128"/>
      <c r="G546" s="128"/>
      <c r="H546" s="128"/>
      <c r="I546" s="128"/>
      <c r="J546" s="128"/>
      <c r="K546" s="128"/>
      <c r="L546" s="128"/>
    </row>
    <row r="547" spans="2:12">
      <c r="B547" s="142"/>
      <c r="C547" s="128"/>
      <c r="D547" s="128"/>
      <c r="E547" s="128"/>
      <c r="F547" s="128"/>
      <c r="G547" s="128"/>
      <c r="H547" s="128"/>
      <c r="I547" s="128"/>
      <c r="J547" s="128"/>
      <c r="K547" s="128"/>
      <c r="L547" s="128"/>
    </row>
    <row r="548" spans="2:12">
      <c r="B548" s="142"/>
      <c r="C548" s="128"/>
      <c r="D548" s="128"/>
      <c r="E548" s="128"/>
      <c r="F548" s="128"/>
      <c r="G548" s="128"/>
      <c r="H548" s="128"/>
      <c r="I548" s="128"/>
      <c r="J548" s="128"/>
      <c r="K548" s="128"/>
      <c r="L548" s="128"/>
    </row>
    <row r="549" spans="2:12">
      <c r="B549" s="142"/>
      <c r="C549" s="128"/>
      <c r="D549" s="128"/>
      <c r="E549" s="128"/>
      <c r="F549" s="128"/>
      <c r="G549" s="128"/>
      <c r="H549" s="128"/>
      <c r="I549" s="128"/>
      <c r="J549" s="128"/>
      <c r="K549" s="128"/>
      <c r="L549" s="128"/>
    </row>
    <row r="550" spans="2:12">
      <c r="B550" s="142"/>
      <c r="C550" s="128"/>
      <c r="D550" s="128"/>
      <c r="E550" s="128"/>
      <c r="F550" s="128"/>
      <c r="G550" s="128"/>
      <c r="H550" s="128"/>
      <c r="I550" s="128"/>
      <c r="J550" s="128"/>
      <c r="K550" s="128"/>
      <c r="L550" s="128"/>
    </row>
    <row r="551" spans="2:12">
      <c r="B551" s="142"/>
      <c r="C551" s="128"/>
      <c r="D551" s="128"/>
      <c r="E551" s="128"/>
      <c r="F551" s="128"/>
      <c r="G551" s="128"/>
      <c r="H551" s="128"/>
      <c r="I551" s="128"/>
      <c r="J551" s="128"/>
      <c r="K551" s="128"/>
      <c r="L551" s="128"/>
    </row>
    <row r="552" spans="2:12">
      <c r="B552" s="142"/>
      <c r="C552" s="128"/>
      <c r="D552" s="128"/>
      <c r="E552" s="128"/>
      <c r="F552" s="128"/>
      <c r="G552" s="128"/>
      <c r="H552" s="128"/>
      <c r="I552" s="128"/>
      <c r="J552" s="128"/>
      <c r="K552" s="128"/>
      <c r="L552" s="128"/>
    </row>
    <row r="553" spans="2:12">
      <c r="B553" s="142"/>
      <c r="C553" s="128"/>
      <c r="D553" s="128"/>
      <c r="E553" s="128"/>
      <c r="F553" s="128"/>
      <c r="G553" s="128"/>
      <c r="H553" s="128"/>
      <c r="I553" s="128"/>
      <c r="J553" s="128"/>
      <c r="K553" s="128"/>
      <c r="L553" s="128"/>
    </row>
    <row r="554" spans="2:12">
      <c r="B554" s="142"/>
      <c r="C554" s="128"/>
      <c r="D554" s="128"/>
      <c r="E554" s="128"/>
      <c r="F554" s="128"/>
      <c r="G554" s="128"/>
      <c r="H554" s="128"/>
      <c r="I554" s="128"/>
      <c r="J554" s="128"/>
      <c r="K554" s="128"/>
      <c r="L554" s="128"/>
    </row>
    <row r="555" spans="2:12">
      <c r="B555" s="142"/>
      <c r="C555" s="128"/>
      <c r="D555" s="128"/>
      <c r="E555" s="128"/>
      <c r="F555" s="128"/>
      <c r="G555" s="128"/>
      <c r="H555" s="128"/>
      <c r="I555" s="128"/>
      <c r="J555" s="128"/>
      <c r="K555" s="128"/>
      <c r="L555" s="128"/>
    </row>
    <row r="556" spans="2:12">
      <c r="B556" s="142"/>
      <c r="C556" s="128"/>
      <c r="D556" s="128"/>
      <c r="E556" s="128"/>
      <c r="F556" s="128"/>
      <c r="G556" s="128"/>
      <c r="H556" s="128"/>
      <c r="I556" s="128"/>
      <c r="J556" s="128"/>
      <c r="K556" s="128"/>
      <c r="L556" s="128"/>
    </row>
    <row r="557" spans="2:12">
      <c r="B557" s="142"/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</row>
    <row r="558" spans="2:12">
      <c r="B558" s="142"/>
      <c r="C558" s="128"/>
      <c r="D558" s="128"/>
      <c r="E558" s="128"/>
      <c r="F558" s="128"/>
      <c r="G558" s="128"/>
      <c r="H558" s="128"/>
      <c r="I558" s="128"/>
      <c r="J558" s="128"/>
      <c r="K558" s="128"/>
      <c r="L558" s="128"/>
    </row>
    <row r="559" spans="2:12">
      <c r="B559" s="142"/>
      <c r="C559" s="128"/>
      <c r="D559" s="128"/>
      <c r="E559" s="128"/>
      <c r="F559" s="128"/>
      <c r="G559" s="128"/>
      <c r="H559" s="128"/>
      <c r="I559" s="128"/>
      <c r="J559" s="128"/>
      <c r="K559" s="128"/>
      <c r="L559" s="128"/>
    </row>
    <row r="560" spans="2:12">
      <c r="B560" s="142"/>
      <c r="C560" s="128"/>
      <c r="D560" s="128"/>
      <c r="E560" s="128"/>
      <c r="F560" s="128"/>
      <c r="G560" s="128"/>
      <c r="H560" s="128"/>
      <c r="I560" s="128"/>
      <c r="J560" s="128"/>
      <c r="K560" s="128"/>
      <c r="L560" s="128"/>
    </row>
    <row r="561" spans="2:12">
      <c r="B561" s="142"/>
      <c r="C561" s="128"/>
      <c r="D561" s="128"/>
      <c r="E561" s="128"/>
      <c r="F561" s="128"/>
      <c r="G561" s="128"/>
      <c r="H561" s="128"/>
      <c r="I561" s="128"/>
      <c r="J561" s="128"/>
      <c r="K561" s="128"/>
      <c r="L561" s="128"/>
    </row>
    <row r="562" spans="2:12">
      <c r="B562" s="142"/>
      <c r="C562" s="128"/>
      <c r="D562" s="128"/>
      <c r="E562" s="128"/>
      <c r="F562" s="128"/>
      <c r="G562" s="128"/>
      <c r="H562" s="128"/>
      <c r="I562" s="128"/>
      <c r="J562" s="128"/>
      <c r="K562" s="128"/>
      <c r="L562" s="128"/>
    </row>
    <row r="563" spans="2:12">
      <c r="B563" s="142"/>
      <c r="C563" s="128"/>
      <c r="D563" s="128"/>
      <c r="E563" s="128"/>
      <c r="F563" s="128"/>
      <c r="G563" s="128"/>
      <c r="H563" s="128"/>
      <c r="I563" s="128"/>
      <c r="J563" s="128"/>
      <c r="K563" s="128"/>
      <c r="L563" s="128"/>
    </row>
    <row r="564" spans="2:12">
      <c r="B564" s="142"/>
      <c r="C564" s="128"/>
      <c r="D564" s="128"/>
      <c r="E564" s="128"/>
      <c r="F564" s="128"/>
      <c r="G564" s="128"/>
      <c r="H564" s="128"/>
      <c r="I564" s="128"/>
      <c r="J564" s="128"/>
      <c r="K564" s="128"/>
      <c r="L564" s="128"/>
    </row>
    <row r="565" spans="2:12">
      <c r="B565" s="142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</row>
    <row r="566" spans="2:12">
      <c r="B566" s="142"/>
      <c r="C566" s="128"/>
      <c r="D566" s="128"/>
      <c r="E566" s="128"/>
      <c r="F566" s="128"/>
      <c r="G566" s="128"/>
      <c r="H566" s="128"/>
      <c r="I566" s="128"/>
      <c r="J566" s="128"/>
      <c r="K566" s="128"/>
      <c r="L566" s="128"/>
    </row>
    <row r="567" spans="2:12">
      <c r="B567" s="142"/>
      <c r="C567" s="128"/>
      <c r="D567" s="128"/>
      <c r="E567" s="128"/>
      <c r="F567" s="128"/>
      <c r="G567" s="128"/>
      <c r="H567" s="128"/>
      <c r="I567" s="128"/>
      <c r="J567" s="128"/>
      <c r="K567" s="128"/>
      <c r="L567" s="128"/>
    </row>
    <row r="568" spans="2:12">
      <c r="B568" s="142"/>
      <c r="C568" s="128"/>
      <c r="D568" s="128"/>
      <c r="E568" s="128"/>
      <c r="F568" s="128"/>
      <c r="G568" s="128"/>
      <c r="H568" s="128"/>
      <c r="I568" s="128"/>
      <c r="J568" s="128"/>
      <c r="K568" s="128"/>
      <c r="L568" s="128"/>
    </row>
    <row r="569" spans="2:12">
      <c r="B569" s="142"/>
      <c r="C569" s="128"/>
      <c r="D569" s="128"/>
      <c r="E569" s="128"/>
      <c r="F569" s="128"/>
      <c r="G569" s="128"/>
      <c r="H569" s="128"/>
      <c r="I569" s="128"/>
      <c r="J569" s="128"/>
      <c r="K569" s="128"/>
      <c r="L569" s="128"/>
    </row>
    <row r="570" spans="2:12">
      <c r="B570" s="142"/>
      <c r="C570" s="128"/>
      <c r="D570" s="128"/>
      <c r="E570" s="128"/>
      <c r="F570" s="128"/>
      <c r="G570" s="128"/>
      <c r="H570" s="128"/>
      <c r="I570" s="128"/>
      <c r="J570" s="128"/>
      <c r="K570" s="128"/>
      <c r="L570" s="128"/>
    </row>
    <row r="571" spans="2:12">
      <c r="B571" s="142"/>
      <c r="C571" s="128"/>
      <c r="D571" s="128"/>
      <c r="E571" s="128"/>
      <c r="F571" s="128"/>
      <c r="G571" s="128"/>
      <c r="H571" s="128"/>
      <c r="I571" s="128"/>
      <c r="J571" s="128"/>
      <c r="K571" s="128"/>
      <c r="L571" s="128"/>
    </row>
    <row r="572" spans="2:12">
      <c r="B572" s="142"/>
      <c r="C572" s="128"/>
      <c r="D572" s="128"/>
      <c r="E572" s="128"/>
      <c r="F572" s="128"/>
      <c r="G572" s="128"/>
      <c r="H572" s="128"/>
      <c r="I572" s="128"/>
      <c r="J572" s="128"/>
      <c r="K572" s="128"/>
      <c r="L572" s="128"/>
    </row>
    <row r="573" spans="2:12">
      <c r="B573" s="142"/>
      <c r="C573" s="128"/>
      <c r="D573" s="128"/>
      <c r="E573" s="128"/>
      <c r="F573" s="128"/>
      <c r="G573" s="128"/>
      <c r="H573" s="128"/>
      <c r="I573" s="128"/>
      <c r="J573" s="128"/>
      <c r="K573" s="128"/>
      <c r="L573" s="128"/>
    </row>
    <row r="574" spans="2:12">
      <c r="B574" s="142"/>
      <c r="C574" s="128"/>
      <c r="D574" s="128"/>
      <c r="E574" s="128"/>
      <c r="F574" s="128"/>
      <c r="G574" s="128"/>
      <c r="H574" s="128"/>
      <c r="I574" s="128"/>
      <c r="J574" s="128"/>
      <c r="K574" s="128"/>
      <c r="L574" s="128"/>
    </row>
    <row r="575" spans="2:12">
      <c r="B575" s="142"/>
      <c r="C575" s="128"/>
      <c r="D575" s="128"/>
      <c r="E575" s="128"/>
      <c r="F575" s="128"/>
      <c r="G575" s="128"/>
      <c r="H575" s="128"/>
      <c r="I575" s="128"/>
      <c r="J575" s="128"/>
      <c r="K575" s="128"/>
      <c r="L575" s="128"/>
    </row>
    <row r="576" spans="2:12">
      <c r="B576" s="142"/>
      <c r="C576" s="128"/>
      <c r="D576" s="128"/>
      <c r="E576" s="128"/>
      <c r="F576" s="128"/>
      <c r="G576" s="128"/>
      <c r="H576" s="128"/>
      <c r="I576" s="128"/>
      <c r="J576" s="128"/>
      <c r="K576" s="128"/>
      <c r="L576" s="128"/>
    </row>
    <row r="577" spans="2:12">
      <c r="B577" s="142"/>
      <c r="C577" s="128"/>
      <c r="D577" s="128"/>
      <c r="E577" s="128"/>
      <c r="F577" s="128"/>
      <c r="G577" s="128"/>
      <c r="H577" s="128"/>
      <c r="I577" s="128"/>
      <c r="J577" s="128"/>
      <c r="K577" s="128"/>
      <c r="L577" s="128"/>
    </row>
    <row r="578" spans="2:12">
      <c r="B578" s="142"/>
      <c r="C578" s="128"/>
      <c r="D578" s="128"/>
      <c r="E578" s="128"/>
      <c r="F578" s="128"/>
      <c r="G578" s="128"/>
      <c r="H578" s="128"/>
      <c r="I578" s="128"/>
      <c r="J578" s="128"/>
      <c r="K578" s="128"/>
      <c r="L578" s="128"/>
    </row>
    <row r="579" spans="2:12">
      <c r="B579" s="142"/>
      <c r="C579" s="128"/>
      <c r="D579" s="128"/>
      <c r="E579" s="128"/>
      <c r="F579" s="128"/>
      <c r="G579" s="128"/>
      <c r="H579" s="128"/>
      <c r="I579" s="128"/>
      <c r="J579" s="128"/>
      <c r="K579" s="128"/>
      <c r="L579" s="128"/>
    </row>
    <row r="580" spans="2:12">
      <c r="B580" s="142"/>
      <c r="C580" s="128"/>
      <c r="D580" s="128"/>
      <c r="E580" s="128"/>
      <c r="F580" s="128"/>
      <c r="G580" s="128"/>
      <c r="H580" s="128"/>
      <c r="I580" s="128"/>
      <c r="J580" s="128"/>
      <c r="K580" s="128"/>
      <c r="L580" s="128"/>
    </row>
    <row r="581" spans="2:12">
      <c r="B581" s="142"/>
      <c r="C581" s="128"/>
      <c r="D581" s="128"/>
      <c r="E581" s="128"/>
      <c r="F581" s="128"/>
      <c r="G581" s="128"/>
      <c r="H581" s="128"/>
      <c r="I581" s="128"/>
      <c r="J581" s="128"/>
      <c r="K581" s="128"/>
      <c r="L581" s="128"/>
    </row>
    <row r="582" spans="2:12">
      <c r="B582" s="142"/>
      <c r="C582" s="128"/>
      <c r="D582" s="128"/>
      <c r="E582" s="128"/>
      <c r="F582" s="128"/>
      <c r="G582" s="128"/>
      <c r="H582" s="128"/>
      <c r="I582" s="128"/>
      <c r="J582" s="128"/>
      <c r="K582" s="128"/>
      <c r="L582" s="128"/>
    </row>
    <row r="583" spans="2:12">
      <c r="B583" s="142"/>
      <c r="C583" s="128"/>
      <c r="D583" s="128"/>
      <c r="E583" s="128"/>
      <c r="F583" s="128"/>
      <c r="G583" s="128"/>
      <c r="H583" s="128"/>
      <c r="I583" s="128"/>
      <c r="J583" s="128"/>
      <c r="K583" s="128"/>
      <c r="L583" s="128"/>
    </row>
    <row r="584" spans="2:12">
      <c r="B584" s="142"/>
      <c r="C584" s="128"/>
      <c r="D584" s="128"/>
      <c r="E584" s="128"/>
      <c r="F584" s="128"/>
      <c r="G584" s="128"/>
      <c r="H584" s="128"/>
      <c r="I584" s="128"/>
      <c r="J584" s="128"/>
      <c r="K584" s="128"/>
      <c r="L584" s="128"/>
    </row>
    <row r="585" spans="2:12">
      <c r="B585" s="142"/>
      <c r="C585" s="128"/>
      <c r="D585" s="128"/>
      <c r="E585" s="128"/>
      <c r="F585" s="128"/>
      <c r="G585" s="128"/>
      <c r="H585" s="128"/>
      <c r="I585" s="128"/>
      <c r="J585" s="128"/>
      <c r="K585" s="128"/>
      <c r="L585" s="128"/>
    </row>
    <row r="586" spans="2:12">
      <c r="B586" s="142"/>
      <c r="C586" s="128"/>
      <c r="D586" s="128"/>
      <c r="E586" s="128"/>
      <c r="F586" s="128"/>
      <c r="G586" s="128"/>
      <c r="H586" s="128"/>
      <c r="I586" s="128"/>
      <c r="J586" s="128"/>
      <c r="K586" s="128"/>
      <c r="L586" s="128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10.140625" style="1" bestFit="1" customWidth="1"/>
    <col min="8" max="8" width="10.7109375" style="1" bestFit="1" customWidth="1"/>
    <col min="9" max="9" width="10.855468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165</v>
      </c>
      <c r="C1" s="77" t="s" vm="1">
        <v>244</v>
      </c>
    </row>
    <row r="2" spans="1:11">
      <c r="B2" s="56" t="s">
        <v>164</v>
      </c>
      <c r="C2" s="77" t="s">
        <v>245</v>
      </c>
    </row>
    <row r="3" spans="1:11">
      <c r="B3" s="56" t="s">
        <v>166</v>
      </c>
      <c r="C3" s="77" t="s">
        <v>246</v>
      </c>
    </row>
    <row r="4" spans="1:11">
      <c r="B4" s="56" t="s">
        <v>167</v>
      </c>
      <c r="C4" s="77" t="s">
        <v>247</v>
      </c>
    </row>
    <row r="6" spans="1:11" ht="26.25" customHeight="1">
      <c r="B6" s="182" t="s">
        <v>193</v>
      </c>
      <c r="C6" s="183"/>
      <c r="D6" s="183"/>
      <c r="E6" s="183"/>
      <c r="F6" s="183"/>
      <c r="G6" s="183"/>
      <c r="H6" s="183"/>
      <c r="I6" s="183"/>
      <c r="J6" s="183"/>
      <c r="K6" s="184"/>
    </row>
    <row r="7" spans="1:11" ht="26.25" customHeight="1">
      <c r="B7" s="182" t="s">
        <v>113</v>
      </c>
      <c r="C7" s="183"/>
      <c r="D7" s="183"/>
      <c r="E7" s="183"/>
      <c r="F7" s="183"/>
      <c r="G7" s="183"/>
      <c r="H7" s="183"/>
      <c r="I7" s="183"/>
      <c r="J7" s="183"/>
      <c r="K7" s="184"/>
    </row>
    <row r="8" spans="1:11" s="3" customFormat="1" ht="78.75">
      <c r="A8" s="2"/>
      <c r="B8" s="22" t="s">
        <v>135</v>
      </c>
      <c r="C8" s="30" t="s">
        <v>51</v>
      </c>
      <c r="D8" s="30" t="s">
        <v>138</v>
      </c>
      <c r="E8" s="30" t="s">
        <v>75</v>
      </c>
      <c r="F8" s="30" t="s">
        <v>120</v>
      </c>
      <c r="G8" s="30" t="s">
        <v>227</v>
      </c>
      <c r="H8" s="30" t="s">
        <v>226</v>
      </c>
      <c r="I8" s="30" t="s">
        <v>72</v>
      </c>
      <c r="J8" s="30" t="s">
        <v>168</v>
      </c>
      <c r="K8" s="30" t="s">
        <v>170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234</v>
      </c>
      <c r="H9" s="16"/>
      <c r="I9" s="16" t="s">
        <v>230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112"/>
      <c r="B11" s="123" t="s">
        <v>55</v>
      </c>
      <c r="C11" s="119"/>
      <c r="D11" s="119"/>
      <c r="E11" s="119"/>
      <c r="F11" s="119"/>
      <c r="G11" s="120"/>
      <c r="H11" s="122"/>
      <c r="I11" s="120">
        <v>-45804.482026875994</v>
      </c>
      <c r="J11" s="121">
        <v>1</v>
      </c>
      <c r="K11" s="121">
        <f>I11/'סכום נכסי הקרן'!$C$42</f>
        <v>-6.2143758706184398E-4</v>
      </c>
    </row>
    <row r="12" spans="1:11" s="98" customFormat="1">
      <c r="A12" s="112"/>
      <c r="B12" s="124" t="s">
        <v>223</v>
      </c>
      <c r="C12" s="119"/>
      <c r="D12" s="119"/>
      <c r="E12" s="119"/>
      <c r="F12" s="119"/>
      <c r="G12" s="120"/>
      <c r="H12" s="122"/>
      <c r="I12" s="120">
        <v>-45804.482026875994</v>
      </c>
      <c r="J12" s="121">
        <v>1</v>
      </c>
      <c r="K12" s="121">
        <f>I12/'סכום נכסי הקרן'!$C$42</f>
        <v>-6.2143758706184398E-4</v>
      </c>
    </row>
    <row r="13" spans="1:11">
      <c r="B13" s="82" t="s">
        <v>1940</v>
      </c>
      <c r="C13" s="83" t="s">
        <v>1941</v>
      </c>
      <c r="D13" s="96" t="s">
        <v>30</v>
      </c>
      <c r="E13" s="96" t="s">
        <v>1911</v>
      </c>
      <c r="F13" s="96" t="s">
        <v>151</v>
      </c>
      <c r="G13" s="93">
        <v>13511.045672999997</v>
      </c>
      <c r="H13" s="95">
        <v>297850</v>
      </c>
      <c r="I13" s="93">
        <v>-64353.356719066993</v>
      </c>
      <c r="J13" s="94">
        <v>1.4049576345237866</v>
      </c>
      <c r="K13" s="94">
        <f>I13/'סכום נכסי הקרן'!$C$42</f>
        <v>-8.7309348232257795E-4</v>
      </c>
    </row>
    <row r="14" spans="1:11">
      <c r="B14" s="82" t="s">
        <v>1942</v>
      </c>
      <c r="C14" s="83" t="s">
        <v>1943</v>
      </c>
      <c r="D14" s="96" t="s">
        <v>30</v>
      </c>
      <c r="E14" s="96" t="s">
        <v>1911</v>
      </c>
      <c r="F14" s="96" t="s">
        <v>153</v>
      </c>
      <c r="G14" s="93">
        <v>18893.750988</v>
      </c>
      <c r="H14" s="95">
        <v>39130</v>
      </c>
      <c r="I14" s="93">
        <v>12461.881513868997</v>
      </c>
      <c r="J14" s="94">
        <v>-0.27206685814189385</v>
      </c>
      <c r="K14" s="94">
        <f>I14/'סכום נכסי הקרן'!$C$42</f>
        <v>1.690725718431955E-4</v>
      </c>
    </row>
    <row r="15" spans="1:11">
      <c r="B15" s="82" t="s">
        <v>1944</v>
      </c>
      <c r="C15" s="83" t="s">
        <v>1945</v>
      </c>
      <c r="D15" s="96" t="s">
        <v>30</v>
      </c>
      <c r="E15" s="96" t="s">
        <v>1911</v>
      </c>
      <c r="F15" s="96" t="s">
        <v>160</v>
      </c>
      <c r="G15" s="93">
        <v>365.01850899999988</v>
      </c>
      <c r="H15" s="95">
        <v>158800</v>
      </c>
      <c r="I15" s="93">
        <v>6086.9931783219999</v>
      </c>
      <c r="J15" s="94">
        <v>-0.13289077638189267</v>
      </c>
      <c r="K15" s="94">
        <f>I15/'סכום נכסי הקרן'!$C$42</f>
        <v>8.258332341753847E-5</v>
      </c>
    </row>
    <row r="16" spans="1:11">
      <c r="B16" s="103"/>
      <c r="C16" s="83"/>
      <c r="D16" s="83"/>
      <c r="E16" s="83"/>
      <c r="F16" s="83"/>
      <c r="G16" s="93"/>
      <c r="H16" s="95"/>
      <c r="I16" s="83"/>
      <c r="J16" s="94"/>
      <c r="K16" s="83"/>
    </row>
    <row r="17" spans="2:11"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143" t="s">
        <v>243</v>
      </c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143" t="s">
        <v>131</v>
      </c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143" t="s">
        <v>225</v>
      </c>
      <c r="C21" s="99"/>
      <c r="D21" s="99"/>
      <c r="E21" s="99"/>
      <c r="F21" s="99"/>
      <c r="G21" s="99"/>
      <c r="H21" s="99"/>
      <c r="I21" s="99"/>
      <c r="J21" s="99"/>
      <c r="K21" s="99"/>
    </row>
    <row r="22" spans="2:11">
      <c r="B22" s="143" t="s">
        <v>233</v>
      </c>
      <c r="C22" s="99"/>
      <c r="D22" s="99"/>
      <c r="E22" s="99"/>
      <c r="F22" s="99"/>
      <c r="G22" s="99"/>
      <c r="H22" s="99"/>
      <c r="I22" s="99"/>
      <c r="J22" s="99"/>
      <c r="K22" s="99"/>
    </row>
    <row r="23" spans="2:1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>
      <c r="B111" s="99"/>
      <c r="C111" s="99"/>
      <c r="D111" s="99"/>
      <c r="E111" s="99"/>
      <c r="F111" s="99"/>
      <c r="G111" s="99"/>
      <c r="H111" s="99"/>
      <c r="I111" s="99"/>
      <c r="J111" s="99"/>
      <c r="K111" s="99"/>
    </row>
    <row r="112" spans="2:11">
      <c r="B112" s="99"/>
      <c r="C112" s="99"/>
      <c r="D112" s="99"/>
      <c r="E112" s="99"/>
      <c r="F112" s="99"/>
      <c r="G112" s="99"/>
      <c r="H112" s="99"/>
      <c r="I112" s="99"/>
      <c r="J112" s="99"/>
      <c r="K112" s="99"/>
    </row>
    <row r="113" spans="2:11">
      <c r="B113" s="99"/>
      <c r="C113" s="99"/>
      <c r="D113" s="99"/>
      <c r="E113" s="99"/>
      <c r="F113" s="99"/>
      <c r="G113" s="99"/>
      <c r="H113" s="99"/>
      <c r="I113" s="99"/>
      <c r="J113" s="99"/>
      <c r="K113" s="99"/>
    </row>
    <row r="114" spans="2:11">
      <c r="B114" s="99"/>
      <c r="C114" s="99"/>
      <c r="D114" s="99"/>
      <c r="E114" s="99"/>
      <c r="F114" s="99"/>
      <c r="G114" s="99"/>
      <c r="H114" s="99"/>
      <c r="I114" s="99"/>
      <c r="J114" s="99"/>
      <c r="K114" s="99"/>
    </row>
    <row r="115" spans="2:11">
      <c r="B115" s="99"/>
      <c r="C115" s="99"/>
      <c r="D115" s="99"/>
      <c r="E115" s="99"/>
      <c r="F115" s="99"/>
      <c r="G115" s="99"/>
      <c r="H115" s="99"/>
      <c r="I115" s="99"/>
      <c r="J115" s="99"/>
      <c r="K115" s="99"/>
    </row>
    <row r="116" spans="2:11">
      <c r="B116" s="142"/>
      <c r="C116" s="148"/>
      <c r="D116" s="148"/>
      <c r="E116" s="148"/>
      <c r="F116" s="148"/>
      <c r="G116" s="148"/>
      <c r="H116" s="148"/>
      <c r="I116" s="128"/>
      <c r="J116" s="128"/>
      <c r="K116" s="148"/>
    </row>
    <row r="117" spans="2:11">
      <c r="B117" s="142"/>
      <c r="C117" s="148"/>
      <c r="D117" s="148"/>
      <c r="E117" s="148"/>
      <c r="F117" s="148"/>
      <c r="G117" s="148"/>
      <c r="H117" s="148"/>
      <c r="I117" s="128"/>
      <c r="J117" s="128"/>
      <c r="K117" s="148"/>
    </row>
    <row r="118" spans="2:11">
      <c r="B118" s="142"/>
      <c r="C118" s="148"/>
      <c r="D118" s="148"/>
      <c r="E118" s="148"/>
      <c r="F118" s="148"/>
      <c r="G118" s="148"/>
      <c r="H118" s="148"/>
      <c r="I118" s="128"/>
      <c r="J118" s="128"/>
      <c r="K118" s="148"/>
    </row>
    <row r="119" spans="2:11">
      <c r="B119" s="142"/>
      <c r="C119" s="148"/>
      <c r="D119" s="148"/>
      <c r="E119" s="148"/>
      <c r="F119" s="148"/>
      <c r="G119" s="148"/>
      <c r="H119" s="148"/>
      <c r="I119" s="128"/>
      <c r="J119" s="128"/>
      <c r="K119" s="148"/>
    </row>
    <row r="120" spans="2:11">
      <c r="B120" s="142"/>
      <c r="C120" s="148"/>
      <c r="D120" s="148"/>
      <c r="E120" s="148"/>
      <c r="F120" s="148"/>
      <c r="G120" s="148"/>
      <c r="H120" s="148"/>
      <c r="I120" s="128"/>
      <c r="J120" s="128"/>
      <c r="K120" s="148"/>
    </row>
    <row r="121" spans="2:11">
      <c r="B121" s="142"/>
      <c r="C121" s="148"/>
      <c r="D121" s="148"/>
      <c r="E121" s="148"/>
      <c r="F121" s="148"/>
      <c r="G121" s="148"/>
      <c r="H121" s="148"/>
      <c r="I121" s="128"/>
      <c r="J121" s="128"/>
      <c r="K121" s="148"/>
    </row>
    <row r="122" spans="2:11">
      <c r="B122" s="142"/>
      <c r="C122" s="148"/>
      <c r="D122" s="148"/>
      <c r="E122" s="148"/>
      <c r="F122" s="148"/>
      <c r="G122" s="148"/>
      <c r="H122" s="148"/>
      <c r="I122" s="128"/>
      <c r="J122" s="128"/>
      <c r="K122" s="148"/>
    </row>
    <row r="123" spans="2:11">
      <c r="B123" s="142"/>
      <c r="C123" s="148"/>
      <c r="D123" s="148"/>
      <c r="E123" s="148"/>
      <c r="F123" s="148"/>
      <c r="G123" s="148"/>
      <c r="H123" s="148"/>
      <c r="I123" s="128"/>
      <c r="J123" s="128"/>
      <c r="K123" s="148"/>
    </row>
    <row r="124" spans="2:11">
      <c r="B124" s="142"/>
      <c r="C124" s="148"/>
      <c r="D124" s="148"/>
      <c r="E124" s="148"/>
      <c r="F124" s="148"/>
      <c r="G124" s="148"/>
      <c r="H124" s="148"/>
      <c r="I124" s="128"/>
      <c r="J124" s="128"/>
      <c r="K124" s="148"/>
    </row>
    <row r="125" spans="2:11">
      <c r="B125" s="142"/>
      <c r="C125" s="148"/>
      <c r="D125" s="148"/>
      <c r="E125" s="148"/>
      <c r="F125" s="148"/>
      <c r="G125" s="148"/>
      <c r="H125" s="148"/>
      <c r="I125" s="128"/>
      <c r="J125" s="128"/>
      <c r="K125" s="148"/>
    </row>
    <row r="126" spans="2:11">
      <c r="B126" s="142"/>
      <c r="C126" s="148"/>
      <c r="D126" s="148"/>
      <c r="E126" s="148"/>
      <c r="F126" s="148"/>
      <c r="G126" s="148"/>
      <c r="H126" s="148"/>
      <c r="I126" s="128"/>
      <c r="J126" s="128"/>
      <c r="K126" s="148"/>
    </row>
    <row r="127" spans="2:11">
      <c r="B127" s="142"/>
      <c r="C127" s="148"/>
      <c r="D127" s="148"/>
      <c r="E127" s="148"/>
      <c r="F127" s="148"/>
      <c r="G127" s="148"/>
      <c r="H127" s="148"/>
      <c r="I127" s="128"/>
      <c r="J127" s="128"/>
      <c r="K127" s="148"/>
    </row>
    <row r="128" spans="2:11">
      <c r="B128" s="142"/>
      <c r="C128" s="148"/>
      <c r="D128" s="148"/>
      <c r="E128" s="148"/>
      <c r="F128" s="148"/>
      <c r="G128" s="148"/>
      <c r="H128" s="148"/>
      <c r="I128" s="128"/>
      <c r="J128" s="128"/>
      <c r="K128" s="148"/>
    </row>
    <row r="129" spans="2:11">
      <c r="B129" s="142"/>
      <c r="C129" s="148"/>
      <c r="D129" s="148"/>
      <c r="E129" s="148"/>
      <c r="F129" s="148"/>
      <c r="G129" s="148"/>
      <c r="H129" s="148"/>
      <c r="I129" s="128"/>
      <c r="J129" s="128"/>
      <c r="K129" s="148"/>
    </row>
    <row r="130" spans="2:11">
      <c r="B130" s="142"/>
      <c r="C130" s="148"/>
      <c r="D130" s="148"/>
      <c r="E130" s="148"/>
      <c r="F130" s="148"/>
      <c r="G130" s="148"/>
      <c r="H130" s="148"/>
      <c r="I130" s="128"/>
      <c r="J130" s="128"/>
      <c r="K130" s="148"/>
    </row>
    <row r="131" spans="2:11">
      <c r="B131" s="142"/>
      <c r="C131" s="148"/>
      <c r="D131" s="148"/>
      <c r="E131" s="148"/>
      <c r="F131" s="148"/>
      <c r="G131" s="148"/>
      <c r="H131" s="148"/>
      <c r="I131" s="128"/>
      <c r="J131" s="128"/>
      <c r="K131" s="148"/>
    </row>
    <row r="132" spans="2:11">
      <c r="B132" s="142"/>
      <c r="C132" s="148"/>
      <c r="D132" s="148"/>
      <c r="E132" s="148"/>
      <c r="F132" s="148"/>
      <c r="G132" s="148"/>
      <c r="H132" s="148"/>
      <c r="I132" s="128"/>
      <c r="J132" s="128"/>
      <c r="K132" s="148"/>
    </row>
    <row r="133" spans="2:11">
      <c r="B133" s="142"/>
      <c r="C133" s="148"/>
      <c r="D133" s="148"/>
      <c r="E133" s="148"/>
      <c r="F133" s="148"/>
      <c r="G133" s="148"/>
      <c r="H133" s="148"/>
      <c r="I133" s="128"/>
      <c r="J133" s="128"/>
      <c r="K133" s="148"/>
    </row>
    <row r="134" spans="2:11">
      <c r="B134" s="142"/>
      <c r="C134" s="148"/>
      <c r="D134" s="148"/>
      <c r="E134" s="148"/>
      <c r="F134" s="148"/>
      <c r="G134" s="148"/>
      <c r="H134" s="148"/>
      <c r="I134" s="128"/>
      <c r="J134" s="128"/>
      <c r="K134" s="148"/>
    </row>
    <row r="135" spans="2:11">
      <c r="B135" s="142"/>
      <c r="C135" s="148"/>
      <c r="D135" s="148"/>
      <c r="E135" s="148"/>
      <c r="F135" s="148"/>
      <c r="G135" s="148"/>
      <c r="H135" s="148"/>
      <c r="I135" s="128"/>
      <c r="J135" s="128"/>
      <c r="K135" s="148"/>
    </row>
    <row r="136" spans="2:11">
      <c r="B136" s="142"/>
      <c r="C136" s="148"/>
      <c r="D136" s="148"/>
      <c r="E136" s="148"/>
      <c r="F136" s="148"/>
      <c r="G136" s="148"/>
      <c r="H136" s="148"/>
      <c r="I136" s="128"/>
      <c r="J136" s="128"/>
      <c r="K136" s="148"/>
    </row>
    <row r="137" spans="2:11">
      <c r="B137" s="142"/>
      <c r="C137" s="148"/>
      <c r="D137" s="148"/>
      <c r="E137" s="148"/>
      <c r="F137" s="148"/>
      <c r="G137" s="148"/>
      <c r="H137" s="148"/>
      <c r="I137" s="128"/>
      <c r="J137" s="128"/>
      <c r="K137" s="148"/>
    </row>
    <row r="138" spans="2:11">
      <c r="B138" s="142"/>
      <c r="C138" s="148"/>
      <c r="D138" s="148"/>
      <c r="E138" s="148"/>
      <c r="F138" s="148"/>
      <c r="G138" s="148"/>
      <c r="H138" s="148"/>
      <c r="I138" s="128"/>
      <c r="J138" s="128"/>
      <c r="K138" s="148"/>
    </row>
    <row r="139" spans="2:11">
      <c r="B139" s="142"/>
      <c r="C139" s="148"/>
      <c r="D139" s="148"/>
      <c r="E139" s="148"/>
      <c r="F139" s="148"/>
      <c r="G139" s="148"/>
      <c r="H139" s="148"/>
      <c r="I139" s="128"/>
      <c r="J139" s="128"/>
      <c r="K139" s="148"/>
    </row>
    <row r="140" spans="2:11">
      <c r="B140" s="142"/>
      <c r="C140" s="148"/>
      <c r="D140" s="148"/>
      <c r="E140" s="148"/>
      <c r="F140" s="148"/>
      <c r="G140" s="148"/>
      <c r="H140" s="148"/>
      <c r="I140" s="128"/>
      <c r="J140" s="128"/>
      <c r="K140" s="148"/>
    </row>
    <row r="141" spans="2:11">
      <c r="B141" s="142"/>
      <c r="C141" s="148"/>
      <c r="D141" s="148"/>
      <c r="E141" s="148"/>
      <c r="F141" s="148"/>
      <c r="G141" s="148"/>
      <c r="H141" s="148"/>
      <c r="I141" s="128"/>
      <c r="J141" s="128"/>
      <c r="K141" s="148"/>
    </row>
    <row r="142" spans="2:11">
      <c r="B142" s="142"/>
      <c r="C142" s="148"/>
      <c r="D142" s="148"/>
      <c r="E142" s="148"/>
      <c r="F142" s="148"/>
      <c r="G142" s="148"/>
      <c r="H142" s="148"/>
      <c r="I142" s="128"/>
      <c r="J142" s="128"/>
      <c r="K142" s="148"/>
    </row>
    <row r="143" spans="2:11">
      <c r="B143" s="142"/>
      <c r="C143" s="148"/>
      <c r="D143" s="148"/>
      <c r="E143" s="148"/>
      <c r="F143" s="148"/>
      <c r="G143" s="148"/>
      <c r="H143" s="148"/>
      <c r="I143" s="128"/>
      <c r="J143" s="128"/>
      <c r="K143" s="148"/>
    </row>
    <row r="144" spans="2:11">
      <c r="B144" s="142"/>
      <c r="C144" s="148"/>
      <c r="D144" s="148"/>
      <c r="E144" s="148"/>
      <c r="F144" s="148"/>
      <c r="G144" s="148"/>
      <c r="H144" s="148"/>
      <c r="I144" s="128"/>
      <c r="J144" s="128"/>
      <c r="K144" s="148"/>
    </row>
    <row r="145" spans="2:11">
      <c r="B145" s="142"/>
      <c r="C145" s="148"/>
      <c r="D145" s="148"/>
      <c r="E145" s="148"/>
      <c r="F145" s="148"/>
      <c r="G145" s="148"/>
      <c r="H145" s="148"/>
      <c r="I145" s="128"/>
      <c r="J145" s="128"/>
      <c r="K145" s="148"/>
    </row>
    <row r="146" spans="2:11">
      <c r="B146" s="142"/>
      <c r="C146" s="148"/>
      <c r="D146" s="148"/>
      <c r="E146" s="148"/>
      <c r="F146" s="148"/>
      <c r="G146" s="148"/>
      <c r="H146" s="148"/>
      <c r="I146" s="128"/>
      <c r="J146" s="128"/>
      <c r="K146" s="148"/>
    </row>
    <row r="147" spans="2:11">
      <c r="B147" s="142"/>
      <c r="C147" s="148"/>
      <c r="D147" s="148"/>
      <c r="E147" s="148"/>
      <c r="F147" s="148"/>
      <c r="G147" s="148"/>
      <c r="H147" s="148"/>
      <c r="I147" s="128"/>
      <c r="J147" s="128"/>
      <c r="K147" s="148"/>
    </row>
    <row r="148" spans="2:11">
      <c r="B148" s="142"/>
      <c r="C148" s="148"/>
      <c r="D148" s="148"/>
      <c r="E148" s="148"/>
      <c r="F148" s="148"/>
      <c r="G148" s="148"/>
      <c r="H148" s="148"/>
      <c r="I148" s="128"/>
      <c r="J148" s="128"/>
      <c r="K148" s="148"/>
    </row>
    <row r="149" spans="2:11">
      <c r="B149" s="142"/>
      <c r="C149" s="148"/>
      <c r="D149" s="148"/>
      <c r="E149" s="148"/>
      <c r="F149" s="148"/>
      <c r="G149" s="148"/>
      <c r="H149" s="148"/>
      <c r="I149" s="128"/>
      <c r="J149" s="128"/>
      <c r="K149" s="148"/>
    </row>
    <row r="150" spans="2:11">
      <c r="B150" s="142"/>
      <c r="C150" s="148"/>
      <c r="D150" s="148"/>
      <c r="E150" s="148"/>
      <c r="F150" s="148"/>
      <c r="G150" s="148"/>
      <c r="H150" s="148"/>
      <c r="I150" s="128"/>
      <c r="J150" s="128"/>
      <c r="K150" s="148"/>
    </row>
    <row r="151" spans="2:11">
      <c r="B151" s="142"/>
      <c r="C151" s="148"/>
      <c r="D151" s="148"/>
      <c r="E151" s="148"/>
      <c r="F151" s="148"/>
      <c r="G151" s="148"/>
      <c r="H151" s="148"/>
      <c r="I151" s="128"/>
      <c r="J151" s="128"/>
      <c r="K151" s="148"/>
    </row>
    <row r="152" spans="2:11">
      <c r="B152" s="142"/>
      <c r="C152" s="148"/>
      <c r="D152" s="148"/>
      <c r="E152" s="148"/>
      <c r="F152" s="148"/>
      <c r="G152" s="148"/>
      <c r="H152" s="148"/>
      <c r="I152" s="128"/>
      <c r="J152" s="128"/>
      <c r="K152" s="148"/>
    </row>
    <row r="153" spans="2:11">
      <c r="B153" s="142"/>
      <c r="C153" s="148"/>
      <c r="D153" s="148"/>
      <c r="E153" s="148"/>
      <c r="F153" s="148"/>
      <c r="G153" s="148"/>
      <c r="H153" s="148"/>
      <c r="I153" s="128"/>
      <c r="J153" s="128"/>
      <c r="K153" s="148"/>
    </row>
    <row r="154" spans="2:11">
      <c r="B154" s="142"/>
      <c r="C154" s="148"/>
      <c r="D154" s="148"/>
      <c r="E154" s="148"/>
      <c r="F154" s="148"/>
      <c r="G154" s="148"/>
      <c r="H154" s="148"/>
      <c r="I154" s="128"/>
      <c r="J154" s="128"/>
      <c r="K154" s="148"/>
    </row>
    <row r="155" spans="2:11">
      <c r="B155" s="142"/>
      <c r="C155" s="148"/>
      <c r="D155" s="148"/>
      <c r="E155" s="148"/>
      <c r="F155" s="148"/>
      <c r="G155" s="148"/>
      <c r="H155" s="148"/>
      <c r="I155" s="128"/>
      <c r="J155" s="128"/>
      <c r="K155" s="148"/>
    </row>
    <row r="156" spans="2:11">
      <c r="B156" s="142"/>
      <c r="C156" s="148"/>
      <c r="D156" s="148"/>
      <c r="E156" s="148"/>
      <c r="F156" s="148"/>
      <c r="G156" s="148"/>
      <c r="H156" s="148"/>
      <c r="I156" s="128"/>
      <c r="J156" s="128"/>
      <c r="K156" s="148"/>
    </row>
    <row r="157" spans="2:11">
      <c r="B157" s="142"/>
      <c r="C157" s="148"/>
      <c r="D157" s="148"/>
      <c r="E157" s="148"/>
      <c r="F157" s="148"/>
      <c r="G157" s="148"/>
      <c r="H157" s="148"/>
      <c r="I157" s="128"/>
      <c r="J157" s="128"/>
      <c r="K157" s="148"/>
    </row>
    <row r="158" spans="2:11">
      <c r="B158" s="142"/>
      <c r="C158" s="148"/>
      <c r="D158" s="148"/>
      <c r="E158" s="148"/>
      <c r="F158" s="148"/>
      <c r="G158" s="148"/>
      <c r="H158" s="148"/>
      <c r="I158" s="128"/>
      <c r="J158" s="128"/>
      <c r="K158" s="148"/>
    </row>
    <row r="159" spans="2:11">
      <c r="B159" s="142"/>
      <c r="C159" s="148"/>
      <c r="D159" s="148"/>
      <c r="E159" s="148"/>
      <c r="F159" s="148"/>
      <c r="G159" s="148"/>
      <c r="H159" s="148"/>
      <c r="I159" s="128"/>
      <c r="J159" s="128"/>
      <c r="K159" s="148"/>
    </row>
    <row r="160" spans="2:11">
      <c r="B160" s="142"/>
      <c r="C160" s="148"/>
      <c r="D160" s="148"/>
      <c r="E160" s="148"/>
      <c r="F160" s="148"/>
      <c r="G160" s="148"/>
      <c r="H160" s="148"/>
      <c r="I160" s="128"/>
      <c r="J160" s="128"/>
      <c r="K160" s="148"/>
    </row>
    <row r="161" spans="2:11">
      <c r="B161" s="142"/>
      <c r="C161" s="148"/>
      <c r="D161" s="148"/>
      <c r="E161" s="148"/>
      <c r="F161" s="148"/>
      <c r="G161" s="148"/>
      <c r="H161" s="148"/>
      <c r="I161" s="128"/>
      <c r="J161" s="128"/>
      <c r="K161" s="148"/>
    </row>
    <row r="162" spans="2:11">
      <c r="B162" s="142"/>
      <c r="C162" s="148"/>
      <c r="D162" s="148"/>
      <c r="E162" s="148"/>
      <c r="F162" s="148"/>
      <c r="G162" s="148"/>
      <c r="H162" s="148"/>
      <c r="I162" s="128"/>
      <c r="J162" s="128"/>
      <c r="K162" s="148"/>
    </row>
    <row r="163" spans="2:11">
      <c r="B163" s="142"/>
      <c r="C163" s="148"/>
      <c r="D163" s="148"/>
      <c r="E163" s="148"/>
      <c r="F163" s="148"/>
      <c r="G163" s="148"/>
      <c r="H163" s="148"/>
      <c r="I163" s="128"/>
      <c r="J163" s="128"/>
      <c r="K163" s="148"/>
    </row>
    <row r="164" spans="2:11">
      <c r="B164" s="142"/>
      <c r="C164" s="148"/>
      <c r="D164" s="148"/>
      <c r="E164" s="148"/>
      <c r="F164" s="148"/>
      <c r="G164" s="148"/>
      <c r="H164" s="148"/>
      <c r="I164" s="128"/>
      <c r="J164" s="128"/>
      <c r="K164" s="148"/>
    </row>
    <row r="165" spans="2:11">
      <c r="B165" s="142"/>
      <c r="C165" s="148"/>
      <c r="D165" s="148"/>
      <c r="E165" s="148"/>
      <c r="F165" s="148"/>
      <c r="G165" s="148"/>
      <c r="H165" s="148"/>
      <c r="I165" s="128"/>
      <c r="J165" s="128"/>
      <c r="K165" s="148"/>
    </row>
    <row r="166" spans="2:11">
      <c r="B166" s="142"/>
      <c r="C166" s="148"/>
      <c r="D166" s="148"/>
      <c r="E166" s="148"/>
      <c r="F166" s="148"/>
      <c r="G166" s="148"/>
      <c r="H166" s="148"/>
      <c r="I166" s="128"/>
      <c r="J166" s="128"/>
      <c r="K166" s="148"/>
    </row>
    <row r="167" spans="2:11">
      <c r="B167" s="142"/>
      <c r="C167" s="148"/>
      <c r="D167" s="148"/>
      <c r="E167" s="148"/>
      <c r="F167" s="148"/>
      <c r="G167" s="148"/>
      <c r="H167" s="148"/>
      <c r="I167" s="128"/>
      <c r="J167" s="128"/>
      <c r="K167" s="148"/>
    </row>
    <row r="168" spans="2:11">
      <c r="B168" s="142"/>
      <c r="C168" s="148"/>
      <c r="D168" s="148"/>
      <c r="E168" s="148"/>
      <c r="F168" s="148"/>
      <c r="G168" s="148"/>
      <c r="H168" s="148"/>
      <c r="I168" s="128"/>
      <c r="J168" s="128"/>
      <c r="K168" s="148"/>
    </row>
    <row r="169" spans="2:11">
      <c r="B169" s="142"/>
      <c r="C169" s="148"/>
      <c r="D169" s="148"/>
      <c r="E169" s="148"/>
      <c r="F169" s="148"/>
      <c r="G169" s="148"/>
      <c r="H169" s="148"/>
      <c r="I169" s="128"/>
      <c r="J169" s="128"/>
      <c r="K169" s="148"/>
    </row>
    <row r="170" spans="2:11">
      <c r="B170" s="142"/>
      <c r="C170" s="148"/>
      <c r="D170" s="148"/>
      <c r="E170" s="148"/>
      <c r="F170" s="148"/>
      <c r="G170" s="148"/>
      <c r="H170" s="148"/>
      <c r="I170" s="128"/>
      <c r="J170" s="128"/>
      <c r="K170" s="148"/>
    </row>
    <row r="171" spans="2:11">
      <c r="B171" s="142"/>
      <c r="C171" s="148"/>
      <c r="D171" s="148"/>
      <c r="E171" s="148"/>
      <c r="F171" s="148"/>
      <c r="G171" s="148"/>
      <c r="H171" s="148"/>
      <c r="I171" s="128"/>
      <c r="J171" s="128"/>
      <c r="K171" s="148"/>
    </row>
    <row r="172" spans="2:11">
      <c r="B172" s="142"/>
      <c r="C172" s="148"/>
      <c r="D172" s="148"/>
      <c r="E172" s="148"/>
      <c r="F172" s="148"/>
      <c r="G172" s="148"/>
      <c r="H172" s="148"/>
      <c r="I172" s="128"/>
      <c r="J172" s="128"/>
      <c r="K172" s="148"/>
    </row>
    <row r="173" spans="2:11">
      <c r="B173" s="142"/>
      <c r="C173" s="148"/>
      <c r="D173" s="148"/>
      <c r="E173" s="148"/>
      <c r="F173" s="148"/>
      <c r="G173" s="148"/>
      <c r="H173" s="148"/>
      <c r="I173" s="128"/>
      <c r="J173" s="128"/>
      <c r="K173" s="148"/>
    </row>
    <row r="174" spans="2:11">
      <c r="B174" s="142"/>
      <c r="C174" s="148"/>
      <c r="D174" s="148"/>
      <c r="E174" s="148"/>
      <c r="F174" s="148"/>
      <c r="G174" s="148"/>
      <c r="H174" s="148"/>
      <c r="I174" s="128"/>
      <c r="J174" s="128"/>
      <c r="K174" s="148"/>
    </row>
    <row r="175" spans="2:11">
      <c r="B175" s="142"/>
      <c r="C175" s="148"/>
      <c r="D175" s="148"/>
      <c r="E175" s="148"/>
      <c r="F175" s="148"/>
      <c r="G175" s="148"/>
      <c r="H175" s="148"/>
      <c r="I175" s="128"/>
      <c r="J175" s="128"/>
      <c r="K175" s="148"/>
    </row>
    <row r="176" spans="2:11">
      <c r="B176" s="142"/>
      <c r="C176" s="148"/>
      <c r="D176" s="148"/>
      <c r="E176" s="148"/>
      <c r="F176" s="148"/>
      <c r="G176" s="148"/>
      <c r="H176" s="148"/>
      <c r="I176" s="128"/>
      <c r="J176" s="128"/>
      <c r="K176" s="148"/>
    </row>
    <row r="177" spans="2:11">
      <c r="B177" s="142"/>
      <c r="C177" s="148"/>
      <c r="D177" s="148"/>
      <c r="E177" s="148"/>
      <c r="F177" s="148"/>
      <c r="G177" s="148"/>
      <c r="H177" s="148"/>
      <c r="I177" s="128"/>
      <c r="J177" s="128"/>
      <c r="K177" s="148"/>
    </row>
    <row r="178" spans="2:11">
      <c r="B178" s="142"/>
      <c r="C178" s="148"/>
      <c r="D178" s="148"/>
      <c r="E178" s="148"/>
      <c r="F178" s="148"/>
      <c r="G178" s="148"/>
      <c r="H178" s="148"/>
      <c r="I178" s="128"/>
      <c r="J178" s="128"/>
      <c r="K178" s="148"/>
    </row>
    <row r="179" spans="2:11">
      <c r="B179" s="142"/>
      <c r="C179" s="148"/>
      <c r="D179" s="148"/>
      <c r="E179" s="148"/>
      <c r="F179" s="148"/>
      <c r="G179" s="148"/>
      <c r="H179" s="148"/>
      <c r="I179" s="128"/>
      <c r="J179" s="128"/>
      <c r="K179" s="148"/>
    </row>
    <row r="180" spans="2:11">
      <c r="B180" s="142"/>
      <c r="C180" s="148"/>
      <c r="D180" s="148"/>
      <c r="E180" s="148"/>
      <c r="F180" s="148"/>
      <c r="G180" s="148"/>
      <c r="H180" s="148"/>
      <c r="I180" s="128"/>
      <c r="J180" s="128"/>
      <c r="K180" s="148"/>
    </row>
    <row r="181" spans="2:11">
      <c r="B181" s="142"/>
      <c r="C181" s="148"/>
      <c r="D181" s="148"/>
      <c r="E181" s="148"/>
      <c r="F181" s="148"/>
      <c r="G181" s="148"/>
      <c r="H181" s="148"/>
      <c r="I181" s="128"/>
      <c r="J181" s="128"/>
      <c r="K181" s="148"/>
    </row>
    <row r="182" spans="2:11">
      <c r="B182" s="142"/>
      <c r="C182" s="148"/>
      <c r="D182" s="148"/>
      <c r="E182" s="148"/>
      <c r="F182" s="148"/>
      <c r="G182" s="148"/>
      <c r="H182" s="148"/>
      <c r="I182" s="128"/>
      <c r="J182" s="128"/>
      <c r="K182" s="148"/>
    </row>
    <row r="183" spans="2:11">
      <c r="B183" s="142"/>
      <c r="C183" s="148"/>
      <c r="D183" s="148"/>
      <c r="E183" s="148"/>
      <c r="F183" s="148"/>
      <c r="G183" s="148"/>
      <c r="H183" s="148"/>
      <c r="I183" s="128"/>
      <c r="J183" s="128"/>
      <c r="K183" s="148"/>
    </row>
    <row r="184" spans="2:11">
      <c r="B184" s="142"/>
      <c r="C184" s="148"/>
      <c r="D184" s="148"/>
      <c r="E184" s="148"/>
      <c r="F184" s="148"/>
      <c r="G184" s="148"/>
      <c r="H184" s="148"/>
      <c r="I184" s="128"/>
      <c r="J184" s="128"/>
      <c r="K184" s="148"/>
    </row>
    <row r="185" spans="2:11">
      <c r="B185" s="142"/>
      <c r="C185" s="148"/>
      <c r="D185" s="148"/>
      <c r="E185" s="148"/>
      <c r="F185" s="148"/>
      <c r="G185" s="148"/>
      <c r="H185" s="148"/>
      <c r="I185" s="128"/>
      <c r="J185" s="128"/>
      <c r="K185" s="148"/>
    </row>
    <row r="186" spans="2:11">
      <c r="B186" s="142"/>
      <c r="C186" s="148"/>
      <c r="D186" s="148"/>
      <c r="E186" s="148"/>
      <c r="F186" s="148"/>
      <c r="G186" s="148"/>
      <c r="H186" s="148"/>
      <c r="I186" s="128"/>
      <c r="J186" s="128"/>
      <c r="K186" s="148"/>
    </row>
    <row r="187" spans="2:11">
      <c r="B187" s="142"/>
      <c r="C187" s="148"/>
      <c r="D187" s="148"/>
      <c r="E187" s="148"/>
      <c r="F187" s="148"/>
      <c r="G187" s="148"/>
      <c r="H187" s="148"/>
      <c r="I187" s="128"/>
      <c r="J187" s="128"/>
      <c r="K187" s="148"/>
    </row>
    <row r="188" spans="2:11">
      <c r="B188" s="142"/>
      <c r="C188" s="148"/>
      <c r="D188" s="148"/>
      <c r="E188" s="148"/>
      <c r="F188" s="148"/>
      <c r="G188" s="148"/>
      <c r="H188" s="148"/>
      <c r="I188" s="128"/>
      <c r="J188" s="128"/>
      <c r="K188" s="148"/>
    </row>
    <row r="189" spans="2:11">
      <c r="B189" s="142"/>
      <c r="C189" s="148"/>
      <c r="D189" s="148"/>
      <c r="E189" s="148"/>
      <c r="F189" s="148"/>
      <c r="G189" s="148"/>
      <c r="H189" s="148"/>
      <c r="I189" s="128"/>
      <c r="J189" s="128"/>
      <c r="K189" s="148"/>
    </row>
    <row r="190" spans="2:11">
      <c r="B190" s="142"/>
      <c r="C190" s="148"/>
      <c r="D190" s="148"/>
      <c r="E190" s="148"/>
      <c r="F190" s="148"/>
      <c r="G190" s="148"/>
      <c r="H190" s="148"/>
      <c r="I190" s="128"/>
      <c r="J190" s="128"/>
      <c r="K190" s="148"/>
    </row>
    <row r="191" spans="2:11">
      <c r="B191" s="142"/>
      <c r="C191" s="148"/>
      <c r="D191" s="148"/>
      <c r="E191" s="148"/>
      <c r="F191" s="148"/>
      <c r="G191" s="148"/>
      <c r="H191" s="148"/>
      <c r="I191" s="128"/>
      <c r="J191" s="128"/>
      <c r="K191" s="148"/>
    </row>
    <row r="192" spans="2:11">
      <c r="B192" s="142"/>
      <c r="C192" s="148"/>
      <c r="D192" s="148"/>
      <c r="E192" s="148"/>
      <c r="F192" s="148"/>
      <c r="G192" s="148"/>
      <c r="H192" s="148"/>
      <c r="I192" s="128"/>
      <c r="J192" s="128"/>
      <c r="K192" s="148"/>
    </row>
    <row r="193" spans="2:11">
      <c r="B193" s="142"/>
      <c r="C193" s="148"/>
      <c r="D193" s="148"/>
      <c r="E193" s="148"/>
      <c r="F193" s="148"/>
      <c r="G193" s="148"/>
      <c r="H193" s="148"/>
      <c r="I193" s="128"/>
      <c r="J193" s="128"/>
      <c r="K193" s="148"/>
    </row>
    <row r="194" spans="2:11">
      <c r="B194" s="142"/>
      <c r="C194" s="148"/>
      <c r="D194" s="148"/>
      <c r="E194" s="148"/>
      <c r="F194" s="148"/>
      <c r="G194" s="148"/>
      <c r="H194" s="148"/>
      <c r="I194" s="128"/>
      <c r="J194" s="128"/>
      <c r="K194" s="148"/>
    </row>
    <row r="195" spans="2:11">
      <c r="B195" s="142"/>
      <c r="C195" s="148"/>
      <c r="D195" s="148"/>
      <c r="E195" s="148"/>
      <c r="F195" s="148"/>
      <c r="G195" s="148"/>
      <c r="H195" s="148"/>
      <c r="I195" s="128"/>
      <c r="J195" s="128"/>
      <c r="K195" s="148"/>
    </row>
    <row r="196" spans="2:11">
      <c r="B196" s="142"/>
      <c r="C196" s="148"/>
      <c r="D196" s="148"/>
      <c r="E196" s="148"/>
      <c r="F196" s="148"/>
      <c r="G196" s="148"/>
      <c r="H196" s="148"/>
      <c r="I196" s="128"/>
      <c r="J196" s="128"/>
      <c r="K196" s="148"/>
    </row>
    <row r="197" spans="2:11">
      <c r="B197" s="142"/>
      <c r="C197" s="148"/>
      <c r="D197" s="148"/>
      <c r="E197" s="148"/>
      <c r="F197" s="148"/>
      <c r="G197" s="148"/>
      <c r="H197" s="148"/>
      <c r="I197" s="128"/>
      <c r="J197" s="128"/>
      <c r="K197" s="148"/>
    </row>
    <row r="198" spans="2:11">
      <c r="B198" s="142"/>
      <c r="C198" s="148"/>
      <c r="D198" s="148"/>
      <c r="E198" s="148"/>
      <c r="F198" s="148"/>
      <c r="G198" s="148"/>
      <c r="H198" s="148"/>
      <c r="I198" s="128"/>
      <c r="J198" s="128"/>
      <c r="K198" s="148"/>
    </row>
    <row r="199" spans="2:11">
      <c r="B199" s="142"/>
      <c r="C199" s="148"/>
      <c r="D199" s="148"/>
      <c r="E199" s="148"/>
      <c r="F199" s="148"/>
      <c r="G199" s="148"/>
      <c r="H199" s="148"/>
      <c r="I199" s="128"/>
      <c r="J199" s="128"/>
      <c r="K199" s="148"/>
    </row>
    <row r="200" spans="2:11">
      <c r="B200" s="142"/>
      <c r="C200" s="148"/>
      <c r="D200" s="148"/>
      <c r="E200" s="148"/>
      <c r="F200" s="148"/>
      <c r="G200" s="148"/>
      <c r="H200" s="148"/>
      <c r="I200" s="128"/>
      <c r="J200" s="128"/>
      <c r="K200" s="148"/>
    </row>
    <row r="201" spans="2:11">
      <c r="B201" s="142"/>
      <c r="C201" s="148"/>
      <c r="D201" s="148"/>
      <c r="E201" s="148"/>
      <c r="F201" s="148"/>
      <c r="G201" s="148"/>
      <c r="H201" s="148"/>
      <c r="I201" s="128"/>
      <c r="J201" s="128"/>
      <c r="K201" s="148"/>
    </row>
    <row r="202" spans="2:11">
      <c r="B202" s="142"/>
      <c r="C202" s="148"/>
      <c r="D202" s="148"/>
      <c r="E202" s="148"/>
      <c r="F202" s="148"/>
      <c r="G202" s="148"/>
      <c r="H202" s="148"/>
      <c r="I202" s="128"/>
      <c r="J202" s="128"/>
      <c r="K202" s="148"/>
    </row>
    <row r="203" spans="2:11">
      <c r="B203" s="142"/>
      <c r="C203" s="148"/>
      <c r="D203" s="148"/>
      <c r="E203" s="148"/>
      <c r="F203" s="148"/>
      <c r="G203" s="148"/>
      <c r="H203" s="148"/>
      <c r="I203" s="128"/>
      <c r="J203" s="128"/>
      <c r="K203" s="148"/>
    </row>
    <row r="204" spans="2:11">
      <c r="B204" s="142"/>
      <c r="C204" s="148"/>
      <c r="D204" s="148"/>
      <c r="E204" s="148"/>
      <c r="F204" s="148"/>
      <c r="G204" s="148"/>
      <c r="H204" s="148"/>
      <c r="I204" s="128"/>
      <c r="J204" s="128"/>
      <c r="K204" s="148"/>
    </row>
    <row r="205" spans="2:11">
      <c r="B205" s="142"/>
      <c r="C205" s="148"/>
      <c r="D205" s="148"/>
      <c r="E205" s="148"/>
      <c r="F205" s="148"/>
      <c r="G205" s="148"/>
      <c r="H205" s="148"/>
      <c r="I205" s="128"/>
      <c r="J205" s="128"/>
      <c r="K205" s="148"/>
    </row>
    <row r="206" spans="2:11">
      <c r="B206" s="142"/>
      <c r="C206" s="148"/>
      <c r="D206" s="148"/>
      <c r="E206" s="148"/>
      <c r="F206" s="148"/>
      <c r="G206" s="148"/>
      <c r="H206" s="148"/>
      <c r="I206" s="128"/>
      <c r="J206" s="128"/>
      <c r="K206" s="148"/>
    </row>
    <row r="207" spans="2:11">
      <c r="B207" s="142"/>
      <c r="C207" s="148"/>
      <c r="D207" s="148"/>
      <c r="E207" s="148"/>
      <c r="F207" s="148"/>
      <c r="G207" s="148"/>
      <c r="H207" s="148"/>
      <c r="I207" s="128"/>
      <c r="J207" s="128"/>
      <c r="K207" s="148"/>
    </row>
    <row r="208" spans="2:11">
      <c r="B208" s="142"/>
      <c r="C208" s="148"/>
      <c r="D208" s="148"/>
      <c r="E208" s="148"/>
      <c r="F208" s="148"/>
      <c r="G208" s="148"/>
      <c r="H208" s="148"/>
      <c r="I208" s="128"/>
      <c r="J208" s="128"/>
      <c r="K208" s="148"/>
    </row>
    <row r="209" spans="2:11">
      <c r="B209" s="142"/>
      <c r="C209" s="148"/>
      <c r="D209" s="148"/>
      <c r="E209" s="148"/>
      <c r="F209" s="148"/>
      <c r="G209" s="148"/>
      <c r="H209" s="148"/>
      <c r="I209" s="128"/>
      <c r="J209" s="128"/>
      <c r="K209" s="148"/>
    </row>
    <row r="210" spans="2:11">
      <c r="B210" s="142"/>
      <c r="C210" s="148"/>
      <c r="D210" s="148"/>
      <c r="E210" s="148"/>
      <c r="F210" s="148"/>
      <c r="G210" s="148"/>
      <c r="H210" s="148"/>
      <c r="I210" s="128"/>
      <c r="J210" s="128"/>
      <c r="K210" s="148"/>
    </row>
    <row r="211" spans="2:11">
      <c r="B211" s="142"/>
      <c r="C211" s="148"/>
      <c r="D211" s="148"/>
      <c r="E211" s="148"/>
      <c r="F211" s="148"/>
      <c r="G211" s="148"/>
      <c r="H211" s="148"/>
      <c r="I211" s="128"/>
      <c r="J211" s="128"/>
      <c r="K211" s="148"/>
    </row>
    <row r="212" spans="2:11">
      <c r="B212" s="142"/>
      <c r="C212" s="148"/>
      <c r="D212" s="148"/>
      <c r="E212" s="148"/>
      <c r="F212" s="148"/>
      <c r="G212" s="148"/>
      <c r="H212" s="148"/>
      <c r="I212" s="128"/>
      <c r="J212" s="128"/>
      <c r="K212" s="148"/>
    </row>
    <row r="213" spans="2:11">
      <c r="B213" s="142"/>
      <c r="C213" s="148"/>
      <c r="D213" s="148"/>
      <c r="E213" s="148"/>
      <c r="F213" s="148"/>
      <c r="G213" s="148"/>
      <c r="H213" s="148"/>
      <c r="I213" s="128"/>
      <c r="J213" s="128"/>
      <c r="K213" s="148"/>
    </row>
    <row r="214" spans="2:11">
      <c r="B214" s="142"/>
      <c r="C214" s="148"/>
      <c r="D214" s="148"/>
      <c r="E214" s="148"/>
      <c r="F214" s="148"/>
      <c r="G214" s="148"/>
      <c r="H214" s="148"/>
      <c r="I214" s="128"/>
      <c r="J214" s="128"/>
      <c r="K214" s="148"/>
    </row>
    <row r="215" spans="2:11">
      <c r="B215" s="142"/>
      <c r="C215" s="148"/>
      <c r="D215" s="148"/>
      <c r="E215" s="148"/>
      <c r="F215" s="148"/>
      <c r="G215" s="148"/>
      <c r="H215" s="148"/>
      <c r="I215" s="128"/>
      <c r="J215" s="128"/>
      <c r="K215" s="148"/>
    </row>
    <row r="216" spans="2:11">
      <c r="B216" s="142"/>
      <c r="C216" s="148"/>
      <c r="D216" s="148"/>
      <c r="E216" s="148"/>
      <c r="F216" s="148"/>
      <c r="G216" s="148"/>
      <c r="H216" s="148"/>
      <c r="I216" s="128"/>
      <c r="J216" s="128"/>
      <c r="K216" s="148"/>
    </row>
    <row r="217" spans="2:11">
      <c r="B217" s="142"/>
      <c r="C217" s="148"/>
      <c r="D217" s="148"/>
      <c r="E217" s="148"/>
      <c r="F217" s="148"/>
      <c r="G217" s="148"/>
      <c r="H217" s="148"/>
      <c r="I217" s="128"/>
      <c r="J217" s="128"/>
      <c r="K217" s="148"/>
    </row>
    <row r="218" spans="2:11">
      <c r="B218" s="142"/>
      <c r="C218" s="148"/>
      <c r="D218" s="148"/>
      <c r="E218" s="148"/>
      <c r="F218" s="148"/>
      <c r="G218" s="148"/>
      <c r="H218" s="148"/>
      <c r="I218" s="128"/>
      <c r="J218" s="128"/>
      <c r="K218" s="148"/>
    </row>
    <row r="219" spans="2:11">
      <c r="B219" s="142"/>
      <c r="C219" s="148"/>
      <c r="D219" s="148"/>
      <c r="E219" s="148"/>
      <c r="F219" s="148"/>
      <c r="G219" s="148"/>
      <c r="H219" s="148"/>
      <c r="I219" s="128"/>
      <c r="J219" s="128"/>
      <c r="K219" s="148"/>
    </row>
    <row r="220" spans="2:11">
      <c r="B220" s="142"/>
      <c r="C220" s="148"/>
      <c r="D220" s="148"/>
      <c r="E220" s="148"/>
      <c r="F220" s="148"/>
      <c r="G220" s="148"/>
      <c r="H220" s="148"/>
      <c r="I220" s="128"/>
      <c r="J220" s="128"/>
      <c r="K220" s="148"/>
    </row>
    <row r="221" spans="2:11">
      <c r="B221" s="142"/>
      <c r="C221" s="148"/>
      <c r="D221" s="148"/>
      <c r="E221" s="148"/>
      <c r="F221" s="148"/>
      <c r="G221" s="148"/>
      <c r="H221" s="148"/>
      <c r="I221" s="128"/>
      <c r="J221" s="128"/>
      <c r="K221" s="148"/>
    </row>
    <row r="222" spans="2:11">
      <c r="B222" s="142"/>
      <c r="C222" s="148"/>
      <c r="D222" s="148"/>
      <c r="E222" s="148"/>
      <c r="F222" s="148"/>
      <c r="G222" s="148"/>
      <c r="H222" s="148"/>
      <c r="I222" s="128"/>
      <c r="J222" s="128"/>
      <c r="K222" s="148"/>
    </row>
    <row r="223" spans="2:11">
      <c r="B223" s="142"/>
      <c r="C223" s="148"/>
      <c r="D223" s="148"/>
      <c r="E223" s="148"/>
      <c r="F223" s="148"/>
      <c r="G223" s="148"/>
      <c r="H223" s="148"/>
      <c r="I223" s="128"/>
      <c r="J223" s="128"/>
      <c r="K223" s="148"/>
    </row>
    <row r="224" spans="2:11">
      <c r="B224" s="142"/>
      <c r="C224" s="148"/>
      <c r="D224" s="148"/>
      <c r="E224" s="148"/>
      <c r="F224" s="148"/>
      <c r="G224" s="148"/>
      <c r="H224" s="148"/>
      <c r="I224" s="128"/>
      <c r="J224" s="128"/>
      <c r="K224" s="148"/>
    </row>
    <row r="225" spans="2:11">
      <c r="B225" s="142"/>
      <c r="C225" s="148"/>
      <c r="D225" s="148"/>
      <c r="E225" s="148"/>
      <c r="F225" s="148"/>
      <c r="G225" s="148"/>
      <c r="H225" s="148"/>
      <c r="I225" s="128"/>
      <c r="J225" s="128"/>
      <c r="K225" s="148"/>
    </row>
    <row r="226" spans="2:11">
      <c r="B226" s="142"/>
      <c r="C226" s="148"/>
      <c r="D226" s="148"/>
      <c r="E226" s="148"/>
      <c r="F226" s="148"/>
      <c r="G226" s="148"/>
      <c r="H226" s="148"/>
      <c r="I226" s="128"/>
      <c r="J226" s="128"/>
      <c r="K226" s="148"/>
    </row>
    <row r="227" spans="2:11">
      <c r="B227" s="142"/>
      <c r="C227" s="148"/>
      <c r="D227" s="148"/>
      <c r="E227" s="148"/>
      <c r="F227" s="148"/>
      <c r="G227" s="148"/>
      <c r="H227" s="148"/>
      <c r="I227" s="128"/>
      <c r="J227" s="128"/>
      <c r="K227" s="148"/>
    </row>
    <row r="228" spans="2:11">
      <c r="B228" s="142"/>
      <c r="C228" s="148"/>
      <c r="D228" s="148"/>
      <c r="E228" s="148"/>
      <c r="F228" s="148"/>
      <c r="G228" s="148"/>
      <c r="H228" s="148"/>
      <c r="I228" s="128"/>
      <c r="J228" s="128"/>
      <c r="K228" s="148"/>
    </row>
    <row r="229" spans="2:11">
      <c r="B229" s="142"/>
      <c r="C229" s="148"/>
      <c r="D229" s="148"/>
      <c r="E229" s="148"/>
      <c r="F229" s="148"/>
      <c r="G229" s="148"/>
      <c r="H229" s="148"/>
      <c r="I229" s="128"/>
      <c r="J229" s="128"/>
      <c r="K229" s="148"/>
    </row>
    <row r="230" spans="2:11">
      <c r="B230" s="142"/>
      <c r="C230" s="148"/>
      <c r="D230" s="148"/>
      <c r="E230" s="148"/>
      <c r="F230" s="148"/>
      <c r="G230" s="148"/>
      <c r="H230" s="148"/>
      <c r="I230" s="128"/>
      <c r="J230" s="128"/>
      <c r="K230" s="148"/>
    </row>
    <row r="231" spans="2:11">
      <c r="B231" s="142"/>
      <c r="C231" s="148"/>
      <c r="D231" s="148"/>
      <c r="E231" s="148"/>
      <c r="F231" s="148"/>
      <c r="G231" s="148"/>
      <c r="H231" s="148"/>
      <c r="I231" s="128"/>
      <c r="J231" s="128"/>
      <c r="K231" s="148"/>
    </row>
    <row r="232" spans="2:11">
      <c r="B232" s="142"/>
      <c r="C232" s="148"/>
      <c r="D232" s="148"/>
      <c r="E232" s="148"/>
      <c r="F232" s="148"/>
      <c r="G232" s="148"/>
      <c r="H232" s="148"/>
      <c r="I232" s="128"/>
      <c r="J232" s="128"/>
      <c r="K232" s="148"/>
    </row>
    <row r="233" spans="2:11">
      <c r="B233" s="142"/>
      <c r="C233" s="148"/>
      <c r="D233" s="148"/>
      <c r="E233" s="148"/>
      <c r="F233" s="148"/>
      <c r="G233" s="148"/>
      <c r="H233" s="148"/>
      <c r="I233" s="128"/>
      <c r="J233" s="128"/>
      <c r="K233" s="148"/>
    </row>
    <row r="234" spans="2:11">
      <c r="B234" s="142"/>
      <c r="C234" s="148"/>
      <c r="D234" s="148"/>
      <c r="E234" s="148"/>
      <c r="F234" s="148"/>
      <c r="G234" s="148"/>
      <c r="H234" s="148"/>
      <c r="I234" s="128"/>
      <c r="J234" s="128"/>
      <c r="K234" s="148"/>
    </row>
    <row r="235" spans="2:11">
      <c r="B235" s="142"/>
      <c r="C235" s="148"/>
      <c r="D235" s="148"/>
      <c r="E235" s="148"/>
      <c r="F235" s="148"/>
      <c r="G235" s="148"/>
      <c r="H235" s="148"/>
      <c r="I235" s="128"/>
      <c r="J235" s="128"/>
      <c r="K235" s="148"/>
    </row>
    <row r="236" spans="2:11">
      <c r="B236" s="142"/>
      <c r="C236" s="148"/>
      <c r="D236" s="148"/>
      <c r="E236" s="148"/>
      <c r="F236" s="148"/>
      <c r="G236" s="148"/>
      <c r="H236" s="148"/>
      <c r="I236" s="128"/>
      <c r="J236" s="128"/>
      <c r="K236" s="148"/>
    </row>
    <row r="237" spans="2:11">
      <c r="B237" s="142"/>
      <c r="C237" s="148"/>
      <c r="D237" s="148"/>
      <c r="E237" s="148"/>
      <c r="F237" s="148"/>
      <c r="G237" s="148"/>
      <c r="H237" s="148"/>
      <c r="I237" s="128"/>
      <c r="J237" s="128"/>
      <c r="K237" s="148"/>
    </row>
    <row r="238" spans="2:11">
      <c r="B238" s="142"/>
      <c r="C238" s="148"/>
      <c r="D238" s="148"/>
      <c r="E238" s="148"/>
      <c r="F238" s="148"/>
      <c r="G238" s="148"/>
      <c r="H238" s="148"/>
      <c r="I238" s="128"/>
      <c r="J238" s="128"/>
      <c r="K238" s="148"/>
    </row>
    <row r="239" spans="2:11">
      <c r="B239" s="142"/>
      <c r="C239" s="148"/>
      <c r="D239" s="148"/>
      <c r="E239" s="148"/>
      <c r="F239" s="148"/>
      <c r="G239" s="148"/>
      <c r="H239" s="148"/>
      <c r="I239" s="128"/>
      <c r="J239" s="128"/>
      <c r="K239" s="148"/>
    </row>
    <row r="240" spans="2:11">
      <c r="B240" s="142"/>
      <c r="C240" s="148"/>
      <c r="D240" s="148"/>
      <c r="E240" s="148"/>
      <c r="F240" s="148"/>
      <c r="G240" s="148"/>
      <c r="H240" s="148"/>
      <c r="I240" s="128"/>
      <c r="J240" s="128"/>
      <c r="K240" s="148"/>
    </row>
    <row r="241" spans="2:11">
      <c r="B241" s="142"/>
      <c r="C241" s="148"/>
      <c r="D241" s="148"/>
      <c r="E241" s="148"/>
      <c r="F241" s="148"/>
      <c r="G241" s="148"/>
      <c r="H241" s="148"/>
      <c r="I241" s="128"/>
      <c r="J241" s="128"/>
      <c r="K241" s="148"/>
    </row>
    <row r="242" spans="2:11">
      <c r="B242" s="142"/>
      <c r="C242" s="148"/>
      <c r="D242" s="148"/>
      <c r="E242" s="148"/>
      <c r="F242" s="148"/>
      <c r="G242" s="148"/>
      <c r="H242" s="148"/>
      <c r="I242" s="128"/>
      <c r="J242" s="128"/>
      <c r="K242" s="148"/>
    </row>
    <row r="243" spans="2:11">
      <c r="B243" s="142"/>
      <c r="C243" s="148"/>
      <c r="D243" s="148"/>
      <c r="E243" s="148"/>
      <c r="F243" s="148"/>
      <c r="G243" s="148"/>
      <c r="H243" s="148"/>
      <c r="I243" s="128"/>
      <c r="J243" s="128"/>
      <c r="K243" s="148"/>
    </row>
    <row r="244" spans="2:11">
      <c r="B244" s="142"/>
      <c r="C244" s="148"/>
      <c r="D244" s="148"/>
      <c r="E244" s="148"/>
      <c r="F244" s="148"/>
      <c r="G244" s="148"/>
      <c r="H244" s="148"/>
      <c r="I244" s="128"/>
      <c r="J244" s="128"/>
      <c r="K244" s="148"/>
    </row>
    <row r="245" spans="2:11">
      <c r="B245" s="142"/>
      <c r="C245" s="148"/>
      <c r="D245" s="148"/>
      <c r="E245" s="148"/>
      <c r="F245" s="148"/>
      <c r="G245" s="148"/>
      <c r="H245" s="148"/>
      <c r="I245" s="128"/>
      <c r="J245" s="128"/>
      <c r="K245" s="148"/>
    </row>
    <row r="246" spans="2:11">
      <c r="B246" s="142"/>
      <c r="C246" s="148"/>
      <c r="D246" s="148"/>
      <c r="E246" s="148"/>
      <c r="F246" s="148"/>
      <c r="G246" s="148"/>
      <c r="H246" s="148"/>
      <c r="I246" s="128"/>
      <c r="J246" s="128"/>
      <c r="K246" s="148"/>
    </row>
    <row r="247" spans="2:11">
      <c r="B247" s="142"/>
      <c r="C247" s="148"/>
      <c r="D247" s="148"/>
      <c r="E247" s="148"/>
      <c r="F247" s="148"/>
      <c r="G247" s="148"/>
      <c r="H247" s="148"/>
      <c r="I247" s="128"/>
      <c r="J247" s="128"/>
      <c r="K247" s="148"/>
    </row>
    <row r="248" spans="2:11">
      <c r="B248" s="142"/>
      <c r="C248" s="148"/>
      <c r="D248" s="148"/>
      <c r="E248" s="148"/>
      <c r="F248" s="148"/>
      <c r="G248" s="148"/>
      <c r="H248" s="148"/>
      <c r="I248" s="128"/>
      <c r="J248" s="128"/>
      <c r="K248" s="148"/>
    </row>
    <row r="249" spans="2:11">
      <c r="B249" s="142"/>
      <c r="C249" s="148"/>
      <c r="D249" s="148"/>
      <c r="E249" s="148"/>
      <c r="F249" s="148"/>
      <c r="G249" s="148"/>
      <c r="H249" s="148"/>
      <c r="I249" s="128"/>
      <c r="J249" s="128"/>
      <c r="K249" s="148"/>
    </row>
    <row r="250" spans="2:11">
      <c r="B250" s="142"/>
      <c r="C250" s="148"/>
      <c r="D250" s="148"/>
      <c r="E250" s="148"/>
      <c r="F250" s="148"/>
      <c r="G250" s="148"/>
      <c r="H250" s="148"/>
      <c r="I250" s="128"/>
      <c r="J250" s="128"/>
      <c r="K250" s="148"/>
    </row>
    <row r="251" spans="2:11">
      <c r="B251" s="142"/>
      <c r="C251" s="148"/>
      <c r="D251" s="148"/>
      <c r="E251" s="148"/>
      <c r="F251" s="148"/>
      <c r="G251" s="148"/>
      <c r="H251" s="148"/>
      <c r="I251" s="128"/>
      <c r="J251" s="128"/>
      <c r="K251" s="148"/>
    </row>
    <row r="252" spans="2:11">
      <c r="B252" s="142"/>
      <c r="C252" s="148"/>
      <c r="D252" s="148"/>
      <c r="E252" s="148"/>
      <c r="F252" s="148"/>
      <c r="G252" s="148"/>
      <c r="H252" s="148"/>
      <c r="I252" s="128"/>
      <c r="J252" s="128"/>
      <c r="K252" s="148"/>
    </row>
    <row r="253" spans="2:11">
      <c r="B253" s="142"/>
      <c r="C253" s="148"/>
      <c r="D253" s="148"/>
      <c r="E253" s="148"/>
      <c r="F253" s="148"/>
      <c r="G253" s="148"/>
      <c r="H253" s="148"/>
      <c r="I253" s="128"/>
      <c r="J253" s="128"/>
      <c r="K253" s="148"/>
    </row>
    <row r="254" spans="2:11">
      <c r="B254" s="142"/>
      <c r="C254" s="148"/>
      <c r="D254" s="148"/>
      <c r="E254" s="148"/>
      <c r="F254" s="148"/>
      <c r="G254" s="148"/>
      <c r="H254" s="148"/>
      <c r="I254" s="128"/>
      <c r="J254" s="128"/>
      <c r="K254" s="148"/>
    </row>
    <row r="255" spans="2:11">
      <c r="B255" s="142"/>
      <c r="C255" s="148"/>
      <c r="D255" s="148"/>
      <c r="E255" s="148"/>
      <c r="F255" s="148"/>
      <c r="G255" s="148"/>
      <c r="H255" s="148"/>
      <c r="I255" s="128"/>
      <c r="J255" s="128"/>
      <c r="K255" s="148"/>
    </row>
    <row r="256" spans="2:11">
      <c r="B256" s="142"/>
      <c r="C256" s="148"/>
      <c r="D256" s="148"/>
      <c r="E256" s="148"/>
      <c r="F256" s="148"/>
      <c r="G256" s="148"/>
      <c r="H256" s="148"/>
      <c r="I256" s="128"/>
      <c r="J256" s="128"/>
      <c r="K256" s="148"/>
    </row>
    <row r="257" spans="2:11">
      <c r="B257" s="142"/>
      <c r="C257" s="148"/>
      <c r="D257" s="148"/>
      <c r="E257" s="148"/>
      <c r="F257" s="148"/>
      <c r="G257" s="148"/>
      <c r="H257" s="148"/>
      <c r="I257" s="128"/>
      <c r="J257" s="128"/>
      <c r="K257" s="148"/>
    </row>
    <row r="258" spans="2:11">
      <c r="B258" s="142"/>
      <c r="C258" s="148"/>
      <c r="D258" s="148"/>
      <c r="E258" s="148"/>
      <c r="F258" s="148"/>
      <c r="G258" s="148"/>
      <c r="H258" s="148"/>
      <c r="I258" s="128"/>
      <c r="J258" s="128"/>
      <c r="K258" s="148"/>
    </row>
    <row r="259" spans="2:11">
      <c r="B259" s="142"/>
      <c r="C259" s="148"/>
      <c r="D259" s="148"/>
      <c r="E259" s="148"/>
      <c r="F259" s="148"/>
      <c r="G259" s="148"/>
      <c r="H259" s="148"/>
      <c r="I259" s="128"/>
      <c r="J259" s="128"/>
      <c r="K259" s="148"/>
    </row>
    <row r="260" spans="2:11">
      <c r="B260" s="142"/>
      <c r="C260" s="148"/>
      <c r="D260" s="148"/>
      <c r="E260" s="148"/>
      <c r="F260" s="148"/>
      <c r="G260" s="148"/>
      <c r="H260" s="148"/>
      <c r="I260" s="128"/>
      <c r="J260" s="128"/>
      <c r="K260" s="148"/>
    </row>
    <row r="261" spans="2:11">
      <c r="B261" s="142"/>
      <c r="C261" s="148"/>
      <c r="D261" s="148"/>
      <c r="E261" s="148"/>
      <c r="F261" s="148"/>
      <c r="G261" s="148"/>
      <c r="H261" s="148"/>
      <c r="I261" s="128"/>
      <c r="J261" s="128"/>
      <c r="K261" s="148"/>
    </row>
    <row r="262" spans="2:11">
      <c r="B262" s="142"/>
      <c r="C262" s="148"/>
      <c r="D262" s="148"/>
      <c r="E262" s="148"/>
      <c r="F262" s="148"/>
      <c r="G262" s="148"/>
      <c r="H262" s="148"/>
      <c r="I262" s="128"/>
      <c r="J262" s="128"/>
      <c r="K262" s="148"/>
    </row>
    <row r="263" spans="2:11">
      <c r="B263" s="142"/>
      <c r="C263" s="148"/>
      <c r="D263" s="148"/>
      <c r="E263" s="148"/>
      <c r="F263" s="148"/>
      <c r="G263" s="148"/>
      <c r="H263" s="148"/>
      <c r="I263" s="128"/>
      <c r="J263" s="128"/>
      <c r="K263" s="148"/>
    </row>
    <row r="264" spans="2:11">
      <c r="B264" s="142"/>
      <c r="C264" s="148"/>
      <c r="D264" s="148"/>
      <c r="E264" s="148"/>
      <c r="F264" s="148"/>
      <c r="G264" s="148"/>
      <c r="H264" s="148"/>
      <c r="I264" s="128"/>
      <c r="J264" s="128"/>
      <c r="K264" s="148"/>
    </row>
    <row r="265" spans="2:11">
      <c r="B265" s="142"/>
      <c r="C265" s="148"/>
      <c r="D265" s="148"/>
      <c r="E265" s="148"/>
      <c r="F265" s="148"/>
      <c r="G265" s="148"/>
      <c r="H265" s="148"/>
      <c r="I265" s="128"/>
      <c r="J265" s="128"/>
      <c r="K265" s="148"/>
    </row>
    <row r="266" spans="2:11">
      <c r="B266" s="142"/>
      <c r="C266" s="148"/>
      <c r="D266" s="148"/>
      <c r="E266" s="148"/>
      <c r="F266" s="148"/>
      <c r="G266" s="148"/>
      <c r="H266" s="148"/>
      <c r="I266" s="128"/>
      <c r="J266" s="128"/>
      <c r="K266" s="148"/>
    </row>
    <row r="267" spans="2:11">
      <c r="B267" s="142"/>
      <c r="C267" s="148"/>
      <c r="D267" s="148"/>
      <c r="E267" s="148"/>
      <c r="F267" s="148"/>
      <c r="G267" s="148"/>
      <c r="H267" s="148"/>
      <c r="I267" s="128"/>
      <c r="J267" s="128"/>
      <c r="K267" s="148"/>
    </row>
    <row r="268" spans="2:11">
      <c r="B268" s="142"/>
      <c r="C268" s="148"/>
      <c r="D268" s="148"/>
      <c r="E268" s="148"/>
      <c r="F268" s="148"/>
      <c r="G268" s="148"/>
      <c r="H268" s="148"/>
      <c r="I268" s="128"/>
      <c r="J268" s="128"/>
      <c r="K268" s="148"/>
    </row>
    <row r="269" spans="2:11">
      <c r="B269" s="142"/>
      <c r="C269" s="148"/>
      <c r="D269" s="148"/>
      <c r="E269" s="148"/>
      <c r="F269" s="148"/>
      <c r="G269" s="148"/>
      <c r="H269" s="148"/>
      <c r="I269" s="128"/>
      <c r="J269" s="128"/>
      <c r="K269" s="148"/>
    </row>
    <row r="270" spans="2:11">
      <c r="B270" s="142"/>
      <c r="C270" s="148"/>
      <c r="D270" s="148"/>
      <c r="E270" s="148"/>
      <c r="F270" s="148"/>
      <c r="G270" s="148"/>
      <c r="H270" s="148"/>
      <c r="I270" s="128"/>
      <c r="J270" s="128"/>
      <c r="K270" s="148"/>
    </row>
    <row r="271" spans="2:11">
      <c r="B271" s="142"/>
      <c r="C271" s="148"/>
      <c r="D271" s="148"/>
      <c r="E271" s="148"/>
      <c r="F271" s="148"/>
      <c r="G271" s="148"/>
      <c r="H271" s="148"/>
      <c r="I271" s="128"/>
      <c r="J271" s="128"/>
      <c r="K271" s="148"/>
    </row>
    <row r="272" spans="2:11">
      <c r="B272" s="142"/>
      <c r="C272" s="148"/>
      <c r="D272" s="148"/>
      <c r="E272" s="148"/>
      <c r="F272" s="148"/>
      <c r="G272" s="148"/>
      <c r="H272" s="148"/>
      <c r="I272" s="128"/>
      <c r="J272" s="128"/>
      <c r="K272" s="148"/>
    </row>
    <row r="273" spans="2:11">
      <c r="B273" s="142"/>
      <c r="C273" s="148"/>
      <c r="D273" s="148"/>
      <c r="E273" s="148"/>
      <c r="F273" s="148"/>
      <c r="G273" s="148"/>
      <c r="H273" s="148"/>
      <c r="I273" s="128"/>
      <c r="J273" s="128"/>
      <c r="K273" s="148"/>
    </row>
    <row r="274" spans="2:11">
      <c r="B274" s="142"/>
      <c r="C274" s="148"/>
      <c r="D274" s="148"/>
      <c r="E274" s="148"/>
      <c r="F274" s="148"/>
      <c r="G274" s="148"/>
      <c r="H274" s="148"/>
      <c r="I274" s="128"/>
      <c r="J274" s="128"/>
      <c r="K274" s="148"/>
    </row>
    <row r="275" spans="2:11">
      <c r="B275" s="142"/>
      <c r="C275" s="148"/>
      <c r="D275" s="148"/>
      <c r="E275" s="148"/>
      <c r="F275" s="148"/>
      <c r="G275" s="148"/>
      <c r="H275" s="148"/>
      <c r="I275" s="128"/>
      <c r="J275" s="128"/>
      <c r="K275" s="148"/>
    </row>
    <row r="276" spans="2:11">
      <c r="B276" s="142"/>
      <c r="C276" s="148"/>
      <c r="D276" s="148"/>
      <c r="E276" s="148"/>
      <c r="F276" s="148"/>
      <c r="G276" s="148"/>
      <c r="H276" s="148"/>
      <c r="I276" s="128"/>
      <c r="J276" s="128"/>
      <c r="K276" s="148"/>
    </row>
    <row r="277" spans="2:11">
      <c r="B277" s="142"/>
      <c r="C277" s="148"/>
      <c r="D277" s="148"/>
      <c r="E277" s="148"/>
      <c r="F277" s="148"/>
      <c r="G277" s="148"/>
      <c r="H277" s="148"/>
      <c r="I277" s="128"/>
      <c r="J277" s="128"/>
      <c r="K277" s="148"/>
    </row>
    <row r="278" spans="2:11">
      <c r="B278" s="142"/>
      <c r="C278" s="148"/>
      <c r="D278" s="148"/>
      <c r="E278" s="148"/>
      <c r="F278" s="148"/>
      <c r="G278" s="148"/>
      <c r="H278" s="148"/>
      <c r="I278" s="128"/>
      <c r="J278" s="128"/>
      <c r="K278" s="148"/>
    </row>
    <row r="279" spans="2:11">
      <c r="B279" s="142"/>
      <c r="C279" s="148"/>
      <c r="D279" s="148"/>
      <c r="E279" s="148"/>
      <c r="F279" s="148"/>
      <c r="G279" s="148"/>
      <c r="H279" s="148"/>
      <c r="I279" s="128"/>
      <c r="J279" s="128"/>
      <c r="K279" s="148"/>
    </row>
    <row r="280" spans="2:11">
      <c r="B280" s="142"/>
      <c r="C280" s="148"/>
      <c r="D280" s="148"/>
      <c r="E280" s="148"/>
      <c r="F280" s="148"/>
      <c r="G280" s="148"/>
      <c r="H280" s="148"/>
      <c r="I280" s="128"/>
      <c r="J280" s="128"/>
      <c r="K280" s="148"/>
    </row>
    <row r="281" spans="2:11">
      <c r="B281" s="142"/>
      <c r="C281" s="148"/>
      <c r="D281" s="148"/>
      <c r="E281" s="148"/>
      <c r="F281" s="148"/>
      <c r="G281" s="148"/>
      <c r="H281" s="148"/>
      <c r="I281" s="128"/>
      <c r="J281" s="128"/>
      <c r="K281" s="148"/>
    </row>
    <row r="282" spans="2:11">
      <c r="B282" s="142"/>
      <c r="C282" s="148"/>
      <c r="D282" s="148"/>
      <c r="E282" s="148"/>
      <c r="F282" s="148"/>
      <c r="G282" s="148"/>
      <c r="H282" s="148"/>
      <c r="I282" s="128"/>
      <c r="J282" s="128"/>
      <c r="K282" s="148"/>
    </row>
    <row r="283" spans="2:11">
      <c r="B283" s="142"/>
      <c r="C283" s="148"/>
      <c r="D283" s="148"/>
      <c r="E283" s="148"/>
      <c r="F283" s="148"/>
      <c r="G283" s="148"/>
      <c r="H283" s="148"/>
      <c r="I283" s="128"/>
      <c r="J283" s="128"/>
      <c r="K283" s="148"/>
    </row>
    <row r="284" spans="2:11">
      <c r="B284" s="142"/>
      <c r="C284" s="148"/>
      <c r="D284" s="148"/>
      <c r="E284" s="148"/>
      <c r="F284" s="148"/>
      <c r="G284" s="148"/>
      <c r="H284" s="148"/>
      <c r="I284" s="128"/>
      <c r="J284" s="128"/>
      <c r="K284" s="148"/>
    </row>
    <row r="285" spans="2:11">
      <c r="B285" s="142"/>
      <c r="C285" s="148"/>
      <c r="D285" s="148"/>
      <c r="E285" s="148"/>
      <c r="F285" s="148"/>
      <c r="G285" s="148"/>
      <c r="H285" s="148"/>
      <c r="I285" s="128"/>
      <c r="J285" s="128"/>
      <c r="K285" s="148"/>
    </row>
    <row r="286" spans="2:11">
      <c r="B286" s="142"/>
      <c r="C286" s="148"/>
      <c r="D286" s="148"/>
      <c r="E286" s="148"/>
      <c r="F286" s="148"/>
      <c r="G286" s="148"/>
      <c r="H286" s="148"/>
      <c r="I286" s="128"/>
      <c r="J286" s="128"/>
      <c r="K286" s="148"/>
    </row>
    <row r="287" spans="2:11">
      <c r="B287" s="142"/>
      <c r="C287" s="148"/>
      <c r="D287" s="148"/>
      <c r="E287" s="148"/>
      <c r="F287" s="148"/>
      <c r="G287" s="148"/>
      <c r="H287" s="148"/>
      <c r="I287" s="128"/>
      <c r="J287" s="128"/>
      <c r="K287" s="148"/>
    </row>
    <row r="288" spans="2:11">
      <c r="B288" s="142"/>
      <c r="C288" s="148"/>
      <c r="D288" s="148"/>
      <c r="E288" s="148"/>
      <c r="F288" s="148"/>
      <c r="G288" s="148"/>
      <c r="H288" s="148"/>
      <c r="I288" s="128"/>
      <c r="J288" s="128"/>
      <c r="K288" s="148"/>
    </row>
    <row r="289" spans="2:11">
      <c r="B289" s="142"/>
      <c r="C289" s="148"/>
      <c r="D289" s="148"/>
      <c r="E289" s="148"/>
      <c r="F289" s="148"/>
      <c r="G289" s="148"/>
      <c r="H289" s="148"/>
      <c r="I289" s="128"/>
      <c r="J289" s="128"/>
      <c r="K289" s="148"/>
    </row>
    <row r="290" spans="2:11">
      <c r="B290" s="142"/>
      <c r="C290" s="148"/>
      <c r="D290" s="148"/>
      <c r="E290" s="148"/>
      <c r="F290" s="148"/>
      <c r="G290" s="148"/>
      <c r="H290" s="148"/>
      <c r="I290" s="128"/>
      <c r="J290" s="128"/>
      <c r="K290" s="148"/>
    </row>
    <row r="291" spans="2:11">
      <c r="B291" s="142"/>
      <c r="C291" s="148"/>
      <c r="D291" s="148"/>
      <c r="E291" s="148"/>
      <c r="F291" s="148"/>
      <c r="G291" s="148"/>
      <c r="H291" s="148"/>
      <c r="I291" s="128"/>
      <c r="J291" s="128"/>
      <c r="K291" s="148"/>
    </row>
    <row r="292" spans="2:11">
      <c r="B292" s="142"/>
      <c r="C292" s="148"/>
      <c r="D292" s="148"/>
      <c r="E292" s="148"/>
      <c r="F292" s="148"/>
      <c r="G292" s="148"/>
      <c r="H292" s="148"/>
      <c r="I292" s="128"/>
      <c r="J292" s="128"/>
      <c r="K292" s="148"/>
    </row>
    <row r="293" spans="2:11">
      <c r="B293" s="142"/>
      <c r="C293" s="148"/>
      <c r="D293" s="148"/>
      <c r="E293" s="148"/>
      <c r="F293" s="148"/>
      <c r="G293" s="148"/>
      <c r="H293" s="148"/>
      <c r="I293" s="128"/>
      <c r="J293" s="128"/>
      <c r="K293" s="148"/>
    </row>
    <row r="294" spans="2:11">
      <c r="B294" s="142"/>
      <c r="C294" s="148"/>
      <c r="D294" s="148"/>
      <c r="E294" s="148"/>
      <c r="F294" s="148"/>
      <c r="G294" s="148"/>
      <c r="H294" s="148"/>
      <c r="I294" s="128"/>
      <c r="J294" s="128"/>
      <c r="K294" s="148"/>
    </row>
    <row r="295" spans="2:11">
      <c r="B295" s="142"/>
      <c r="C295" s="148"/>
      <c r="D295" s="148"/>
      <c r="E295" s="148"/>
      <c r="F295" s="148"/>
      <c r="G295" s="148"/>
      <c r="H295" s="148"/>
      <c r="I295" s="128"/>
      <c r="J295" s="128"/>
      <c r="K295" s="148"/>
    </row>
    <row r="296" spans="2:11">
      <c r="B296" s="142"/>
      <c r="C296" s="148"/>
      <c r="D296" s="148"/>
      <c r="E296" s="148"/>
      <c r="F296" s="148"/>
      <c r="G296" s="148"/>
      <c r="H296" s="148"/>
      <c r="I296" s="128"/>
      <c r="J296" s="128"/>
      <c r="K296" s="148"/>
    </row>
    <row r="297" spans="2:11">
      <c r="B297" s="142"/>
      <c r="C297" s="148"/>
      <c r="D297" s="148"/>
      <c r="E297" s="148"/>
      <c r="F297" s="148"/>
      <c r="G297" s="148"/>
      <c r="H297" s="148"/>
      <c r="I297" s="128"/>
      <c r="J297" s="128"/>
      <c r="K297" s="148"/>
    </row>
    <row r="298" spans="2:11">
      <c r="B298" s="142"/>
      <c r="C298" s="148"/>
      <c r="D298" s="148"/>
      <c r="E298" s="148"/>
      <c r="F298" s="148"/>
      <c r="G298" s="148"/>
      <c r="H298" s="148"/>
      <c r="I298" s="128"/>
      <c r="J298" s="128"/>
      <c r="K298" s="148"/>
    </row>
    <row r="299" spans="2:11">
      <c r="B299" s="142"/>
      <c r="C299" s="148"/>
      <c r="D299" s="148"/>
      <c r="E299" s="148"/>
      <c r="F299" s="148"/>
      <c r="G299" s="148"/>
      <c r="H299" s="148"/>
      <c r="I299" s="128"/>
      <c r="J299" s="128"/>
      <c r="K299" s="148"/>
    </row>
    <row r="300" spans="2:11">
      <c r="B300" s="142"/>
      <c r="C300" s="148"/>
      <c r="D300" s="148"/>
      <c r="E300" s="148"/>
      <c r="F300" s="148"/>
      <c r="G300" s="148"/>
      <c r="H300" s="148"/>
      <c r="I300" s="128"/>
      <c r="J300" s="128"/>
      <c r="K300" s="148"/>
    </row>
    <row r="301" spans="2:11">
      <c r="B301" s="142"/>
      <c r="C301" s="148"/>
      <c r="D301" s="148"/>
      <c r="E301" s="148"/>
      <c r="F301" s="148"/>
      <c r="G301" s="148"/>
      <c r="H301" s="148"/>
      <c r="I301" s="128"/>
      <c r="J301" s="128"/>
      <c r="K301" s="148"/>
    </row>
    <row r="302" spans="2:11">
      <c r="B302" s="142"/>
      <c r="C302" s="148"/>
      <c r="D302" s="148"/>
      <c r="E302" s="148"/>
      <c r="F302" s="148"/>
      <c r="G302" s="148"/>
      <c r="H302" s="148"/>
      <c r="I302" s="128"/>
      <c r="J302" s="128"/>
      <c r="K302" s="148"/>
    </row>
    <row r="303" spans="2:11">
      <c r="B303" s="142"/>
      <c r="C303" s="148"/>
      <c r="D303" s="148"/>
      <c r="E303" s="148"/>
      <c r="F303" s="148"/>
      <c r="G303" s="148"/>
      <c r="H303" s="148"/>
      <c r="I303" s="128"/>
      <c r="J303" s="128"/>
      <c r="K303" s="148"/>
    </row>
    <row r="304" spans="2:11">
      <c r="B304" s="142"/>
      <c r="C304" s="148"/>
      <c r="D304" s="148"/>
      <c r="E304" s="148"/>
      <c r="F304" s="148"/>
      <c r="G304" s="148"/>
      <c r="H304" s="148"/>
      <c r="I304" s="128"/>
      <c r="J304" s="128"/>
      <c r="K304" s="148"/>
    </row>
    <row r="305" spans="2:11">
      <c r="B305" s="142"/>
      <c r="C305" s="148"/>
      <c r="D305" s="148"/>
      <c r="E305" s="148"/>
      <c r="F305" s="148"/>
      <c r="G305" s="148"/>
      <c r="H305" s="148"/>
      <c r="I305" s="128"/>
      <c r="J305" s="128"/>
      <c r="K305" s="148"/>
    </row>
    <row r="306" spans="2:11">
      <c r="B306" s="142"/>
      <c r="C306" s="148"/>
      <c r="D306" s="148"/>
      <c r="E306" s="148"/>
      <c r="F306" s="148"/>
      <c r="G306" s="148"/>
      <c r="H306" s="148"/>
      <c r="I306" s="128"/>
      <c r="J306" s="128"/>
      <c r="K306" s="148"/>
    </row>
    <row r="307" spans="2:11">
      <c r="B307" s="142"/>
      <c r="C307" s="148"/>
      <c r="D307" s="148"/>
      <c r="E307" s="148"/>
      <c r="F307" s="148"/>
      <c r="G307" s="148"/>
      <c r="H307" s="148"/>
      <c r="I307" s="128"/>
      <c r="J307" s="128"/>
      <c r="K307" s="148"/>
    </row>
    <row r="308" spans="2:11">
      <c r="B308" s="142"/>
      <c r="C308" s="148"/>
      <c r="D308" s="148"/>
      <c r="E308" s="148"/>
      <c r="F308" s="148"/>
      <c r="G308" s="148"/>
      <c r="H308" s="148"/>
      <c r="I308" s="128"/>
      <c r="J308" s="128"/>
      <c r="K308" s="148"/>
    </row>
    <row r="309" spans="2:11">
      <c r="B309" s="142"/>
      <c r="C309" s="148"/>
      <c r="D309" s="148"/>
      <c r="E309" s="148"/>
      <c r="F309" s="148"/>
      <c r="G309" s="148"/>
      <c r="H309" s="148"/>
      <c r="I309" s="128"/>
      <c r="J309" s="128"/>
      <c r="K309" s="148"/>
    </row>
    <row r="310" spans="2:11">
      <c r="B310" s="142"/>
      <c r="C310" s="148"/>
      <c r="D310" s="148"/>
      <c r="E310" s="148"/>
      <c r="F310" s="148"/>
      <c r="G310" s="148"/>
      <c r="H310" s="148"/>
      <c r="I310" s="128"/>
      <c r="J310" s="128"/>
      <c r="K310" s="148"/>
    </row>
    <row r="311" spans="2:11">
      <c r="B311" s="142"/>
      <c r="C311" s="148"/>
      <c r="D311" s="148"/>
      <c r="E311" s="148"/>
      <c r="F311" s="148"/>
      <c r="G311" s="148"/>
      <c r="H311" s="148"/>
      <c r="I311" s="128"/>
      <c r="J311" s="128"/>
      <c r="K311" s="148"/>
    </row>
    <row r="312" spans="2:11">
      <c r="B312" s="142"/>
      <c r="C312" s="148"/>
      <c r="D312" s="148"/>
      <c r="E312" s="148"/>
      <c r="F312" s="148"/>
      <c r="G312" s="148"/>
      <c r="H312" s="148"/>
      <c r="I312" s="128"/>
      <c r="J312" s="128"/>
      <c r="K312" s="148"/>
    </row>
    <row r="313" spans="2:11">
      <c r="B313" s="142"/>
      <c r="C313" s="148"/>
      <c r="D313" s="148"/>
      <c r="E313" s="148"/>
      <c r="F313" s="148"/>
      <c r="G313" s="148"/>
      <c r="H313" s="148"/>
      <c r="I313" s="128"/>
      <c r="J313" s="128"/>
      <c r="K313" s="148"/>
    </row>
    <row r="314" spans="2:11">
      <c r="B314" s="142"/>
      <c r="C314" s="148"/>
      <c r="D314" s="148"/>
      <c r="E314" s="148"/>
      <c r="F314" s="148"/>
      <c r="G314" s="148"/>
      <c r="H314" s="148"/>
      <c r="I314" s="128"/>
      <c r="J314" s="128"/>
      <c r="K314" s="148"/>
    </row>
    <row r="315" spans="2:11">
      <c r="B315" s="142"/>
      <c r="C315" s="148"/>
      <c r="D315" s="148"/>
      <c r="E315" s="148"/>
      <c r="F315" s="148"/>
      <c r="G315" s="148"/>
      <c r="H315" s="148"/>
      <c r="I315" s="128"/>
      <c r="J315" s="128"/>
      <c r="K315" s="148"/>
    </row>
    <row r="316" spans="2:11">
      <c r="B316" s="142"/>
      <c r="C316" s="148"/>
      <c r="D316" s="148"/>
      <c r="E316" s="148"/>
      <c r="F316" s="148"/>
      <c r="G316" s="148"/>
      <c r="H316" s="148"/>
      <c r="I316" s="128"/>
      <c r="J316" s="128"/>
      <c r="K316" s="148"/>
    </row>
    <row r="317" spans="2:11">
      <c r="B317" s="142"/>
      <c r="C317" s="148"/>
      <c r="D317" s="148"/>
      <c r="E317" s="148"/>
      <c r="F317" s="148"/>
      <c r="G317" s="148"/>
      <c r="H317" s="148"/>
      <c r="I317" s="128"/>
      <c r="J317" s="128"/>
      <c r="K317" s="148"/>
    </row>
    <row r="318" spans="2:11">
      <c r="B318" s="142"/>
      <c r="C318" s="148"/>
      <c r="D318" s="148"/>
      <c r="E318" s="148"/>
      <c r="F318" s="148"/>
      <c r="G318" s="148"/>
      <c r="H318" s="148"/>
      <c r="I318" s="128"/>
      <c r="J318" s="128"/>
      <c r="K318" s="148"/>
    </row>
    <row r="319" spans="2:11">
      <c r="B319" s="142"/>
      <c r="C319" s="148"/>
      <c r="D319" s="148"/>
      <c r="E319" s="148"/>
      <c r="F319" s="148"/>
      <c r="G319" s="148"/>
      <c r="H319" s="148"/>
      <c r="I319" s="128"/>
      <c r="J319" s="128"/>
      <c r="K319" s="148"/>
    </row>
    <row r="320" spans="2:11">
      <c r="B320" s="142"/>
      <c r="C320" s="148"/>
      <c r="D320" s="148"/>
      <c r="E320" s="148"/>
      <c r="F320" s="148"/>
      <c r="G320" s="148"/>
      <c r="H320" s="148"/>
      <c r="I320" s="128"/>
      <c r="J320" s="128"/>
      <c r="K320" s="148"/>
    </row>
    <row r="321" spans="2:11">
      <c r="B321" s="142"/>
      <c r="C321" s="148"/>
      <c r="D321" s="148"/>
      <c r="E321" s="148"/>
      <c r="F321" s="148"/>
      <c r="G321" s="148"/>
      <c r="H321" s="148"/>
      <c r="I321" s="128"/>
      <c r="J321" s="128"/>
      <c r="K321" s="148"/>
    </row>
    <row r="322" spans="2:11">
      <c r="B322" s="142"/>
      <c r="C322" s="148"/>
      <c r="D322" s="148"/>
      <c r="E322" s="148"/>
      <c r="F322" s="148"/>
      <c r="G322" s="148"/>
      <c r="H322" s="148"/>
      <c r="I322" s="128"/>
      <c r="J322" s="128"/>
      <c r="K322" s="148"/>
    </row>
    <row r="323" spans="2:11">
      <c r="B323" s="142"/>
      <c r="C323" s="148"/>
      <c r="D323" s="148"/>
      <c r="E323" s="148"/>
      <c r="F323" s="148"/>
      <c r="G323" s="148"/>
      <c r="H323" s="148"/>
      <c r="I323" s="128"/>
      <c r="J323" s="128"/>
      <c r="K323" s="148"/>
    </row>
    <row r="324" spans="2:11">
      <c r="B324" s="142"/>
      <c r="C324" s="148"/>
      <c r="D324" s="148"/>
      <c r="E324" s="148"/>
      <c r="F324" s="148"/>
      <c r="G324" s="148"/>
      <c r="H324" s="148"/>
      <c r="I324" s="128"/>
      <c r="J324" s="128"/>
      <c r="K324" s="148"/>
    </row>
    <row r="325" spans="2:11">
      <c r="B325" s="142"/>
      <c r="C325" s="148"/>
      <c r="D325" s="148"/>
      <c r="E325" s="148"/>
      <c r="F325" s="148"/>
      <c r="G325" s="148"/>
      <c r="H325" s="148"/>
      <c r="I325" s="128"/>
      <c r="J325" s="128"/>
      <c r="K325" s="148"/>
    </row>
    <row r="326" spans="2:11">
      <c r="B326" s="142"/>
      <c r="C326" s="148"/>
      <c r="D326" s="148"/>
      <c r="E326" s="148"/>
      <c r="F326" s="148"/>
      <c r="G326" s="148"/>
      <c r="H326" s="148"/>
      <c r="I326" s="128"/>
      <c r="J326" s="128"/>
      <c r="K326" s="148"/>
    </row>
    <row r="327" spans="2:11">
      <c r="B327" s="142"/>
      <c r="C327" s="148"/>
      <c r="D327" s="148"/>
      <c r="E327" s="148"/>
      <c r="F327" s="148"/>
      <c r="G327" s="148"/>
      <c r="H327" s="148"/>
      <c r="I327" s="128"/>
      <c r="J327" s="128"/>
      <c r="K327" s="148"/>
    </row>
    <row r="328" spans="2:11">
      <c r="B328" s="142"/>
      <c r="C328" s="148"/>
      <c r="D328" s="148"/>
      <c r="E328" s="148"/>
      <c r="F328" s="148"/>
      <c r="G328" s="148"/>
      <c r="H328" s="148"/>
      <c r="I328" s="128"/>
      <c r="J328" s="128"/>
      <c r="K328" s="148"/>
    </row>
    <row r="329" spans="2:11">
      <c r="B329" s="142"/>
      <c r="C329" s="148"/>
      <c r="D329" s="148"/>
      <c r="E329" s="148"/>
      <c r="F329" s="148"/>
      <c r="G329" s="148"/>
      <c r="H329" s="148"/>
      <c r="I329" s="128"/>
      <c r="J329" s="128"/>
      <c r="K329" s="148"/>
    </row>
    <row r="330" spans="2:11">
      <c r="B330" s="142"/>
      <c r="C330" s="148"/>
      <c r="D330" s="148"/>
      <c r="E330" s="148"/>
      <c r="F330" s="148"/>
      <c r="G330" s="148"/>
      <c r="H330" s="148"/>
      <c r="I330" s="128"/>
      <c r="J330" s="128"/>
      <c r="K330" s="148"/>
    </row>
    <row r="331" spans="2:11">
      <c r="B331" s="142"/>
      <c r="C331" s="148"/>
      <c r="D331" s="148"/>
      <c r="E331" s="148"/>
      <c r="F331" s="148"/>
      <c r="G331" s="148"/>
      <c r="H331" s="148"/>
      <c r="I331" s="128"/>
      <c r="J331" s="128"/>
      <c r="K331" s="148"/>
    </row>
    <row r="332" spans="2:11">
      <c r="B332" s="142"/>
      <c r="C332" s="148"/>
      <c r="D332" s="148"/>
      <c r="E332" s="148"/>
      <c r="F332" s="148"/>
      <c r="G332" s="148"/>
      <c r="H332" s="148"/>
      <c r="I332" s="128"/>
      <c r="J332" s="128"/>
      <c r="K332" s="148"/>
    </row>
    <row r="333" spans="2:11">
      <c r="B333" s="142"/>
      <c r="C333" s="148"/>
      <c r="D333" s="148"/>
      <c r="E333" s="148"/>
      <c r="F333" s="148"/>
      <c r="G333" s="148"/>
      <c r="H333" s="148"/>
      <c r="I333" s="128"/>
      <c r="J333" s="128"/>
      <c r="K333" s="148"/>
    </row>
    <row r="334" spans="2:11">
      <c r="B334" s="142"/>
      <c r="C334" s="148"/>
      <c r="D334" s="148"/>
      <c r="E334" s="148"/>
      <c r="F334" s="148"/>
      <c r="G334" s="148"/>
      <c r="H334" s="148"/>
      <c r="I334" s="128"/>
      <c r="J334" s="128"/>
      <c r="K334" s="148"/>
    </row>
    <row r="335" spans="2:11">
      <c r="B335" s="142"/>
      <c r="C335" s="148"/>
      <c r="D335" s="148"/>
      <c r="E335" s="148"/>
      <c r="F335" s="148"/>
      <c r="G335" s="148"/>
      <c r="H335" s="148"/>
      <c r="I335" s="128"/>
      <c r="J335" s="128"/>
      <c r="K335" s="148"/>
    </row>
    <row r="336" spans="2:11">
      <c r="B336" s="142"/>
      <c r="C336" s="148"/>
      <c r="D336" s="148"/>
      <c r="E336" s="148"/>
      <c r="F336" s="148"/>
      <c r="G336" s="148"/>
      <c r="H336" s="148"/>
      <c r="I336" s="128"/>
      <c r="J336" s="128"/>
      <c r="K336" s="148"/>
    </row>
    <row r="337" spans="2:11">
      <c r="B337" s="142"/>
      <c r="C337" s="148"/>
      <c r="D337" s="148"/>
      <c r="E337" s="148"/>
      <c r="F337" s="148"/>
      <c r="G337" s="148"/>
      <c r="H337" s="148"/>
      <c r="I337" s="128"/>
      <c r="J337" s="128"/>
      <c r="K337" s="148"/>
    </row>
    <row r="338" spans="2:11">
      <c r="B338" s="142"/>
      <c r="C338" s="148"/>
      <c r="D338" s="148"/>
      <c r="E338" s="148"/>
      <c r="F338" s="148"/>
      <c r="G338" s="148"/>
      <c r="H338" s="148"/>
      <c r="I338" s="128"/>
      <c r="J338" s="128"/>
      <c r="K338" s="148"/>
    </row>
    <row r="339" spans="2:11">
      <c r="B339" s="142"/>
      <c r="C339" s="148"/>
      <c r="D339" s="148"/>
      <c r="E339" s="148"/>
      <c r="F339" s="148"/>
      <c r="G339" s="148"/>
      <c r="H339" s="148"/>
      <c r="I339" s="128"/>
      <c r="J339" s="128"/>
      <c r="K339" s="148"/>
    </row>
    <row r="340" spans="2:11">
      <c r="B340" s="142"/>
      <c r="C340" s="148"/>
      <c r="D340" s="148"/>
      <c r="E340" s="148"/>
      <c r="F340" s="148"/>
      <c r="G340" s="148"/>
      <c r="H340" s="148"/>
      <c r="I340" s="128"/>
      <c r="J340" s="128"/>
      <c r="K340" s="148"/>
    </row>
    <row r="341" spans="2:11">
      <c r="B341" s="142"/>
      <c r="C341" s="148"/>
      <c r="D341" s="148"/>
      <c r="E341" s="148"/>
      <c r="F341" s="148"/>
      <c r="G341" s="148"/>
      <c r="H341" s="148"/>
      <c r="I341" s="128"/>
      <c r="J341" s="128"/>
      <c r="K341" s="148"/>
    </row>
    <row r="342" spans="2:11">
      <c r="B342" s="142"/>
      <c r="C342" s="148"/>
      <c r="D342" s="148"/>
      <c r="E342" s="148"/>
      <c r="F342" s="148"/>
      <c r="G342" s="148"/>
      <c r="H342" s="148"/>
      <c r="I342" s="128"/>
      <c r="J342" s="128"/>
      <c r="K342" s="148"/>
    </row>
    <row r="343" spans="2:11">
      <c r="B343" s="142"/>
      <c r="C343" s="148"/>
      <c r="D343" s="148"/>
      <c r="E343" s="148"/>
      <c r="F343" s="148"/>
      <c r="G343" s="148"/>
      <c r="H343" s="148"/>
      <c r="I343" s="128"/>
      <c r="J343" s="128"/>
      <c r="K343" s="148"/>
    </row>
    <row r="344" spans="2:11">
      <c r="B344" s="142"/>
      <c r="C344" s="148"/>
      <c r="D344" s="148"/>
      <c r="E344" s="148"/>
      <c r="F344" s="148"/>
      <c r="G344" s="148"/>
      <c r="H344" s="148"/>
      <c r="I344" s="128"/>
      <c r="J344" s="128"/>
      <c r="K344" s="148"/>
    </row>
    <row r="345" spans="2:11">
      <c r="B345" s="142"/>
      <c r="C345" s="148"/>
      <c r="D345" s="148"/>
      <c r="E345" s="148"/>
      <c r="F345" s="148"/>
      <c r="G345" s="148"/>
      <c r="H345" s="148"/>
      <c r="I345" s="128"/>
      <c r="J345" s="128"/>
      <c r="K345" s="148"/>
    </row>
    <row r="346" spans="2:11">
      <c r="B346" s="142"/>
      <c r="C346" s="148"/>
      <c r="D346" s="148"/>
      <c r="E346" s="148"/>
      <c r="F346" s="148"/>
      <c r="G346" s="148"/>
      <c r="H346" s="148"/>
      <c r="I346" s="128"/>
      <c r="J346" s="128"/>
      <c r="K346" s="148"/>
    </row>
    <row r="347" spans="2:11">
      <c r="B347" s="142"/>
      <c r="C347" s="148"/>
      <c r="D347" s="148"/>
      <c r="E347" s="148"/>
      <c r="F347" s="148"/>
      <c r="G347" s="148"/>
      <c r="H347" s="148"/>
      <c r="I347" s="128"/>
      <c r="J347" s="128"/>
      <c r="K347" s="148"/>
    </row>
    <row r="348" spans="2:11">
      <c r="B348" s="142"/>
      <c r="C348" s="148"/>
      <c r="D348" s="148"/>
      <c r="E348" s="148"/>
      <c r="F348" s="148"/>
      <c r="G348" s="148"/>
      <c r="H348" s="148"/>
      <c r="I348" s="128"/>
      <c r="J348" s="128"/>
      <c r="K348" s="148"/>
    </row>
    <row r="349" spans="2:11">
      <c r="B349" s="142"/>
      <c r="C349" s="148"/>
      <c r="D349" s="148"/>
      <c r="E349" s="148"/>
      <c r="F349" s="148"/>
      <c r="G349" s="148"/>
      <c r="H349" s="148"/>
      <c r="I349" s="128"/>
      <c r="J349" s="128"/>
      <c r="K349" s="148"/>
    </row>
    <row r="350" spans="2:11">
      <c r="B350" s="142"/>
      <c r="C350" s="148"/>
      <c r="D350" s="148"/>
      <c r="E350" s="148"/>
      <c r="F350" s="148"/>
      <c r="G350" s="148"/>
      <c r="H350" s="148"/>
      <c r="I350" s="128"/>
      <c r="J350" s="128"/>
      <c r="K350" s="148"/>
    </row>
    <row r="351" spans="2:11">
      <c r="B351" s="142"/>
      <c r="C351" s="148"/>
      <c r="D351" s="148"/>
      <c r="E351" s="148"/>
      <c r="F351" s="148"/>
      <c r="G351" s="148"/>
      <c r="H351" s="148"/>
      <c r="I351" s="128"/>
      <c r="J351" s="128"/>
      <c r="K351" s="148"/>
    </row>
    <row r="352" spans="2:11">
      <c r="B352" s="142"/>
      <c r="C352" s="148"/>
      <c r="D352" s="148"/>
      <c r="E352" s="148"/>
      <c r="F352" s="148"/>
      <c r="G352" s="148"/>
      <c r="H352" s="148"/>
      <c r="I352" s="128"/>
      <c r="J352" s="128"/>
      <c r="K352" s="148"/>
    </row>
    <row r="353" spans="2:11">
      <c r="B353" s="142"/>
      <c r="C353" s="148"/>
      <c r="D353" s="148"/>
      <c r="E353" s="148"/>
      <c r="F353" s="148"/>
      <c r="G353" s="148"/>
      <c r="H353" s="148"/>
      <c r="I353" s="128"/>
      <c r="J353" s="128"/>
      <c r="K353" s="148"/>
    </row>
    <row r="354" spans="2:11">
      <c r="B354" s="142"/>
      <c r="C354" s="148"/>
      <c r="D354" s="148"/>
      <c r="E354" s="148"/>
      <c r="F354" s="148"/>
      <c r="G354" s="148"/>
      <c r="H354" s="148"/>
      <c r="I354" s="128"/>
      <c r="J354" s="128"/>
      <c r="K354" s="148"/>
    </row>
    <row r="355" spans="2:11">
      <c r="B355" s="142"/>
      <c r="C355" s="148"/>
      <c r="D355" s="148"/>
      <c r="E355" s="148"/>
      <c r="F355" s="148"/>
      <c r="G355" s="148"/>
      <c r="H355" s="148"/>
      <c r="I355" s="128"/>
      <c r="J355" s="128"/>
      <c r="K355" s="148"/>
    </row>
    <row r="356" spans="2:11">
      <c r="B356" s="142"/>
      <c r="C356" s="148"/>
      <c r="D356" s="148"/>
      <c r="E356" s="148"/>
      <c r="F356" s="148"/>
      <c r="G356" s="148"/>
      <c r="H356" s="148"/>
      <c r="I356" s="128"/>
      <c r="J356" s="128"/>
      <c r="K356" s="148"/>
    </row>
    <row r="357" spans="2:11">
      <c r="B357" s="142"/>
      <c r="C357" s="148"/>
      <c r="D357" s="148"/>
      <c r="E357" s="148"/>
      <c r="F357" s="148"/>
      <c r="G357" s="148"/>
      <c r="H357" s="148"/>
      <c r="I357" s="128"/>
      <c r="J357" s="128"/>
      <c r="K357" s="148"/>
    </row>
    <row r="358" spans="2:11">
      <c r="B358" s="142"/>
      <c r="C358" s="148"/>
      <c r="D358" s="148"/>
      <c r="E358" s="148"/>
      <c r="F358" s="148"/>
      <c r="G358" s="148"/>
      <c r="H358" s="148"/>
      <c r="I358" s="128"/>
      <c r="J358" s="128"/>
      <c r="K358" s="148"/>
    </row>
    <row r="359" spans="2:11">
      <c r="B359" s="142"/>
      <c r="C359" s="148"/>
      <c r="D359" s="148"/>
      <c r="E359" s="148"/>
      <c r="F359" s="148"/>
      <c r="G359" s="148"/>
      <c r="H359" s="148"/>
      <c r="I359" s="128"/>
      <c r="J359" s="128"/>
      <c r="K359" s="148"/>
    </row>
    <row r="360" spans="2:11">
      <c r="B360" s="142"/>
      <c r="C360" s="148"/>
      <c r="D360" s="148"/>
      <c r="E360" s="148"/>
      <c r="F360" s="148"/>
      <c r="G360" s="148"/>
      <c r="H360" s="148"/>
      <c r="I360" s="128"/>
      <c r="J360" s="128"/>
      <c r="K360" s="148"/>
    </row>
    <row r="361" spans="2:11">
      <c r="B361" s="142"/>
      <c r="C361" s="148"/>
      <c r="D361" s="148"/>
      <c r="E361" s="148"/>
      <c r="F361" s="148"/>
      <c r="G361" s="148"/>
      <c r="H361" s="148"/>
      <c r="I361" s="128"/>
      <c r="J361" s="128"/>
      <c r="K361" s="148"/>
    </row>
    <row r="362" spans="2:11">
      <c r="B362" s="142"/>
      <c r="C362" s="148"/>
      <c r="D362" s="148"/>
      <c r="E362" s="148"/>
      <c r="F362" s="148"/>
      <c r="G362" s="148"/>
      <c r="H362" s="148"/>
      <c r="I362" s="128"/>
      <c r="J362" s="128"/>
      <c r="K362" s="148"/>
    </row>
    <row r="363" spans="2:11">
      <c r="B363" s="142"/>
      <c r="C363" s="148"/>
      <c r="D363" s="148"/>
      <c r="E363" s="148"/>
      <c r="F363" s="148"/>
      <c r="G363" s="148"/>
      <c r="H363" s="148"/>
      <c r="I363" s="128"/>
      <c r="J363" s="128"/>
      <c r="K363" s="148"/>
    </row>
    <row r="364" spans="2:11">
      <c r="B364" s="142"/>
      <c r="C364" s="148"/>
      <c r="D364" s="148"/>
      <c r="E364" s="148"/>
      <c r="F364" s="148"/>
      <c r="G364" s="148"/>
      <c r="H364" s="148"/>
      <c r="I364" s="128"/>
      <c r="J364" s="128"/>
      <c r="K364" s="148"/>
    </row>
    <row r="365" spans="2:11">
      <c r="B365" s="142"/>
      <c r="C365" s="148"/>
      <c r="D365" s="148"/>
      <c r="E365" s="148"/>
      <c r="F365" s="148"/>
      <c r="G365" s="148"/>
      <c r="H365" s="148"/>
      <c r="I365" s="128"/>
      <c r="J365" s="128"/>
      <c r="K365" s="148"/>
    </row>
    <row r="366" spans="2:11">
      <c r="B366" s="142"/>
      <c r="C366" s="148"/>
      <c r="D366" s="148"/>
      <c r="E366" s="148"/>
      <c r="F366" s="148"/>
      <c r="G366" s="148"/>
      <c r="H366" s="148"/>
      <c r="I366" s="128"/>
      <c r="J366" s="128"/>
      <c r="K366" s="148"/>
    </row>
    <row r="367" spans="2:11">
      <c r="B367" s="142"/>
      <c r="C367" s="148"/>
      <c r="D367" s="148"/>
      <c r="E367" s="148"/>
      <c r="F367" s="148"/>
      <c r="G367" s="148"/>
      <c r="H367" s="148"/>
      <c r="I367" s="128"/>
      <c r="J367" s="128"/>
      <c r="K367" s="148"/>
    </row>
    <row r="368" spans="2:11">
      <c r="B368" s="142"/>
      <c r="C368" s="148"/>
      <c r="D368" s="148"/>
      <c r="E368" s="148"/>
      <c r="F368" s="148"/>
      <c r="G368" s="148"/>
      <c r="H368" s="148"/>
      <c r="I368" s="128"/>
      <c r="J368" s="128"/>
      <c r="K368" s="148"/>
    </row>
    <row r="369" spans="2:11">
      <c r="B369" s="142"/>
      <c r="C369" s="148"/>
      <c r="D369" s="148"/>
      <c r="E369" s="148"/>
      <c r="F369" s="148"/>
      <c r="G369" s="148"/>
      <c r="H369" s="148"/>
      <c r="I369" s="128"/>
      <c r="J369" s="128"/>
      <c r="K369" s="148"/>
    </row>
    <row r="370" spans="2:11">
      <c r="B370" s="142"/>
      <c r="C370" s="148"/>
      <c r="D370" s="148"/>
      <c r="E370" s="148"/>
      <c r="F370" s="148"/>
      <c r="G370" s="148"/>
      <c r="H370" s="148"/>
      <c r="I370" s="128"/>
      <c r="J370" s="128"/>
      <c r="K370" s="148"/>
    </row>
    <row r="371" spans="2:11">
      <c r="B371" s="142"/>
      <c r="C371" s="148"/>
      <c r="D371" s="148"/>
      <c r="E371" s="148"/>
      <c r="F371" s="148"/>
      <c r="G371" s="148"/>
      <c r="H371" s="148"/>
      <c r="I371" s="128"/>
      <c r="J371" s="128"/>
      <c r="K371" s="148"/>
    </row>
    <row r="372" spans="2:11">
      <c r="B372" s="142"/>
      <c r="C372" s="148"/>
      <c r="D372" s="148"/>
      <c r="E372" s="148"/>
      <c r="F372" s="148"/>
      <c r="G372" s="148"/>
      <c r="H372" s="148"/>
      <c r="I372" s="128"/>
      <c r="J372" s="128"/>
      <c r="K372" s="148"/>
    </row>
    <row r="373" spans="2:11">
      <c r="B373" s="142"/>
      <c r="C373" s="148"/>
      <c r="D373" s="148"/>
      <c r="E373" s="148"/>
      <c r="F373" s="148"/>
      <c r="G373" s="148"/>
      <c r="H373" s="148"/>
      <c r="I373" s="128"/>
      <c r="J373" s="128"/>
      <c r="K373" s="148"/>
    </row>
    <row r="374" spans="2:11">
      <c r="B374" s="142"/>
      <c r="C374" s="148"/>
      <c r="D374" s="148"/>
      <c r="E374" s="148"/>
      <c r="F374" s="148"/>
      <c r="G374" s="148"/>
      <c r="H374" s="148"/>
      <c r="I374" s="128"/>
      <c r="J374" s="128"/>
      <c r="K374" s="148"/>
    </row>
    <row r="375" spans="2:11">
      <c r="B375" s="142"/>
      <c r="C375" s="148"/>
      <c r="D375" s="148"/>
      <c r="E375" s="148"/>
      <c r="F375" s="148"/>
      <c r="G375" s="148"/>
      <c r="H375" s="148"/>
      <c r="I375" s="128"/>
      <c r="J375" s="128"/>
      <c r="K375" s="148"/>
    </row>
    <row r="376" spans="2:11">
      <c r="B376" s="142"/>
      <c r="C376" s="148"/>
      <c r="D376" s="148"/>
      <c r="E376" s="148"/>
      <c r="F376" s="148"/>
      <c r="G376" s="148"/>
      <c r="H376" s="148"/>
      <c r="I376" s="128"/>
      <c r="J376" s="128"/>
      <c r="K376" s="148"/>
    </row>
    <row r="377" spans="2:11">
      <c r="B377" s="142"/>
      <c r="C377" s="148"/>
      <c r="D377" s="148"/>
      <c r="E377" s="148"/>
      <c r="F377" s="148"/>
      <c r="G377" s="148"/>
      <c r="H377" s="148"/>
      <c r="I377" s="128"/>
      <c r="J377" s="128"/>
      <c r="K377" s="148"/>
    </row>
    <row r="378" spans="2:11">
      <c r="B378" s="142"/>
      <c r="C378" s="148"/>
      <c r="D378" s="148"/>
      <c r="E378" s="148"/>
      <c r="F378" s="148"/>
      <c r="G378" s="148"/>
      <c r="H378" s="148"/>
      <c r="I378" s="128"/>
      <c r="J378" s="128"/>
      <c r="K378" s="148"/>
    </row>
    <row r="379" spans="2:11">
      <c r="B379" s="142"/>
      <c r="C379" s="148"/>
      <c r="D379" s="148"/>
      <c r="E379" s="148"/>
      <c r="F379" s="148"/>
      <c r="G379" s="148"/>
      <c r="H379" s="148"/>
      <c r="I379" s="128"/>
      <c r="J379" s="128"/>
      <c r="K379" s="148"/>
    </row>
    <row r="380" spans="2:11">
      <c r="B380" s="142"/>
      <c r="C380" s="148"/>
      <c r="D380" s="148"/>
      <c r="E380" s="148"/>
      <c r="F380" s="148"/>
      <c r="G380" s="148"/>
      <c r="H380" s="148"/>
      <c r="I380" s="128"/>
      <c r="J380" s="128"/>
      <c r="K380" s="148"/>
    </row>
    <row r="381" spans="2:11">
      <c r="B381" s="142"/>
      <c r="C381" s="148"/>
      <c r="D381" s="148"/>
      <c r="E381" s="148"/>
      <c r="F381" s="148"/>
      <c r="G381" s="148"/>
      <c r="H381" s="148"/>
      <c r="I381" s="128"/>
      <c r="J381" s="128"/>
      <c r="K381" s="148"/>
    </row>
    <row r="382" spans="2:11">
      <c r="B382" s="142"/>
      <c r="C382" s="148"/>
      <c r="D382" s="148"/>
      <c r="E382" s="148"/>
      <c r="F382" s="148"/>
      <c r="G382" s="148"/>
      <c r="H382" s="148"/>
      <c r="I382" s="128"/>
      <c r="J382" s="128"/>
      <c r="K382" s="148"/>
    </row>
    <row r="383" spans="2:11">
      <c r="B383" s="142"/>
      <c r="C383" s="148"/>
      <c r="D383" s="148"/>
      <c r="E383" s="148"/>
      <c r="F383" s="148"/>
      <c r="G383" s="148"/>
      <c r="H383" s="148"/>
      <c r="I383" s="128"/>
      <c r="J383" s="128"/>
      <c r="K383" s="148"/>
    </row>
    <row r="384" spans="2:11">
      <c r="B384" s="142"/>
      <c r="C384" s="148"/>
      <c r="D384" s="148"/>
      <c r="E384" s="148"/>
      <c r="F384" s="148"/>
      <c r="G384" s="148"/>
      <c r="H384" s="148"/>
      <c r="I384" s="128"/>
      <c r="J384" s="128"/>
      <c r="K384" s="148"/>
    </row>
    <row r="385" spans="2:11">
      <c r="B385" s="142"/>
      <c r="C385" s="148"/>
      <c r="D385" s="148"/>
      <c r="E385" s="148"/>
      <c r="F385" s="148"/>
      <c r="G385" s="148"/>
      <c r="H385" s="148"/>
      <c r="I385" s="128"/>
      <c r="J385" s="128"/>
      <c r="K385" s="148"/>
    </row>
    <row r="386" spans="2:11">
      <c r="B386" s="142"/>
      <c r="C386" s="148"/>
      <c r="D386" s="148"/>
      <c r="E386" s="148"/>
      <c r="F386" s="148"/>
      <c r="G386" s="148"/>
      <c r="H386" s="148"/>
      <c r="I386" s="128"/>
      <c r="J386" s="128"/>
      <c r="K386" s="148"/>
    </row>
    <row r="387" spans="2:11">
      <c r="B387" s="142"/>
      <c r="C387" s="148"/>
      <c r="D387" s="148"/>
      <c r="E387" s="148"/>
      <c r="F387" s="148"/>
      <c r="G387" s="148"/>
      <c r="H387" s="148"/>
      <c r="I387" s="128"/>
      <c r="J387" s="128"/>
      <c r="K387" s="148"/>
    </row>
    <row r="388" spans="2:11">
      <c r="B388" s="142"/>
      <c r="C388" s="148"/>
      <c r="D388" s="148"/>
      <c r="E388" s="148"/>
      <c r="F388" s="148"/>
      <c r="G388" s="148"/>
      <c r="H388" s="148"/>
      <c r="I388" s="128"/>
      <c r="J388" s="128"/>
      <c r="K388" s="148"/>
    </row>
    <row r="389" spans="2:11">
      <c r="B389" s="142"/>
      <c r="C389" s="148"/>
      <c r="D389" s="148"/>
      <c r="E389" s="148"/>
      <c r="F389" s="148"/>
      <c r="G389" s="148"/>
      <c r="H389" s="148"/>
      <c r="I389" s="128"/>
      <c r="J389" s="128"/>
      <c r="K389" s="148"/>
    </row>
    <row r="390" spans="2:11">
      <c r="B390" s="142"/>
      <c r="C390" s="148"/>
      <c r="D390" s="148"/>
      <c r="E390" s="148"/>
      <c r="F390" s="148"/>
      <c r="G390" s="148"/>
      <c r="H390" s="148"/>
      <c r="I390" s="128"/>
      <c r="J390" s="128"/>
      <c r="K390" s="148"/>
    </row>
    <row r="391" spans="2:11">
      <c r="B391" s="142"/>
      <c r="C391" s="148"/>
      <c r="D391" s="148"/>
      <c r="E391" s="148"/>
      <c r="F391" s="148"/>
      <c r="G391" s="148"/>
      <c r="H391" s="148"/>
      <c r="I391" s="128"/>
      <c r="J391" s="128"/>
      <c r="K391" s="148"/>
    </row>
    <row r="392" spans="2:11">
      <c r="B392" s="142"/>
      <c r="C392" s="148"/>
      <c r="D392" s="148"/>
      <c r="E392" s="148"/>
      <c r="F392" s="148"/>
      <c r="G392" s="148"/>
      <c r="H392" s="148"/>
      <c r="I392" s="128"/>
      <c r="J392" s="128"/>
      <c r="K392" s="148"/>
    </row>
    <row r="393" spans="2:11">
      <c r="B393" s="142"/>
      <c r="C393" s="148"/>
      <c r="D393" s="148"/>
      <c r="E393" s="148"/>
      <c r="F393" s="148"/>
      <c r="G393" s="148"/>
      <c r="H393" s="148"/>
      <c r="I393" s="128"/>
      <c r="J393" s="128"/>
      <c r="K393" s="148"/>
    </row>
    <row r="394" spans="2:11">
      <c r="B394" s="142"/>
      <c r="C394" s="148"/>
      <c r="D394" s="148"/>
      <c r="E394" s="148"/>
      <c r="F394" s="148"/>
      <c r="G394" s="148"/>
      <c r="H394" s="148"/>
      <c r="I394" s="128"/>
      <c r="J394" s="128"/>
      <c r="K394" s="148"/>
    </row>
    <row r="395" spans="2:11">
      <c r="B395" s="142"/>
      <c r="C395" s="148"/>
      <c r="D395" s="148"/>
      <c r="E395" s="148"/>
      <c r="F395" s="148"/>
      <c r="G395" s="148"/>
      <c r="H395" s="148"/>
      <c r="I395" s="128"/>
      <c r="J395" s="128"/>
      <c r="K395" s="148"/>
    </row>
    <row r="396" spans="2:11">
      <c r="B396" s="142"/>
      <c r="C396" s="148"/>
      <c r="D396" s="148"/>
      <c r="E396" s="148"/>
      <c r="F396" s="148"/>
      <c r="G396" s="148"/>
      <c r="H396" s="148"/>
      <c r="I396" s="128"/>
      <c r="J396" s="128"/>
      <c r="K396" s="148"/>
    </row>
    <row r="397" spans="2:11">
      <c r="B397" s="142"/>
      <c r="C397" s="148"/>
      <c r="D397" s="148"/>
      <c r="E397" s="148"/>
      <c r="F397" s="148"/>
      <c r="G397" s="148"/>
      <c r="H397" s="148"/>
      <c r="I397" s="128"/>
      <c r="J397" s="128"/>
      <c r="K397" s="148"/>
    </row>
    <row r="398" spans="2:11">
      <c r="B398" s="142"/>
      <c r="C398" s="148"/>
      <c r="D398" s="148"/>
      <c r="E398" s="148"/>
      <c r="F398" s="148"/>
      <c r="G398" s="148"/>
      <c r="H398" s="148"/>
      <c r="I398" s="128"/>
      <c r="J398" s="128"/>
      <c r="K398" s="148"/>
    </row>
    <row r="399" spans="2:11">
      <c r="B399" s="142"/>
      <c r="C399" s="148"/>
      <c r="D399" s="148"/>
      <c r="E399" s="148"/>
      <c r="F399" s="148"/>
      <c r="G399" s="148"/>
      <c r="H399" s="148"/>
      <c r="I399" s="128"/>
      <c r="J399" s="128"/>
      <c r="K399" s="148"/>
    </row>
    <row r="400" spans="2:11">
      <c r="B400" s="142"/>
      <c r="C400" s="148"/>
      <c r="D400" s="148"/>
      <c r="E400" s="148"/>
      <c r="F400" s="148"/>
      <c r="G400" s="148"/>
      <c r="H400" s="148"/>
      <c r="I400" s="128"/>
      <c r="J400" s="128"/>
      <c r="K400" s="148"/>
    </row>
    <row r="401" spans="2:11">
      <c r="B401" s="142"/>
      <c r="C401" s="148"/>
      <c r="D401" s="148"/>
      <c r="E401" s="148"/>
      <c r="F401" s="148"/>
      <c r="G401" s="148"/>
      <c r="H401" s="148"/>
      <c r="I401" s="128"/>
      <c r="J401" s="128"/>
      <c r="K401" s="148"/>
    </row>
    <row r="402" spans="2:11">
      <c r="B402" s="142"/>
      <c r="C402" s="148"/>
      <c r="D402" s="148"/>
      <c r="E402" s="148"/>
      <c r="F402" s="148"/>
      <c r="G402" s="148"/>
      <c r="H402" s="148"/>
      <c r="I402" s="128"/>
      <c r="J402" s="128"/>
      <c r="K402" s="148"/>
    </row>
    <row r="403" spans="2:11">
      <c r="B403" s="142"/>
      <c r="C403" s="148"/>
      <c r="D403" s="148"/>
      <c r="E403" s="148"/>
      <c r="F403" s="148"/>
      <c r="G403" s="148"/>
      <c r="H403" s="148"/>
      <c r="I403" s="128"/>
      <c r="J403" s="128"/>
      <c r="K403" s="148"/>
    </row>
    <row r="404" spans="2:11">
      <c r="B404" s="142"/>
      <c r="C404" s="148"/>
      <c r="D404" s="148"/>
      <c r="E404" s="148"/>
      <c r="F404" s="148"/>
      <c r="G404" s="148"/>
      <c r="H404" s="148"/>
      <c r="I404" s="128"/>
      <c r="J404" s="128"/>
      <c r="K404" s="148"/>
    </row>
    <row r="405" spans="2:11">
      <c r="B405" s="142"/>
      <c r="C405" s="148"/>
      <c r="D405" s="148"/>
      <c r="E405" s="148"/>
      <c r="F405" s="148"/>
      <c r="G405" s="148"/>
      <c r="H405" s="148"/>
      <c r="I405" s="128"/>
      <c r="J405" s="128"/>
      <c r="K405" s="148"/>
    </row>
    <row r="406" spans="2:11">
      <c r="B406" s="142"/>
      <c r="C406" s="148"/>
      <c r="D406" s="148"/>
      <c r="E406" s="148"/>
      <c r="F406" s="148"/>
      <c r="G406" s="148"/>
      <c r="H406" s="148"/>
      <c r="I406" s="128"/>
      <c r="J406" s="128"/>
      <c r="K406" s="148"/>
    </row>
    <row r="407" spans="2:11">
      <c r="B407" s="142"/>
      <c r="C407" s="148"/>
      <c r="D407" s="148"/>
      <c r="E407" s="148"/>
      <c r="F407" s="148"/>
      <c r="G407" s="148"/>
      <c r="H407" s="148"/>
      <c r="I407" s="128"/>
      <c r="J407" s="128"/>
      <c r="K407" s="148"/>
    </row>
    <row r="408" spans="2:11">
      <c r="B408" s="142"/>
      <c r="C408" s="148"/>
      <c r="D408" s="148"/>
      <c r="E408" s="148"/>
      <c r="F408" s="148"/>
      <c r="G408" s="148"/>
      <c r="H408" s="148"/>
      <c r="I408" s="128"/>
      <c r="J408" s="128"/>
      <c r="K408" s="148"/>
    </row>
    <row r="409" spans="2:11">
      <c r="B409" s="142"/>
      <c r="C409" s="148"/>
      <c r="D409" s="148"/>
      <c r="E409" s="148"/>
      <c r="F409" s="148"/>
      <c r="G409" s="148"/>
      <c r="H409" s="148"/>
      <c r="I409" s="128"/>
      <c r="J409" s="128"/>
      <c r="K409" s="148"/>
    </row>
    <row r="410" spans="2:11">
      <c r="B410" s="142"/>
      <c r="C410" s="148"/>
      <c r="D410" s="148"/>
      <c r="E410" s="148"/>
      <c r="F410" s="148"/>
      <c r="G410" s="148"/>
      <c r="H410" s="148"/>
      <c r="I410" s="128"/>
      <c r="J410" s="128"/>
      <c r="K410" s="148"/>
    </row>
    <row r="411" spans="2:11">
      <c r="B411" s="142"/>
      <c r="C411" s="148"/>
      <c r="D411" s="148"/>
      <c r="E411" s="148"/>
      <c r="F411" s="148"/>
      <c r="G411" s="148"/>
      <c r="H411" s="148"/>
      <c r="I411" s="128"/>
      <c r="J411" s="128"/>
      <c r="K411" s="148"/>
    </row>
    <row r="412" spans="2:11">
      <c r="B412" s="142"/>
      <c r="C412" s="148"/>
      <c r="D412" s="148"/>
      <c r="E412" s="148"/>
      <c r="F412" s="148"/>
      <c r="G412" s="148"/>
      <c r="H412" s="148"/>
      <c r="I412" s="128"/>
      <c r="J412" s="128"/>
      <c r="K412" s="148"/>
    </row>
    <row r="413" spans="2:11">
      <c r="B413" s="142"/>
      <c r="C413" s="148"/>
      <c r="D413" s="148"/>
      <c r="E413" s="148"/>
      <c r="F413" s="148"/>
      <c r="G413" s="148"/>
      <c r="H413" s="148"/>
      <c r="I413" s="128"/>
      <c r="J413" s="128"/>
      <c r="K413" s="148"/>
    </row>
    <row r="414" spans="2:11">
      <c r="B414" s="142"/>
      <c r="C414" s="148"/>
      <c r="D414" s="148"/>
      <c r="E414" s="148"/>
      <c r="F414" s="148"/>
      <c r="G414" s="148"/>
      <c r="H414" s="148"/>
      <c r="I414" s="128"/>
      <c r="J414" s="128"/>
      <c r="K414" s="148"/>
    </row>
    <row r="415" spans="2:11">
      <c r="B415" s="142"/>
      <c r="C415" s="148"/>
      <c r="D415" s="148"/>
      <c r="E415" s="148"/>
      <c r="F415" s="148"/>
      <c r="G415" s="148"/>
      <c r="H415" s="148"/>
      <c r="I415" s="128"/>
      <c r="J415" s="128"/>
      <c r="K415" s="148"/>
    </row>
    <row r="416" spans="2:11">
      <c r="B416" s="142"/>
      <c r="C416" s="148"/>
      <c r="D416" s="148"/>
      <c r="E416" s="148"/>
      <c r="F416" s="148"/>
      <c r="G416" s="148"/>
      <c r="H416" s="148"/>
      <c r="I416" s="128"/>
      <c r="J416" s="128"/>
      <c r="K416" s="148"/>
    </row>
    <row r="417" spans="2:11">
      <c r="B417" s="142"/>
      <c r="C417" s="148"/>
      <c r="D417" s="148"/>
      <c r="E417" s="148"/>
      <c r="F417" s="148"/>
      <c r="G417" s="148"/>
      <c r="H417" s="148"/>
      <c r="I417" s="128"/>
      <c r="J417" s="128"/>
      <c r="K417" s="148"/>
    </row>
    <row r="418" spans="2:11">
      <c r="B418" s="142"/>
      <c r="C418" s="148"/>
      <c r="D418" s="148"/>
      <c r="E418" s="148"/>
      <c r="F418" s="148"/>
      <c r="G418" s="148"/>
      <c r="H418" s="148"/>
      <c r="I418" s="128"/>
      <c r="J418" s="128"/>
      <c r="K418" s="148"/>
    </row>
    <row r="419" spans="2:11">
      <c r="B419" s="142"/>
      <c r="C419" s="148"/>
      <c r="D419" s="148"/>
      <c r="E419" s="148"/>
      <c r="F419" s="148"/>
      <c r="G419" s="148"/>
      <c r="H419" s="148"/>
      <c r="I419" s="128"/>
      <c r="J419" s="128"/>
      <c r="K419" s="148"/>
    </row>
    <row r="420" spans="2:11">
      <c r="B420" s="142"/>
      <c r="C420" s="148"/>
      <c r="D420" s="148"/>
      <c r="E420" s="148"/>
      <c r="F420" s="148"/>
      <c r="G420" s="148"/>
      <c r="H420" s="148"/>
      <c r="I420" s="128"/>
      <c r="J420" s="128"/>
      <c r="K420" s="148"/>
    </row>
    <row r="421" spans="2:11">
      <c r="B421" s="142"/>
      <c r="C421" s="148"/>
      <c r="D421" s="148"/>
      <c r="E421" s="148"/>
      <c r="F421" s="148"/>
      <c r="G421" s="148"/>
      <c r="H421" s="148"/>
      <c r="I421" s="128"/>
      <c r="J421" s="128"/>
      <c r="K421" s="148"/>
    </row>
    <row r="422" spans="2:11">
      <c r="B422" s="142"/>
      <c r="C422" s="148"/>
      <c r="D422" s="148"/>
      <c r="E422" s="148"/>
      <c r="F422" s="148"/>
      <c r="G422" s="148"/>
      <c r="H422" s="148"/>
      <c r="I422" s="128"/>
      <c r="J422" s="128"/>
      <c r="K422" s="148"/>
    </row>
    <row r="423" spans="2:11">
      <c r="B423" s="142"/>
      <c r="C423" s="148"/>
      <c r="D423" s="148"/>
      <c r="E423" s="148"/>
      <c r="F423" s="148"/>
      <c r="G423" s="148"/>
      <c r="H423" s="148"/>
      <c r="I423" s="128"/>
      <c r="J423" s="128"/>
      <c r="K423" s="148"/>
    </row>
    <row r="424" spans="2:11">
      <c r="B424" s="142"/>
      <c r="C424" s="148"/>
      <c r="D424" s="148"/>
      <c r="E424" s="148"/>
      <c r="F424" s="148"/>
      <c r="G424" s="148"/>
      <c r="H424" s="148"/>
      <c r="I424" s="128"/>
      <c r="J424" s="128"/>
      <c r="K424" s="148"/>
    </row>
    <row r="425" spans="2:11">
      <c r="B425" s="142"/>
      <c r="C425" s="148"/>
      <c r="D425" s="148"/>
      <c r="E425" s="148"/>
      <c r="F425" s="148"/>
      <c r="G425" s="148"/>
      <c r="H425" s="148"/>
      <c r="I425" s="128"/>
      <c r="J425" s="128"/>
      <c r="K425" s="148"/>
    </row>
    <row r="426" spans="2:11">
      <c r="B426" s="142"/>
      <c r="C426" s="148"/>
      <c r="D426" s="148"/>
      <c r="E426" s="148"/>
      <c r="F426" s="148"/>
      <c r="G426" s="148"/>
      <c r="H426" s="148"/>
      <c r="I426" s="128"/>
      <c r="J426" s="128"/>
      <c r="K426" s="148"/>
    </row>
    <row r="427" spans="2:11">
      <c r="B427" s="142"/>
      <c r="C427" s="148"/>
      <c r="D427" s="148"/>
      <c r="E427" s="148"/>
      <c r="F427" s="148"/>
      <c r="G427" s="148"/>
      <c r="H427" s="148"/>
      <c r="I427" s="128"/>
      <c r="J427" s="128"/>
      <c r="K427" s="148"/>
    </row>
    <row r="428" spans="2:11">
      <c r="B428" s="142"/>
      <c r="C428" s="148"/>
      <c r="D428" s="148"/>
      <c r="E428" s="148"/>
      <c r="F428" s="148"/>
      <c r="G428" s="148"/>
      <c r="H428" s="148"/>
      <c r="I428" s="128"/>
      <c r="J428" s="128"/>
      <c r="K428" s="148"/>
    </row>
    <row r="429" spans="2:11">
      <c r="B429" s="142"/>
      <c r="C429" s="148"/>
      <c r="D429" s="148"/>
      <c r="E429" s="148"/>
      <c r="F429" s="148"/>
      <c r="G429" s="148"/>
      <c r="H429" s="148"/>
      <c r="I429" s="128"/>
      <c r="J429" s="128"/>
      <c r="K429" s="148"/>
    </row>
    <row r="430" spans="2:11">
      <c r="B430" s="142"/>
      <c r="C430" s="148"/>
      <c r="D430" s="148"/>
      <c r="E430" s="148"/>
      <c r="F430" s="148"/>
      <c r="G430" s="148"/>
      <c r="H430" s="148"/>
      <c r="I430" s="128"/>
      <c r="J430" s="128"/>
      <c r="K430" s="148"/>
    </row>
    <row r="431" spans="2:11">
      <c r="B431" s="142"/>
      <c r="C431" s="148"/>
      <c r="D431" s="148"/>
      <c r="E431" s="148"/>
      <c r="F431" s="148"/>
      <c r="G431" s="148"/>
      <c r="H431" s="148"/>
      <c r="I431" s="128"/>
      <c r="J431" s="128"/>
      <c r="K431" s="148"/>
    </row>
    <row r="432" spans="2:11">
      <c r="B432" s="142"/>
      <c r="C432" s="148"/>
      <c r="D432" s="148"/>
      <c r="E432" s="148"/>
      <c r="F432" s="148"/>
      <c r="G432" s="148"/>
      <c r="H432" s="148"/>
      <c r="I432" s="128"/>
      <c r="J432" s="128"/>
      <c r="K432" s="148"/>
    </row>
    <row r="433" spans="2:11">
      <c r="B433" s="142"/>
      <c r="C433" s="148"/>
      <c r="D433" s="148"/>
      <c r="E433" s="148"/>
      <c r="F433" s="148"/>
      <c r="G433" s="148"/>
      <c r="H433" s="148"/>
      <c r="I433" s="128"/>
      <c r="J433" s="128"/>
      <c r="K433" s="148"/>
    </row>
    <row r="434" spans="2:11">
      <c r="B434" s="142"/>
      <c r="C434" s="148"/>
      <c r="D434" s="148"/>
      <c r="E434" s="148"/>
      <c r="F434" s="148"/>
      <c r="G434" s="148"/>
      <c r="H434" s="148"/>
      <c r="I434" s="128"/>
      <c r="J434" s="128"/>
      <c r="K434" s="148"/>
    </row>
    <row r="435" spans="2:11">
      <c r="B435" s="142"/>
      <c r="C435" s="148"/>
      <c r="D435" s="148"/>
      <c r="E435" s="148"/>
      <c r="F435" s="148"/>
      <c r="G435" s="148"/>
      <c r="H435" s="148"/>
      <c r="I435" s="128"/>
      <c r="J435" s="128"/>
      <c r="K435" s="148"/>
    </row>
    <row r="436" spans="2:11">
      <c r="B436" s="142"/>
      <c r="C436" s="148"/>
      <c r="D436" s="148"/>
      <c r="E436" s="148"/>
      <c r="F436" s="148"/>
      <c r="G436" s="148"/>
      <c r="H436" s="148"/>
      <c r="I436" s="128"/>
      <c r="J436" s="128"/>
      <c r="K436" s="148"/>
    </row>
    <row r="437" spans="2:11">
      <c r="B437" s="142"/>
      <c r="C437" s="148"/>
      <c r="D437" s="148"/>
      <c r="E437" s="148"/>
      <c r="F437" s="148"/>
      <c r="G437" s="148"/>
      <c r="H437" s="148"/>
      <c r="I437" s="128"/>
      <c r="J437" s="128"/>
      <c r="K437" s="148"/>
    </row>
    <row r="438" spans="2:11">
      <c r="B438" s="142"/>
      <c r="C438" s="148"/>
      <c r="D438" s="148"/>
      <c r="E438" s="148"/>
      <c r="F438" s="148"/>
      <c r="G438" s="148"/>
      <c r="H438" s="148"/>
      <c r="I438" s="128"/>
      <c r="J438" s="128"/>
      <c r="K438" s="148"/>
    </row>
    <row r="439" spans="2:11">
      <c r="B439" s="142"/>
      <c r="C439" s="148"/>
      <c r="D439" s="148"/>
      <c r="E439" s="148"/>
      <c r="F439" s="148"/>
      <c r="G439" s="148"/>
      <c r="H439" s="148"/>
      <c r="I439" s="128"/>
      <c r="J439" s="128"/>
      <c r="K439" s="148"/>
    </row>
    <row r="440" spans="2:11">
      <c r="B440" s="142"/>
      <c r="C440" s="148"/>
      <c r="D440" s="148"/>
      <c r="E440" s="148"/>
      <c r="F440" s="148"/>
      <c r="G440" s="148"/>
      <c r="H440" s="148"/>
      <c r="I440" s="128"/>
      <c r="J440" s="128"/>
      <c r="K440" s="148"/>
    </row>
    <row r="441" spans="2:11">
      <c r="B441" s="142"/>
      <c r="C441" s="148"/>
      <c r="D441" s="148"/>
      <c r="E441" s="148"/>
      <c r="F441" s="148"/>
      <c r="G441" s="148"/>
      <c r="H441" s="148"/>
      <c r="I441" s="128"/>
      <c r="J441" s="128"/>
      <c r="K441" s="148"/>
    </row>
    <row r="442" spans="2:11">
      <c r="B442" s="142"/>
      <c r="C442" s="148"/>
      <c r="D442" s="148"/>
      <c r="E442" s="148"/>
      <c r="F442" s="148"/>
      <c r="G442" s="148"/>
      <c r="H442" s="148"/>
      <c r="I442" s="128"/>
      <c r="J442" s="128"/>
      <c r="K442" s="148"/>
    </row>
    <row r="443" spans="2:11">
      <c r="B443" s="142"/>
      <c r="C443" s="148"/>
      <c r="D443" s="148"/>
      <c r="E443" s="148"/>
      <c r="F443" s="148"/>
      <c r="G443" s="148"/>
      <c r="H443" s="148"/>
      <c r="I443" s="128"/>
      <c r="J443" s="128"/>
      <c r="K443" s="148"/>
    </row>
    <row r="444" spans="2:11">
      <c r="B444" s="142"/>
      <c r="C444" s="148"/>
      <c r="D444" s="148"/>
      <c r="E444" s="148"/>
      <c r="F444" s="148"/>
      <c r="G444" s="148"/>
      <c r="H444" s="148"/>
      <c r="I444" s="128"/>
      <c r="J444" s="128"/>
      <c r="K444" s="148"/>
    </row>
    <row r="445" spans="2:11">
      <c r="B445" s="142"/>
      <c r="C445" s="148"/>
      <c r="D445" s="148"/>
      <c r="E445" s="148"/>
      <c r="F445" s="148"/>
      <c r="G445" s="148"/>
      <c r="H445" s="148"/>
      <c r="I445" s="128"/>
      <c r="J445" s="128"/>
      <c r="K445" s="148"/>
    </row>
    <row r="446" spans="2:11">
      <c r="B446" s="142"/>
      <c r="C446" s="148"/>
      <c r="D446" s="148"/>
      <c r="E446" s="148"/>
      <c r="F446" s="148"/>
      <c r="G446" s="148"/>
      <c r="H446" s="148"/>
      <c r="I446" s="128"/>
      <c r="J446" s="128"/>
      <c r="K446" s="148"/>
    </row>
    <row r="447" spans="2:11">
      <c r="B447" s="142"/>
      <c r="C447" s="148"/>
      <c r="D447" s="148"/>
      <c r="E447" s="148"/>
      <c r="F447" s="148"/>
      <c r="G447" s="148"/>
      <c r="H447" s="148"/>
      <c r="I447" s="128"/>
      <c r="J447" s="128"/>
      <c r="K447" s="148"/>
    </row>
    <row r="448" spans="2:11">
      <c r="B448" s="142"/>
      <c r="C448" s="148"/>
      <c r="D448" s="148"/>
      <c r="E448" s="148"/>
      <c r="F448" s="148"/>
      <c r="G448" s="148"/>
      <c r="H448" s="148"/>
      <c r="I448" s="128"/>
      <c r="J448" s="128"/>
      <c r="K448" s="148"/>
    </row>
    <row r="449" spans="2:11">
      <c r="B449" s="142"/>
      <c r="C449" s="148"/>
      <c r="D449" s="148"/>
      <c r="E449" s="148"/>
      <c r="F449" s="148"/>
      <c r="G449" s="148"/>
      <c r="H449" s="148"/>
      <c r="I449" s="128"/>
      <c r="J449" s="128"/>
      <c r="K449" s="148"/>
    </row>
    <row r="450" spans="2:11">
      <c r="B450" s="142"/>
      <c r="C450" s="148"/>
      <c r="D450" s="148"/>
      <c r="E450" s="148"/>
      <c r="F450" s="148"/>
      <c r="G450" s="148"/>
      <c r="H450" s="148"/>
      <c r="I450" s="128"/>
      <c r="J450" s="128"/>
      <c r="K450" s="148"/>
    </row>
    <row r="451" spans="2:11">
      <c r="B451" s="142"/>
      <c r="C451" s="148"/>
      <c r="D451" s="148"/>
      <c r="E451" s="148"/>
      <c r="F451" s="148"/>
      <c r="G451" s="148"/>
      <c r="H451" s="148"/>
      <c r="I451" s="128"/>
      <c r="J451" s="128"/>
      <c r="K451" s="148"/>
    </row>
    <row r="452" spans="2:11">
      <c r="B452" s="142"/>
      <c r="C452" s="148"/>
      <c r="D452" s="148"/>
      <c r="E452" s="148"/>
      <c r="F452" s="148"/>
      <c r="G452" s="148"/>
      <c r="H452" s="148"/>
      <c r="I452" s="128"/>
      <c r="J452" s="128"/>
      <c r="K452" s="148"/>
    </row>
    <row r="453" spans="2:11">
      <c r="B453" s="142"/>
      <c r="C453" s="148"/>
      <c r="D453" s="148"/>
      <c r="E453" s="148"/>
      <c r="F453" s="148"/>
      <c r="G453" s="148"/>
      <c r="H453" s="148"/>
      <c r="I453" s="128"/>
      <c r="J453" s="128"/>
      <c r="K453" s="148"/>
    </row>
    <row r="454" spans="2:11">
      <c r="B454" s="142"/>
      <c r="C454" s="148"/>
      <c r="D454" s="148"/>
      <c r="E454" s="148"/>
      <c r="F454" s="148"/>
      <c r="G454" s="148"/>
      <c r="H454" s="148"/>
      <c r="I454" s="128"/>
      <c r="J454" s="128"/>
      <c r="K454" s="148"/>
    </row>
    <row r="455" spans="2:11">
      <c r="B455" s="142"/>
      <c r="C455" s="148"/>
      <c r="D455" s="148"/>
      <c r="E455" s="148"/>
      <c r="F455" s="148"/>
      <c r="G455" s="148"/>
      <c r="H455" s="148"/>
      <c r="I455" s="128"/>
      <c r="J455" s="128"/>
      <c r="K455" s="148"/>
    </row>
    <row r="456" spans="2:11">
      <c r="B456" s="142"/>
      <c r="C456" s="148"/>
      <c r="D456" s="148"/>
      <c r="E456" s="148"/>
      <c r="F456" s="148"/>
      <c r="G456" s="148"/>
      <c r="H456" s="148"/>
      <c r="I456" s="128"/>
      <c r="J456" s="128"/>
      <c r="K456" s="148"/>
    </row>
    <row r="457" spans="2:11">
      <c r="B457" s="142"/>
      <c r="C457" s="148"/>
      <c r="D457" s="148"/>
      <c r="E457" s="148"/>
      <c r="F457" s="148"/>
      <c r="G457" s="148"/>
      <c r="H457" s="148"/>
      <c r="I457" s="128"/>
      <c r="J457" s="128"/>
      <c r="K457" s="148"/>
    </row>
    <row r="458" spans="2:11">
      <c r="B458" s="142"/>
      <c r="C458" s="148"/>
      <c r="D458" s="148"/>
      <c r="E458" s="148"/>
      <c r="F458" s="148"/>
      <c r="G458" s="148"/>
      <c r="H458" s="148"/>
      <c r="I458" s="128"/>
      <c r="J458" s="128"/>
      <c r="K458" s="148"/>
    </row>
    <row r="459" spans="2:11">
      <c r="B459" s="142"/>
      <c r="C459" s="148"/>
      <c r="D459" s="148"/>
      <c r="E459" s="148"/>
      <c r="F459" s="148"/>
      <c r="G459" s="148"/>
      <c r="H459" s="148"/>
      <c r="I459" s="128"/>
      <c r="J459" s="128"/>
      <c r="K459" s="148"/>
    </row>
    <row r="460" spans="2:11">
      <c r="B460" s="142"/>
      <c r="C460" s="148"/>
      <c r="D460" s="148"/>
      <c r="E460" s="148"/>
      <c r="F460" s="148"/>
      <c r="G460" s="148"/>
      <c r="H460" s="148"/>
      <c r="I460" s="128"/>
      <c r="J460" s="128"/>
      <c r="K460" s="148"/>
    </row>
    <row r="461" spans="2:11">
      <c r="B461" s="142"/>
      <c r="C461" s="148"/>
      <c r="D461" s="148"/>
      <c r="E461" s="148"/>
      <c r="F461" s="148"/>
      <c r="G461" s="148"/>
      <c r="H461" s="148"/>
      <c r="I461" s="128"/>
      <c r="J461" s="128"/>
      <c r="K461" s="148"/>
    </row>
    <row r="462" spans="2:11">
      <c r="B462" s="142"/>
      <c r="C462" s="148"/>
      <c r="D462" s="148"/>
      <c r="E462" s="148"/>
      <c r="F462" s="148"/>
      <c r="G462" s="148"/>
      <c r="H462" s="148"/>
      <c r="I462" s="128"/>
      <c r="J462" s="128"/>
      <c r="K462" s="148"/>
    </row>
    <row r="463" spans="2:11">
      <c r="B463" s="142"/>
      <c r="C463" s="148"/>
      <c r="D463" s="148"/>
      <c r="E463" s="148"/>
      <c r="F463" s="148"/>
      <c r="G463" s="148"/>
      <c r="H463" s="148"/>
      <c r="I463" s="128"/>
      <c r="J463" s="128"/>
      <c r="K463" s="148"/>
    </row>
    <row r="464" spans="2:11">
      <c r="B464" s="142"/>
      <c r="C464" s="148"/>
      <c r="D464" s="148"/>
      <c r="E464" s="148"/>
      <c r="F464" s="148"/>
      <c r="G464" s="148"/>
      <c r="H464" s="148"/>
      <c r="I464" s="128"/>
      <c r="J464" s="128"/>
      <c r="K464" s="148"/>
    </row>
    <row r="465" spans="2:11">
      <c r="B465" s="142"/>
      <c r="C465" s="148"/>
      <c r="D465" s="148"/>
      <c r="E465" s="148"/>
      <c r="F465" s="148"/>
      <c r="G465" s="148"/>
      <c r="H465" s="148"/>
      <c r="I465" s="128"/>
      <c r="J465" s="128"/>
      <c r="K465" s="148"/>
    </row>
    <row r="466" spans="2:11">
      <c r="B466" s="142"/>
      <c r="C466" s="148"/>
      <c r="D466" s="148"/>
      <c r="E466" s="148"/>
      <c r="F466" s="148"/>
      <c r="G466" s="148"/>
      <c r="H466" s="148"/>
      <c r="I466" s="128"/>
      <c r="J466" s="128"/>
      <c r="K466" s="148"/>
    </row>
    <row r="467" spans="2:11">
      <c r="B467" s="142"/>
      <c r="C467" s="148"/>
      <c r="D467" s="148"/>
      <c r="E467" s="148"/>
      <c r="F467" s="148"/>
      <c r="G467" s="148"/>
      <c r="H467" s="148"/>
      <c r="I467" s="128"/>
      <c r="J467" s="128"/>
      <c r="K467" s="148"/>
    </row>
    <row r="468" spans="2:11">
      <c r="B468" s="142"/>
      <c r="C468" s="148"/>
      <c r="D468" s="148"/>
      <c r="E468" s="148"/>
      <c r="F468" s="148"/>
      <c r="G468" s="148"/>
      <c r="H468" s="148"/>
      <c r="I468" s="128"/>
      <c r="J468" s="128"/>
      <c r="K468" s="148"/>
    </row>
    <row r="469" spans="2:11">
      <c r="B469" s="142"/>
      <c r="C469" s="148"/>
      <c r="D469" s="148"/>
      <c r="E469" s="148"/>
      <c r="F469" s="148"/>
      <c r="G469" s="148"/>
      <c r="H469" s="148"/>
      <c r="I469" s="128"/>
      <c r="J469" s="128"/>
      <c r="K469" s="148"/>
    </row>
    <row r="470" spans="2:11">
      <c r="B470" s="142"/>
      <c r="C470" s="148"/>
      <c r="D470" s="148"/>
      <c r="E470" s="148"/>
      <c r="F470" s="148"/>
      <c r="G470" s="148"/>
      <c r="H470" s="148"/>
      <c r="I470" s="128"/>
      <c r="J470" s="128"/>
      <c r="K470" s="148"/>
    </row>
    <row r="471" spans="2:11">
      <c r="B471" s="142"/>
      <c r="C471" s="148"/>
      <c r="D471" s="148"/>
      <c r="E471" s="148"/>
      <c r="F471" s="148"/>
      <c r="G471" s="148"/>
      <c r="H471" s="148"/>
      <c r="I471" s="128"/>
      <c r="J471" s="128"/>
      <c r="K471" s="148"/>
    </row>
    <row r="472" spans="2:11">
      <c r="B472" s="142"/>
      <c r="C472" s="148"/>
      <c r="D472" s="148"/>
      <c r="E472" s="148"/>
      <c r="F472" s="148"/>
      <c r="G472" s="148"/>
      <c r="H472" s="148"/>
      <c r="I472" s="128"/>
      <c r="J472" s="128"/>
      <c r="K472" s="148"/>
    </row>
    <row r="473" spans="2:11">
      <c r="B473" s="142"/>
      <c r="C473" s="148"/>
      <c r="D473" s="148"/>
      <c r="E473" s="148"/>
      <c r="F473" s="148"/>
      <c r="G473" s="148"/>
      <c r="H473" s="148"/>
      <c r="I473" s="128"/>
      <c r="J473" s="128"/>
      <c r="K473" s="148"/>
    </row>
    <row r="474" spans="2:11">
      <c r="B474" s="142"/>
      <c r="C474" s="148"/>
      <c r="D474" s="148"/>
      <c r="E474" s="148"/>
      <c r="F474" s="148"/>
      <c r="G474" s="148"/>
      <c r="H474" s="148"/>
      <c r="I474" s="128"/>
      <c r="J474" s="128"/>
      <c r="K474" s="148"/>
    </row>
    <row r="475" spans="2:11">
      <c r="B475" s="142"/>
      <c r="C475" s="148"/>
      <c r="D475" s="148"/>
      <c r="E475" s="148"/>
      <c r="F475" s="148"/>
      <c r="G475" s="148"/>
      <c r="H475" s="148"/>
      <c r="I475" s="128"/>
      <c r="J475" s="128"/>
      <c r="K475" s="148"/>
    </row>
    <row r="476" spans="2:11">
      <c r="B476" s="142"/>
      <c r="C476" s="148"/>
      <c r="D476" s="148"/>
      <c r="E476" s="148"/>
      <c r="F476" s="148"/>
      <c r="G476" s="148"/>
      <c r="H476" s="148"/>
      <c r="I476" s="128"/>
      <c r="J476" s="128"/>
      <c r="K476" s="148"/>
    </row>
    <row r="477" spans="2:11">
      <c r="B477" s="142"/>
      <c r="C477" s="148"/>
      <c r="D477" s="148"/>
      <c r="E477" s="148"/>
      <c r="F477" s="148"/>
      <c r="G477" s="148"/>
      <c r="H477" s="148"/>
      <c r="I477" s="128"/>
      <c r="J477" s="128"/>
      <c r="K477" s="148"/>
    </row>
    <row r="478" spans="2:11">
      <c r="B478" s="142"/>
      <c r="C478" s="148"/>
      <c r="D478" s="148"/>
      <c r="E478" s="148"/>
      <c r="F478" s="148"/>
      <c r="G478" s="148"/>
      <c r="H478" s="148"/>
      <c r="I478" s="128"/>
      <c r="J478" s="128"/>
      <c r="K478" s="148"/>
    </row>
    <row r="479" spans="2:11">
      <c r="B479" s="142"/>
      <c r="C479" s="148"/>
      <c r="D479" s="148"/>
      <c r="E479" s="148"/>
      <c r="F479" s="148"/>
      <c r="G479" s="148"/>
      <c r="H479" s="148"/>
      <c r="I479" s="128"/>
      <c r="J479" s="128"/>
      <c r="K479" s="148"/>
    </row>
    <row r="480" spans="2:11">
      <c r="B480" s="142"/>
      <c r="C480" s="148"/>
      <c r="D480" s="148"/>
      <c r="E480" s="148"/>
      <c r="F480" s="148"/>
      <c r="G480" s="148"/>
      <c r="H480" s="148"/>
      <c r="I480" s="128"/>
      <c r="J480" s="128"/>
      <c r="K480" s="148"/>
    </row>
    <row r="481" spans="2:11">
      <c r="B481" s="142"/>
      <c r="C481" s="148"/>
      <c r="D481" s="148"/>
      <c r="E481" s="148"/>
      <c r="F481" s="148"/>
      <c r="G481" s="148"/>
      <c r="H481" s="148"/>
      <c r="I481" s="128"/>
      <c r="J481" s="128"/>
      <c r="K481" s="148"/>
    </row>
    <row r="482" spans="2:11">
      <c r="B482" s="142"/>
      <c r="C482" s="148"/>
      <c r="D482" s="148"/>
      <c r="E482" s="148"/>
      <c r="F482" s="148"/>
      <c r="G482" s="148"/>
      <c r="H482" s="148"/>
      <c r="I482" s="128"/>
      <c r="J482" s="128"/>
      <c r="K482" s="148"/>
    </row>
    <row r="483" spans="2:11">
      <c r="B483" s="142"/>
      <c r="C483" s="148"/>
      <c r="D483" s="148"/>
      <c r="E483" s="148"/>
      <c r="F483" s="148"/>
      <c r="G483" s="148"/>
      <c r="H483" s="148"/>
      <c r="I483" s="128"/>
      <c r="J483" s="128"/>
      <c r="K483" s="148"/>
    </row>
    <row r="484" spans="2:11">
      <c r="B484" s="142"/>
      <c r="C484" s="148"/>
      <c r="D484" s="148"/>
      <c r="E484" s="148"/>
      <c r="F484" s="148"/>
      <c r="G484" s="148"/>
      <c r="H484" s="148"/>
      <c r="I484" s="128"/>
      <c r="J484" s="128"/>
      <c r="K484" s="148"/>
    </row>
    <row r="485" spans="2:11">
      <c r="B485" s="142"/>
      <c r="C485" s="148"/>
      <c r="D485" s="148"/>
      <c r="E485" s="148"/>
      <c r="F485" s="148"/>
      <c r="G485" s="148"/>
      <c r="H485" s="148"/>
      <c r="I485" s="128"/>
      <c r="J485" s="128"/>
      <c r="K485" s="148"/>
    </row>
    <row r="486" spans="2:11">
      <c r="B486" s="142"/>
      <c r="C486" s="148"/>
      <c r="D486" s="148"/>
      <c r="E486" s="148"/>
      <c r="F486" s="148"/>
      <c r="G486" s="148"/>
      <c r="H486" s="148"/>
      <c r="I486" s="128"/>
      <c r="J486" s="128"/>
      <c r="K486" s="148"/>
    </row>
    <row r="487" spans="2:11">
      <c r="B487" s="142"/>
      <c r="C487" s="148"/>
      <c r="D487" s="148"/>
      <c r="E487" s="148"/>
      <c r="F487" s="148"/>
      <c r="G487" s="148"/>
      <c r="H487" s="148"/>
      <c r="I487" s="128"/>
      <c r="J487" s="128"/>
      <c r="K487" s="148"/>
    </row>
    <row r="488" spans="2:11">
      <c r="B488" s="142"/>
      <c r="C488" s="148"/>
      <c r="D488" s="148"/>
      <c r="E488" s="148"/>
      <c r="F488" s="148"/>
      <c r="G488" s="148"/>
      <c r="H488" s="148"/>
      <c r="I488" s="128"/>
      <c r="J488" s="128"/>
      <c r="K488" s="148"/>
    </row>
    <row r="489" spans="2:11">
      <c r="B489" s="142"/>
      <c r="C489" s="148"/>
      <c r="D489" s="148"/>
      <c r="E489" s="148"/>
      <c r="F489" s="148"/>
      <c r="G489" s="148"/>
      <c r="H489" s="148"/>
      <c r="I489" s="128"/>
      <c r="J489" s="128"/>
      <c r="K489" s="148"/>
    </row>
    <row r="490" spans="2:11">
      <c r="B490" s="142"/>
      <c r="C490" s="148"/>
      <c r="D490" s="148"/>
      <c r="E490" s="148"/>
      <c r="F490" s="148"/>
      <c r="G490" s="148"/>
      <c r="H490" s="148"/>
      <c r="I490" s="128"/>
      <c r="J490" s="128"/>
      <c r="K490" s="148"/>
    </row>
    <row r="491" spans="2:11">
      <c r="B491" s="142"/>
      <c r="C491" s="148"/>
      <c r="D491" s="148"/>
      <c r="E491" s="148"/>
      <c r="F491" s="148"/>
      <c r="G491" s="148"/>
      <c r="H491" s="148"/>
      <c r="I491" s="128"/>
      <c r="J491" s="128"/>
      <c r="K491" s="148"/>
    </row>
    <row r="492" spans="2:11">
      <c r="B492" s="142"/>
      <c r="C492" s="148"/>
      <c r="D492" s="148"/>
      <c r="E492" s="148"/>
      <c r="F492" s="148"/>
      <c r="G492" s="148"/>
      <c r="H492" s="148"/>
      <c r="I492" s="128"/>
      <c r="J492" s="128"/>
      <c r="K492" s="148"/>
    </row>
    <row r="493" spans="2:11">
      <c r="B493" s="142"/>
      <c r="C493" s="148"/>
      <c r="D493" s="148"/>
      <c r="E493" s="148"/>
      <c r="F493" s="148"/>
      <c r="G493" s="148"/>
      <c r="H493" s="148"/>
      <c r="I493" s="128"/>
      <c r="J493" s="128"/>
      <c r="K493" s="148"/>
    </row>
    <row r="494" spans="2:11">
      <c r="B494" s="142"/>
      <c r="C494" s="148"/>
      <c r="D494" s="148"/>
      <c r="E494" s="148"/>
      <c r="F494" s="148"/>
      <c r="G494" s="148"/>
      <c r="H494" s="148"/>
      <c r="I494" s="128"/>
      <c r="J494" s="128"/>
      <c r="K494" s="148"/>
    </row>
    <row r="495" spans="2:11">
      <c r="B495" s="142"/>
      <c r="C495" s="148"/>
      <c r="D495" s="148"/>
      <c r="E495" s="148"/>
      <c r="F495" s="148"/>
      <c r="G495" s="148"/>
      <c r="H495" s="148"/>
      <c r="I495" s="128"/>
      <c r="J495" s="128"/>
      <c r="K495" s="148"/>
    </row>
    <row r="496" spans="2:11">
      <c r="B496" s="142"/>
      <c r="C496" s="148"/>
      <c r="D496" s="148"/>
      <c r="E496" s="148"/>
      <c r="F496" s="148"/>
      <c r="G496" s="148"/>
      <c r="H496" s="148"/>
      <c r="I496" s="128"/>
      <c r="J496" s="128"/>
      <c r="K496" s="148"/>
    </row>
    <row r="497" spans="2:11">
      <c r="B497" s="142"/>
      <c r="C497" s="148"/>
      <c r="D497" s="148"/>
      <c r="E497" s="148"/>
      <c r="F497" s="148"/>
      <c r="G497" s="148"/>
      <c r="H497" s="148"/>
      <c r="I497" s="128"/>
      <c r="J497" s="128"/>
      <c r="K497" s="148"/>
    </row>
    <row r="498" spans="2:11">
      <c r="B498" s="142"/>
      <c r="C498" s="148"/>
      <c r="D498" s="148"/>
      <c r="E498" s="148"/>
      <c r="F498" s="148"/>
      <c r="G498" s="148"/>
      <c r="H498" s="148"/>
      <c r="I498" s="128"/>
      <c r="J498" s="128"/>
      <c r="K498" s="148"/>
    </row>
    <row r="499" spans="2:11">
      <c r="B499" s="142"/>
      <c r="C499" s="148"/>
      <c r="D499" s="148"/>
      <c r="E499" s="148"/>
      <c r="F499" s="148"/>
      <c r="G499" s="148"/>
      <c r="H499" s="148"/>
      <c r="I499" s="128"/>
      <c r="J499" s="128"/>
      <c r="K499" s="148"/>
    </row>
    <row r="500" spans="2:11">
      <c r="B500" s="142"/>
      <c r="C500" s="148"/>
      <c r="D500" s="148"/>
      <c r="E500" s="148"/>
      <c r="F500" s="148"/>
      <c r="G500" s="148"/>
      <c r="H500" s="148"/>
      <c r="I500" s="128"/>
      <c r="J500" s="128"/>
      <c r="K500" s="148"/>
    </row>
    <row r="501" spans="2:11">
      <c r="B501" s="142"/>
      <c r="C501" s="148"/>
      <c r="D501" s="148"/>
      <c r="E501" s="148"/>
      <c r="F501" s="148"/>
      <c r="G501" s="148"/>
      <c r="H501" s="148"/>
      <c r="I501" s="128"/>
      <c r="J501" s="128"/>
      <c r="K501" s="148"/>
    </row>
    <row r="502" spans="2:11">
      <c r="B502" s="142"/>
      <c r="C502" s="148"/>
      <c r="D502" s="148"/>
      <c r="E502" s="148"/>
      <c r="F502" s="148"/>
      <c r="G502" s="148"/>
      <c r="H502" s="148"/>
      <c r="I502" s="128"/>
      <c r="J502" s="128"/>
      <c r="K502" s="148"/>
    </row>
    <row r="503" spans="2:11">
      <c r="B503" s="142"/>
      <c r="C503" s="148"/>
      <c r="D503" s="148"/>
      <c r="E503" s="148"/>
      <c r="F503" s="148"/>
      <c r="G503" s="148"/>
      <c r="H503" s="148"/>
      <c r="I503" s="128"/>
      <c r="J503" s="128"/>
      <c r="K503" s="148"/>
    </row>
    <row r="504" spans="2:11">
      <c r="B504" s="142"/>
      <c r="C504" s="148"/>
      <c r="D504" s="148"/>
      <c r="E504" s="148"/>
      <c r="F504" s="148"/>
      <c r="G504" s="148"/>
      <c r="H504" s="148"/>
      <c r="I504" s="128"/>
      <c r="J504" s="128"/>
      <c r="K504" s="148"/>
    </row>
    <row r="505" spans="2:11">
      <c r="B505" s="142"/>
      <c r="C505" s="148"/>
      <c r="D505" s="148"/>
      <c r="E505" s="148"/>
      <c r="F505" s="148"/>
      <c r="G505" s="148"/>
      <c r="H505" s="148"/>
      <c r="I505" s="128"/>
      <c r="J505" s="128"/>
      <c r="K505" s="148"/>
    </row>
    <row r="506" spans="2:11">
      <c r="B506" s="142"/>
      <c r="C506" s="148"/>
      <c r="D506" s="148"/>
      <c r="E506" s="148"/>
      <c r="F506" s="148"/>
      <c r="G506" s="148"/>
      <c r="H506" s="148"/>
      <c r="I506" s="128"/>
      <c r="J506" s="128"/>
      <c r="K506" s="148"/>
    </row>
    <row r="507" spans="2:11">
      <c r="B507" s="142"/>
      <c r="C507" s="148"/>
      <c r="D507" s="148"/>
      <c r="E507" s="148"/>
      <c r="F507" s="148"/>
      <c r="G507" s="148"/>
      <c r="H507" s="148"/>
      <c r="I507" s="128"/>
      <c r="J507" s="128"/>
      <c r="K507" s="148"/>
    </row>
    <row r="508" spans="2:11">
      <c r="B508" s="142"/>
      <c r="C508" s="148"/>
      <c r="D508" s="148"/>
      <c r="E508" s="148"/>
      <c r="F508" s="148"/>
      <c r="G508" s="148"/>
      <c r="H508" s="148"/>
      <c r="I508" s="128"/>
      <c r="J508" s="128"/>
      <c r="K508" s="148"/>
    </row>
    <row r="509" spans="2:11">
      <c r="B509" s="142"/>
      <c r="C509" s="148"/>
      <c r="D509" s="148"/>
      <c r="E509" s="148"/>
      <c r="F509" s="148"/>
      <c r="G509" s="148"/>
      <c r="H509" s="148"/>
      <c r="I509" s="128"/>
      <c r="J509" s="128"/>
      <c r="K509" s="148"/>
    </row>
    <row r="510" spans="2:11">
      <c r="B510" s="142"/>
      <c r="C510" s="148"/>
      <c r="D510" s="148"/>
      <c r="E510" s="148"/>
      <c r="F510" s="148"/>
      <c r="G510" s="148"/>
      <c r="H510" s="148"/>
      <c r="I510" s="128"/>
      <c r="J510" s="128"/>
      <c r="K510" s="148"/>
    </row>
    <row r="511" spans="2:11">
      <c r="B511" s="142"/>
      <c r="C511" s="148"/>
      <c r="D511" s="148"/>
      <c r="E511" s="148"/>
      <c r="F511" s="148"/>
      <c r="G511" s="148"/>
      <c r="H511" s="148"/>
      <c r="I511" s="128"/>
      <c r="J511" s="128"/>
      <c r="K511" s="148"/>
    </row>
    <row r="512" spans="2:11">
      <c r="B512" s="142"/>
      <c r="C512" s="148"/>
      <c r="D512" s="148"/>
      <c r="E512" s="148"/>
      <c r="F512" s="148"/>
      <c r="G512" s="148"/>
      <c r="H512" s="148"/>
      <c r="I512" s="128"/>
      <c r="J512" s="128"/>
      <c r="K512" s="148"/>
    </row>
    <row r="513" spans="2:11">
      <c r="B513" s="142"/>
      <c r="C513" s="148"/>
      <c r="D513" s="148"/>
      <c r="E513" s="148"/>
      <c r="F513" s="148"/>
      <c r="G513" s="148"/>
      <c r="H513" s="148"/>
      <c r="I513" s="128"/>
      <c r="J513" s="128"/>
      <c r="K513" s="148"/>
    </row>
    <row r="514" spans="2:11">
      <c r="B514" s="142"/>
      <c r="C514" s="148"/>
      <c r="D514" s="148"/>
      <c r="E514" s="148"/>
      <c r="F514" s="148"/>
      <c r="G514" s="148"/>
      <c r="H514" s="148"/>
      <c r="I514" s="128"/>
      <c r="J514" s="128"/>
      <c r="K514" s="148"/>
    </row>
    <row r="515" spans="2:11">
      <c r="B515" s="142"/>
      <c r="C515" s="148"/>
      <c r="D515" s="148"/>
      <c r="E515" s="148"/>
      <c r="F515" s="148"/>
      <c r="G515" s="148"/>
      <c r="H515" s="148"/>
      <c r="I515" s="128"/>
      <c r="J515" s="128"/>
      <c r="K515" s="148"/>
    </row>
    <row r="516" spans="2:11">
      <c r="B516" s="142"/>
      <c r="C516" s="148"/>
      <c r="D516" s="148"/>
      <c r="E516" s="148"/>
      <c r="F516" s="148"/>
      <c r="G516" s="148"/>
      <c r="H516" s="148"/>
      <c r="I516" s="128"/>
      <c r="J516" s="128"/>
      <c r="K516" s="148"/>
    </row>
    <row r="517" spans="2:11">
      <c r="B517" s="142"/>
      <c r="C517" s="148"/>
      <c r="D517" s="148"/>
      <c r="E517" s="148"/>
      <c r="F517" s="148"/>
      <c r="G517" s="148"/>
      <c r="H517" s="148"/>
      <c r="I517" s="128"/>
      <c r="J517" s="128"/>
      <c r="K517" s="148"/>
    </row>
    <row r="518" spans="2:11">
      <c r="B518" s="142"/>
      <c r="C518" s="148"/>
      <c r="D518" s="148"/>
      <c r="E518" s="148"/>
      <c r="F518" s="148"/>
      <c r="G518" s="148"/>
      <c r="H518" s="148"/>
      <c r="I518" s="128"/>
      <c r="J518" s="128"/>
      <c r="K518" s="148"/>
    </row>
    <row r="519" spans="2:11">
      <c r="B519" s="142"/>
      <c r="C519" s="148"/>
      <c r="D519" s="148"/>
      <c r="E519" s="148"/>
      <c r="F519" s="148"/>
      <c r="G519" s="148"/>
      <c r="H519" s="148"/>
      <c r="I519" s="128"/>
      <c r="J519" s="128"/>
      <c r="K519" s="148"/>
    </row>
    <row r="520" spans="2:11">
      <c r="B520" s="142"/>
      <c r="C520" s="148"/>
      <c r="D520" s="148"/>
      <c r="E520" s="148"/>
      <c r="F520" s="148"/>
      <c r="G520" s="148"/>
      <c r="H520" s="148"/>
      <c r="I520" s="128"/>
      <c r="J520" s="128"/>
      <c r="K520" s="148"/>
    </row>
    <row r="521" spans="2:11">
      <c r="B521" s="142"/>
      <c r="C521" s="148"/>
      <c r="D521" s="148"/>
      <c r="E521" s="148"/>
      <c r="F521" s="148"/>
      <c r="G521" s="148"/>
      <c r="H521" s="148"/>
      <c r="I521" s="128"/>
      <c r="J521" s="128"/>
      <c r="K521" s="148"/>
    </row>
    <row r="522" spans="2:11">
      <c r="B522" s="142"/>
      <c r="C522" s="148"/>
      <c r="D522" s="148"/>
      <c r="E522" s="148"/>
      <c r="F522" s="148"/>
      <c r="G522" s="148"/>
      <c r="H522" s="148"/>
      <c r="I522" s="128"/>
      <c r="J522" s="128"/>
      <c r="K522" s="148"/>
    </row>
    <row r="523" spans="2:11">
      <c r="B523" s="142"/>
      <c r="C523" s="148"/>
      <c r="D523" s="148"/>
      <c r="E523" s="148"/>
      <c r="F523" s="148"/>
      <c r="G523" s="148"/>
      <c r="H523" s="148"/>
      <c r="I523" s="128"/>
      <c r="J523" s="128"/>
      <c r="K523" s="148"/>
    </row>
    <row r="524" spans="2:11">
      <c r="B524" s="142"/>
      <c r="C524" s="148"/>
      <c r="D524" s="148"/>
      <c r="E524" s="148"/>
      <c r="F524" s="148"/>
      <c r="G524" s="148"/>
      <c r="H524" s="148"/>
      <c r="I524" s="128"/>
      <c r="J524" s="128"/>
      <c r="K524" s="148"/>
    </row>
    <row r="525" spans="2:11">
      <c r="B525" s="142"/>
      <c r="C525" s="148"/>
      <c r="D525" s="148"/>
      <c r="E525" s="148"/>
      <c r="F525" s="148"/>
      <c r="G525" s="148"/>
      <c r="H525" s="148"/>
      <c r="I525" s="128"/>
      <c r="J525" s="128"/>
      <c r="K525" s="148"/>
    </row>
    <row r="526" spans="2:11">
      <c r="B526" s="142"/>
      <c r="C526" s="148"/>
      <c r="D526" s="148"/>
      <c r="E526" s="148"/>
      <c r="F526" s="148"/>
      <c r="G526" s="148"/>
      <c r="H526" s="148"/>
      <c r="I526" s="128"/>
      <c r="J526" s="128"/>
      <c r="K526" s="148"/>
    </row>
    <row r="527" spans="2:11">
      <c r="B527" s="142"/>
      <c r="C527" s="148"/>
      <c r="D527" s="148"/>
      <c r="E527" s="148"/>
      <c r="F527" s="148"/>
      <c r="G527" s="148"/>
      <c r="H527" s="148"/>
      <c r="I527" s="128"/>
      <c r="J527" s="128"/>
      <c r="K527" s="148"/>
    </row>
    <row r="528" spans="2:11">
      <c r="B528" s="142"/>
      <c r="C528" s="148"/>
      <c r="D528" s="148"/>
      <c r="E528" s="148"/>
      <c r="F528" s="148"/>
      <c r="G528" s="148"/>
      <c r="H528" s="148"/>
      <c r="I528" s="128"/>
      <c r="J528" s="128"/>
      <c r="K528" s="148"/>
    </row>
    <row r="529" spans="2:11">
      <c r="B529" s="142"/>
      <c r="C529" s="148"/>
      <c r="D529" s="148"/>
      <c r="E529" s="148"/>
      <c r="F529" s="148"/>
      <c r="G529" s="148"/>
      <c r="H529" s="148"/>
      <c r="I529" s="128"/>
      <c r="J529" s="128"/>
      <c r="K529" s="148"/>
    </row>
    <row r="530" spans="2:11">
      <c r="B530" s="142"/>
      <c r="C530" s="148"/>
      <c r="D530" s="148"/>
      <c r="E530" s="148"/>
      <c r="F530" s="148"/>
      <c r="G530" s="148"/>
      <c r="H530" s="148"/>
      <c r="I530" s="128"/>
      <c r="J530" s="128"/>
      <c r="K530" s="148"/>
    </row>
    <row r="531" spans="2:11">
      <c r="B531" s="142"/>
      <c r="C531" s="148"/>
      <c r="D531" s="148"/>
      <c r="E531" s="148"/>
      <c r="F531" s="148"/>
      <c r="G531" s="148"/>
      <c r="H531" s="148"/>
      <c r="I531" s="128"/>
      <c r="J531" s="128"/>
      <c r="K531" s="148"/>
    </row>
    <row r="532" spans="2:11">
      <c r="B532" s="142"/>
      <c r="C532" s="148"/>
      <c r="D532" s="148"/>
      <c r="E532" s="148"/>
      <c r="F532" s="148"/>
      <c r="G532" s="148"/>
      <c r="H532" s="148"/>
      <c r="I532" s="128"/>
      <c r="J532" s="128"/>
      <c r="K532" s="148"/>
    </row>
    <row r="533" spans="2:11">
      <c r="B533" s="142"/>
      <c r="C533" s="148"/>
      <c r="D533" s="148"/>
      <c r="E533" s="148"/>
      <c r="F533" s="148"/>
      <c r="G533" s="148"/>
      <c r="H533" s="148"/>
      <c r="I533" s="128"/>
      <c r="J533" s="128"/>
      <c r="K533" s="148"/>
    </row>
    <row r="534" spans="2:11">
      <c r="B534" s="142"/>
      <c r="C534" s="148"/>
      <c r="D534" s="148"/>
      <c r="E534" s="148"/>
      <c r="F534" s="148"/>
      <c r="G534" s="148"/>
      <c r="H534" s="148"/>
      <c r="I534" s="128"/>
      <c r="J534" s="128"/>
      <c r="K534" s="148"/>
    </row>
    <row r="535" spans="2:11">
      <c r="B535" s="142"/>
      <c r="C535" s="148"/>
      <c r="D535" s="148"/>
      <c r="E535" s="148"/>
      <c r="F535" s="148"/>
      <c r="G535" s="148"/>
      <c r="H535" s="148"/>
      <c r="I535" s="128"/>
      <c r="J535" s="128"/>
      <c r="K535" s="148"/>
    </row>
    <row r="536" spans="2:11">
      <c r="B536" s="142"/>
      <c r="C536" s="148"/>
      <c r="D536" s="148"/>
      <c r="E536" s="148"/>
      <c r="F536" s="148"/>
      <c r="G536" s="148"/>
      <c r="H536" s="148"/>
      <c r="I536" s="128"/>
      <c r="J536" s="128"/>
      <c r="K536" s="148"/>
    </row>
    <row r="537" spans="2:11">
      <c r="B537" s="142"/>
      <c r="C537" s="148"/>
      <c r="D537" s="148"/>
      <c r="E537" s="148"/>
      <c r="F537" s="148"/>
      <c r="G537" s="148"/>
      <c r="H537" s="148"/>
      <c r="I537" s="128"/>
      <c r="J537" s="128"/>
      <c r="K537" s="148"/>
    </row>
    <row r="538" spans="2:11">
      <c r="B538" s="142"/>
      <c r="C538" s="148"/>
      <c r="D538" s="148"/>
      <c r="E538" s="148"/>
      <c r="F538" s="148"/>
      <c r="G538" s="148"/>
      <c r="H538" s="148"/>
      <c r="I538" s="128"/>
      <c r="J538" s="128"/>
      <c r="K538" s="148"/>
    </row>
    <row r="539" spans="2:11">
      <c r="B539" s="142"/>
      <c r="C539" s="148"/>
      <c r="D539" s="148"/>
      <c r="E539" s="148"/>
      <c r="F539" s="148"/>
      <c r="G539" s="148"/>
      <c r="H539" s="148"/>
      <c r="I539" s="128"/>
      <c r="J539" s="128"/>
      <c r="K539" s="148"/>
    </row>
    <row r="540" spans="2:11">
      <c r="B540" s="142"/>
      <c r="C540" s="148"/>
      <c r="D540" s="148"/>
      <c r="E540" s="148"/>
      <c r="F540" s="148"/>
      <c r="G540" s="148"/>
      <c r="H540" s="148"/>
      <c r="I540" s="128"/>
      <c r="J540" s="128"/>
      <c r="K540" s="148"/>
    </row>
    <row r="541" spans="2:11">
      <c r="B541" s="142"/>
      <c r="C541" s="148"/>
      <c r="D541" s="148"/>
      <c r="E541" s="148"/>
      <c r="F541" s="148"/>
      <c r="G541" s="148"/>
      <c r="H541" s="148"/>
      <c r="I541" s="128"/>
      <c r="J541" s="128"/>
      <c r="K541" s="148"/>
    </row>
    <row r="542" spans="2:11">
      <c r="B542" s="142"/>
      <c r="C542" s="148"/>
      <c r="D542" s="148"/>
      <c r="E542" s="148"/>
      <c r="F542" s="148"/>
      <c r="G542" s="148"/>
      <c r="H542" s="148"/>
      <c r="I542" s="128"/>
      <c r="J542" s="128"/>
      <c r="K542" s="148"/>
    </row>
    <row r="543" spans="2:11">
      <c r="B543" s="142"/>
      <c r="C543" s="148"/>
      <c r="D543" s="148"/>
      <c r="E543" s="148"/>
      <c r="F543" s="148"/>
      <c r="G543" s="148"/>
      <c r="H543" s="148"/>
      <c r="I543" s="128"/>
      <c r="J543" s="128"/>
      <c r="K543" s="148"/>
    </row>
    <row r="544" spans="2:11">
      <c r="B544" s="142"/>
      <c r="C544" s="148"/>
      <c r="D544" s="148"/>
      <c r="E544" s="148"/>
      <c r="F544" s="148"/>
      <c r="G544" s="148"/>
      <c r="H544" s="148"/>
      <c r="I544" s="128"/>
      <c r="J544" s="128"/>
      <c r="K544" s="148"/>
    </row>
    <row r="545" spans="2:11">
      <c r="B545" s="142"/>
      <c r="C545" s="148"/>
      <c r="D545" s="148"/>
      <c r="E545" s="148"/>
      <c r="F545" s="148"/>
      <c r="G545" s="148"/>
      <c r="H545" s="148"/>
      <c r="I545" s="128"/>
      <c r="J545" s="128"/>
      <c r="K545" s="148"/>
    </row>
    <row r="546" spans="2:11">
      <c r="B546" s="142"/>
      <c r="C546" s="148"/>
      <c r="D546" s="148"/>
      <c r="E546" s="148"/>
      <c r="F546" s="148"/>
      <c r="G546" s="148"/>
      <c r="H546" s="148"/>
      <c r="I546" s="128"/>
      <c r="J546" s="128"/>
      <c r="K546" s="148"/>
    </row>
    <row r="547" spans="2:11">
      <c r="B547" s="142"/>
      <c r="C547" s="148"/>
      <c r="D547" s="148"/>
      <c r="E547" s="148"/>
      <c r="F547" s="148"/>
      <c r="G547" s="148"/>
      <c r="H547" s="148"/>
      <c r="I547" s="128"/>
      <c r="J547" s="128"/>
      <c r="K547" s="148"/>
    </row>
    <row r="548" spans="2:11">
      <c r="B548" s="142"/>
      <c r="C548" s="148"/>
      <c r="D548" s="148"/>
      <c r="E548" s="148"/>
      <c r="F548" s="148"/>
      <c r="G548" s="148"/>
      <c r="H548" s="148"/>
      <c r="I548" s="128"/>
      <c r="J548" s="128"/>
      <c r="K548" s="148"/>
    </row>
    <row r="549" spans="2:11">
      <c r="B549" s="142"/>
      <c r="C549" s="148"/>
      <c r="D549" s="148"/>
      <c r="E549" s="148"/>
      <c r="F549" s="148"/>
      <c r="G549" s="148"/>
      <c r="H549" s="148"/>
      <c r="I549" s="128"/>
      <c r="J549" s="128"/>
      <c r="K549" s="148"/>
    </row>
    <row r="550" spans="2:11">
      <c r="B550" s="142"/>
      <c r="C550" s="148"/>
      <c r="D550" s="148"/>
      <c r="E550" s="148"/>
      <c r="F550" s="148"/>
      <c r="G550" s="148"/>
      <c r="H550" s="148"/>
      <c r="I550" s="128"/>
      <c r="J550" s="128"/>
      <c r="K550" s="148"/>
    </row>
    <row r="551" spans="2:11">
      <c r="B551" s="142"/>
      <c r="C551" s="148"/>
      <c r="D551" s="148"/>
      <c r="E551" s="148"/>
      <c r="F551" s="148"/>
      <c r="G551" s="148"/>
      <c r="H551" s="148"/>
      <c r="I551" s="128"/>
      <c r="J551" s="128"/>
      <c r="K551" s="148"/>
    </row>
    <row r="552" spans="2:11">
      <c r="B552" s="142"/>
      <c r="C552" s="148"/>
      <c r="D552" s="148"/>
      <c r="E552" s="148"/>
      <c r="F552" s="148"/>
      <c r="G552" s="148"/>
      <c r="H552" s="148"/>
      <c r="I552" s="128"/>
      <c r="J552" s="128"/>
      <c r="K552" s="148"/>
    </row>
    <row r="553" spans="2:11">
      <c r="B553" s="142"/>
      <c r="C553" s="148"/>
      <c r="D553" s="148"/>
      <c r="E553" s="148"/>
      <c r="F553" s="148"/>
      <c r="G553" s="148"/>
      <c r="H553" s="148"/>
      <c r="I553" s="128"/>
      <c r="J553" s="128"/>
      <c r="K553" s="148"/>
    </row>
    <row r="554" spans="2:11">
      <c r="B554" s="142"/>
      <c r="C554" s="148"/>
      <c r="D554" s="148"/>
      <c r="E554" s="148"/>
      <c r="F554" s="148"/>
      <c r="G554" s="148"/>
      <c r="H554" s="148"/>
      <c r="I554" s="128"/>
      <c r="J554" s="128"/>
      <c r="K554" s="148"/>
    </row>
    <row r="555" spans="2:11">
      <c r="B555" s="142"/>
      <c r="C555" s="148"/>
      <c r="D555" s="148"/>
      <c r="E555" s="148"/>
      <c r="F555" s="148"/>
      <c r="G555" s="148"/>
      <c r="H555" s="148"/>
      <c r="I555" s="128"/>
      <c r="J555" s="128"/>
      <c r="K555" s="148"/>
    </row>
    <row r="556" spans="2:11">
      <c r="B556" s="142"/>
      <c r="C556" s="148"/>
      <c r="D556" s="148"/>
      <c r="E556" s="148"/>
      <c r="F556" s="148"/>
      <c r="G556" s="148"/>
      <c r="H556" s="148"/>
      <c r="I556" s="128"/>
      <c r="J556" s="128"/>
      <c r="K556" s="148"/>
    </row>
    <row r="557" spans="2:11">
      <c r="B557" s="142"/>
      <c r="C557" s="148"/>
      <c r="D557" s="148"/>
      <c r="E557" s="148"/>
      <c r="F557" s="148"/>
      <c r="G557" s="148"/>
      <c r="H557" s="148"/>
      <c r="I557" s="128"/>
      <c r="J557" s="128"/>
      <c r="K557" s="148"/>
    </row>
    <row r="558" spans="2:11">
      <c r="B558" s="142"/>
      <c r="C558" s="148"/>
      <c r="D558" s="148"/>
      <c r="E558" s="148"/>
      <c r="F558" s="148"/>
      <c r="G558" s="148"/>
      <c r="H558" s="148"/>
      <c r="I558" s="128"/>
      <c r="J558" s="128"/>
      <c r="K558" s="148"/>
    </row>
    <row r="559" spans="2:11">
      <c r="B559" s="142"/>
      <c r="C559" s="148"/>
      <c r="D559" s="148"/>
      <c r="E559" s="148"/>
      <c r="F559" s="148"/>
      <c r="G559" s="148"/>
      <c r="H559" s="148"/>
      <c r="I559" s="128"/>
      <c r="J559" s="128"/>
      <c r="K559" s="148"/>
    </row>
    <row r="560" spans="2:11">
      <c r="B560" s="142"/>
      <c r="C560" s="148"/>
      <c r="D560" s="148"/>
      <c r="E560" s="148"/>
      <c r="F560" s="148"/>
      <c r="G560" s="148"/>
      <c r="H560" s="148"/>
      <c r="I560" s="128"/>
      <c r="J560" s="128"/>
      <c r="K560" s="148"/>
    </row>
    <row r="561" spans="2:11">
      <c r="B561" s="142"/>
      <c r="C561" s="148"/>
      <c r="D561" s="148"/>
      <c r="E561" s="148"/>
      <c r="F561" s="148"/>
      <c r="G561" s="148"/>
      <c r="H561" s="148"/>
      <c r="I561" s="128"/>
      <c r="J561" s="128"/>
      <c r="K561" s="148"/>
    </row>
    <row r="562" spans="2:11">
      <c r="B562" s="142"/>
      <c r="C562" s="148"/>
      <c r="D562" s="148"/>
      <c r="E562" s="148"/>
      <c r="F562" s="148"/>
      <c r="G562" s="148"/>
      <c r="H562" s="148"/>
      <c r="I562" s="128"/>
      <c r="J562" s="128"/>
      <c r="K562" s="148"/>
    </row>
    <row r="563" spans="2:11">
      <c r="B563" s="142"/>
      <c r="C563" s="148"/>
      <c r="D563" s="148"/>
      <c r="E563" s="148"/>
      <c r="F563" s="148"/>
      <c r="G563" s="148"/>
      <c r="H563" s="148"/>
      <c r="I563" s="128"/>
      <c r="J563" s="128"/>
      <c r="K563" s="148"/>
    </row>
    <row r="564" spans="2:11">
      <c r="B564" s="142"/>
      <c r="C564" s="148"/>
      <c r="D564" s="148"/>
      <c r="E564" s="148"/>
      <c r="F564" s="148"/>
      <c r="G564" s="148"/>
      <c r="H564" s="148"/>
      <c r="I564" s="128"/>
      <c r="J564" s="128"/>
      <c r="K564" s="148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56" t="s">
        <v>165</v>
      </c>
      <c r="C1" s="77" t="s" vm="1">
        <v>244</v>
      </c>
    </row>
    <row r="2" spans="2:35">
      <c r="B2" s="56" t="s">
        <v>164</v>
      </c>
      <c r="C2" s="77" t="s">
        <v>245</v>
      </c>
    </row>
    <row r="3" spans="2:35">
      <c r="B3" s="56" t="s">
        <v>166</v>
      </c>
      <c r="C3" s="77" t="s">
        <v>246</v>
      </c>
      <c r="E3" s="2"/>
    </row>
    <row r="4" spans="2:35">
      <c r="B4" s="56" t="s">
        <v>167</v>
      </c>
      <c r="C4" s="77" t="s">
        <v>247</v>
      </c>
    </row>
    <row r="6" spans="2:35" ht="26.25" customHeight="1">
      <c r="B6" s="182" t="s">
        <v>193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</row>
    <row r="7" spans="2:35" ht="26.25" customHeight="1">
      <c r="B7" s="182" t="s">
        <v>114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</row>
    <row r="8" spans="2:35" s="3" customFormat="1" ht="63">
      <c r="B8" s="22" t="s">
        <v>135</v>
      </c>
      <c r="C8" s="30" t="s">
        <v>51</v>
      </c>
      <c r="D8" s="13" t="s">
        <v>58</v>
      </c>
      <c r="E8" s="30" t="s">
        <v>15</v>
      </c>
      <c r="F8" s="30" t="s">
        <v>76</v>
      </c>
      <c r="G8" s="30" t="s">
        <v>121</v>
      </c>
      <c r="H8" s="30" t="s">
        <v>18</v>
      </c>
      <c r="I8" s="30" t="s">
        <v>120</v>
      </c>
      <c r="J8" s="30" t="s">
        <v>17</v>
      </c>
      <c r="K8" s="30" t="s">
        <v>19</v>
      </c>
      <c r="L8" s="30" t="s">
        <v>227</v>
      </c>
      <c r="M8" s="30" t="s">
        <v>226</v>
      </c>
      <c r="N8" s="30" t="s">
        <v>72</v>
      </c>
      <c r="O8" s="30" t="s">
        <v>67</v>
      </c>
      <c r="P8" s="30" t="s">
        <v>168</v>
      </c>
      <c r="Q8" s="31" t="s">
        <v>170</v>
      </c>
    </row>
    <row r="9" spans="2:35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234</v>
      </c>
      <c r="M9" s="32"/>
      <c r="N9" s="32" t="s">
        <v>230</v>
      </c>
      <c r="O9" s="32" t="s">
        <v>20</v>
      </c>
      <c r="P9" s="32" t="s">
        <v>20</v>
      </c>
      <c r="Q9" s="33" t="s">
        <v>20</v>
      </c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132</v>
      </c>
    </row>
    <row r="11" spans="2:35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AI11" s="1"/>
    </row>
    <row r="12" spans="2:35" ht="21.75" customHeight="1">
      <c r="B12" s="143" t="s">
        <v>243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2:35">
      <c r="B13" s="143" t="s">
        <v>131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2:35">
      <c r="B14" s="143" t="s">
        <v>225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2:35">
      <c r="B15" s="143" t="s">
        <v>233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2:3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2:17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2:17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2:17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2:17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2:17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2:17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2:17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2:17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2:17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2:17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2:17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2:17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2:17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2:17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2:17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2:17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2:17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2:17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2:17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2:17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2:17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2:17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2:17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2:17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2:17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2:17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2:17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2:17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2:17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2:17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2:17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2:17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2:17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2:17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2:17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2:17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2:17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2:17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2:17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2:17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2:17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2:17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2:17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2:17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2:17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2:17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2:17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2:17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2:17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2:17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2:17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2:17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2:17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2:17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2:17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2:17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2:17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2:17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2:17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2:17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2:17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2:17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2:17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2:17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2:17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2:17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2:17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2:17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2:17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2:17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2:17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2:17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2:17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2:17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2:17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2:17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2:17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2:17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2:17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2:17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2:17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2:17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2:17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2:17">
      <c r="B111" s="142"/>
      <c r="C111" s="142"/>
      <c r="D111" s="142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</row>
    <row r="112" spans="2:17">
      <c r="B112" s="142"/>
      <c r="C112" s="142"/>
      <c r="D112" s="142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</row>
    <row r="113" spans="2:17">
      <c r="B113" s="142"/>
      <c r="C113" s="142"/>
      <c r="D113" s="142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</row>
    <row r="114" spans="2:17">
      <c r="B114" s="142"/>
      <c r="C114" s="142"/>
      <c r="D114" s="142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</row>
    <row r="115" spans="2:17">
      <c r="B115" s="142"/>
      <c r="C115" s="142"/>
      <c r="D115" s="142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</row>
    <row r="116" spans="2:17">
      <c r="B116" s="142"/>
      <c r="C116" s="142"/>
      <c r="D116" s="142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</row>
    <row r="117" spans="2:17">
      <c r="B117" s="142"/>
      <c r="C117" s="142"/>
      <c r="D117" s="142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</row>
    <row r="118" spans="2:17">
      <c r="B118" s="142"/>
      <c r="C118" s="142"/>
      <c r="D118" s="142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</row>
    <row r="119" spans="2:17">
      <c r="B119" s="142"/>
      <c r="C119" s="142"/>
      <c r="D119" s="142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</row>
    <row r="120" spans="2:17">
      <c r="B120" s="142"/>
      <c r="C120" s="142"/>
      <c r="D120" s="142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</row>
    <row r="121" spans="2:17">
      <c r="B121" s="142"/>
      <c r="C121" s="142"/>
      <c r="D121" s="142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</row>
    <row r="122" spans="2:17">
      <c r="B122" s="142"/>
      <c r="C122" s="142"/>
      <c r="D122" s="142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</row>
    <row r="123" spans="2:17">
      <c r="B123" s="142"/>
      <c r="C123" s="142"/>
      <c r="D123" s="142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</row>
    <row r="124" spans="2:17">
      <c r="B124" s="142"/>
      <c r="C124" s="142"/>
      <c r="D124" s="142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</row>
    <row r="125" spans="2:17">
      <c r="B125" s="142"/>
      <c r="C125" s="142"/>
      <c r="D125" s="142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</row>
    <row r="126" spans="2:17">
      <c r="B126" s="142"/>
      <c r="C126" s="142"/>
      <c r="D126" s="142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</row>
    <row r="127" spans="2:17">
      <c r="B127" s="142"/>
      <c r="C127" s="142"/>
      <c r="D127" s="142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</row>
    <row r="128" spans="2:17">
      <c r="B128" s="142"/>
      <c r="C128" s="142"/>
      <c r="D128" s="142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</row>
    <row r="129" spans="2:17">
      <c r="B129" s="142"/>
      <c r="C129" s="142"/>
      <c r="D129" s="142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</row>
    <row r="130" spans="2:17">
      <c r="B130" s="142"/>
      <c r="C130" s="142"/>
      <c r="D130" s="142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</row>
    <row r="131" spans="2:17">
      <c r="B131" s="142"/>
      <c r="C131" s="142"/>
      <c r="D131" s="142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</row>
    <row r="132" spans="2:17">
      <c r="B132" s="142"/>
      <c r="C132" s="142"/>
      <c r="D132" s="142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</row>
    <row r="133" spans="2:17">
      <c r="B133" s="142"/>
      <c r="C133" s="142"/>
      <c r="D133" s="142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</row>
    <row r="134" spans="2:17">
      <c r="B134" s="142"/>
      <c r="C134" s="142"/>
      <c r="D134" s="142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</row>
    <row r="135" spans="2:17">
      <c r="B135" s="142"/>
      <c r="C135" s="142"/>
      <c r="D135" s="142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</row>
    <row r="136" spans="2:17">
      <c r="B136" s="142"/>
      <c r="C136" s="142"/>
      <c r="D136" s="142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</row>
    <row r="137" spans="2:17">
      <c r="B137" s="142"/>
      <c r="C137" s="142"/>
      <c r="D137" s="142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</row>
    <row r="138" spans="2:17">
      <c r="B138" s="142"/>
      <c r="C138" s="142"/>
      <c r="D138" s="142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</row>
    <row r="139" spans="2:17">
      <c r="B139" s="142"/>
      <c r="C139" s="142"/>
      <c r="D139" s="142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</row>
    <row r="140" spans="2:17">
      <c r="B140" s="142"/>
      <c r="C140" s="142"/>
      <c r="D140" s="142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</row>
    <row r="141" spans="2:17">
      <c r="B141" s="142"/>
      <c r="C141" s="142"/>
      <c r="D141" s="142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</row>
    <row r="142" spans="2:17">
      <c r="B142" s="142"/>
      <c r="C142" s="142"/>
      <c r="D142" s="142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17">
      <c r="B143" s="142"/>
      <c r="C143" s="142"/>
      <c r="D143" s="142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</row>
    <row r="144" spans="2:17">
      <c r="B144" s="142"/>
      <c r="C144" s="142"/>
      <c r="D144" s="142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</row>
    <row r="145" spans="2:17">
      <c r="B145" s="142"/>
      <c r="C145" s="142"/>
      <c r="D145" s="142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</row>
    <row r="146" spans="2:17">
      <c r="B146" s="142"/>
      <c r="C146" s="142"/>
      <c r="D146" s="142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</row>
    <row r="147" spans="2:17">
      <c r="B147" s="142"/>
      <c r="C147" s="142"/>
      <c r="D147" s="142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</row>
    <row r="148" spans="2:17">
      <c r="B148" s="142"/>
      <c r="C148" s="142"/>
      <c r="D148" s="142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</row>
    <row r="149" spans="2:17">
      <c r="B149" s="142"/>
      <c r="C149" s="142"/>
      <c r="D149" s="142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</row>
    <row r="150" spans="2:17">
      <c r="B150" s="142"/>
      <c r="C150" s="142"/>
      <c r="D150" s="142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</row>
    <row r="151" spans="2:17">
      <c r="B151" s="142"/>
      <c r="C151" s="142"/>
      <c r="D151" s="142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</row>
    <row r="152" spans="2:17">
      <c r="B152" s="142"/>
      <c r="C152" s="142"/>
      <c r="D152" s="142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</row>
    <row r="153" spans="2:17">
      <c r="B153" s="142"/>
      <c r="C153" s="142"/>
      <c r="D153" s="142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</row>
    <row r="154" spans="2:17">
      <c r="B154" s="142"/>
      <c r="C154" s="142"/>
      <c r="D154" s="142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</row>
    <row r="155" spans="2:17">
      <c r="B155" s="142"/>
      <c r="C155" s="142"/>
      <c r="D155" s="142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</row>
    <row r="156" spans="2:17">
      <c r="B156" s="142"/>
      <c r="C156" s="142"/>
      <c r="D156" s="142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</row>
    <row r="157" spans="2:17">
      <c r="B157" s="142"/>
      <c r="C157" s="142"/>
      <c r="D157" s="142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</row>
    <row r="158" spans="2:17">
      <c r="B158" s="142"/>
      <c r="C158" s="142"/>
      <c r="D158" s="142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</row>
    <row r="159" spans="2:17">
      <c r="B159" s="142"/>
      <c r="C159" s="142"/>
      <c r="D159" s="142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</row>
    <row r="160" spans="2:17">
      <c r="B160" s="142"/>
      <c r="C160" s="142"/>
      <c r="D160" s="142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</row>
    <row r="161" spans="2:17">
      <c r="B161" s="142"/>
      <c r="C161" s="142"/>
      <c r="D161" s="142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</row>
    <row r="162" spans="2:17">
      <c r="B162" s="142"/>
      <c r="C162" s="142"/>
      <c r="D162" s="142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</row>
    <row r="163" spans="2:17">
      <c r="B163" s="142"/>
      <c r="C163" s="142"/>
      <c r="D163" s="142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</row>
    <row r="164" spans="2:17">
      <c r="B164" s="142"/>
      <c r="C164" s="142"/>
      <c r="D164" s="142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</row>
    <row r="165" spans="2:17">
      <c r="B165" s="142"/>
      <c r="C165" s="142"/>
      <c r="D165" s="142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</row>
    <row r="166" spans="2:17">
      <c r="B166" s="142"/>
      <c r="C166" s="142"/>
      <c r="D166" s="142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</row>
    <row r="167" spans="2:17">
      <c r="B167" s="142"/>
      <c r="C167" s="142"/>
      <c r="D167" s="142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</row>
    <row r="168" spans="2:17">
      <c r="B168" s="142"/>
      <c r="C168" s="142"/>
      <c r="D168" s="142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</row>
    <row r="169" spans="2:17">
      <c r="B169" s="142"/>
      <c r="C169" s="142"/>
      <c r="D169" s="142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</row>
    <row r="170" spans="2:17">
      <c r="B170" s="142"/>
      <c r="C170" s="142"/>
      <c r="D170" s="142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</row>
    <row r="171" spans="2:17">
      <c r="B171" s="142"/>
      <c r="C171" s="142"/>
      <c r="D171" s="142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</row>
    <row r="172" spans="2:17">
      <c r="B172" s="142"/>
      <c r="C172" s="142"/>
      <c r="D172" s="142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</row>
    <row r="173" spans="2:17">
      <c r="B173" s="142"/>
      <c r="C173" s="142"/>
      <c r="D173" s="142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</row>
    <row r="174" spans="2:17">
      <c r="B174" s="142"/>
      <c r="C174" s="142"/>
      <c r="D174" s="142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</row>
    <row r="175" spans="2:17">
      <c r="B175" s="142"/>
      <c r="C175" s="142"/>
      <c r="D175" s="142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</row>
    <row r="176" spans="2:17">
      <c r="B176" s="142"/>
      <c r="C176" s="142"/>
      <c r="D176" s="142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</row>
  </sheetData>
  <sheetProtection sheet="1" objects="1" scenarios="1"/>
  <mergeCells count="2">
    <mergeCell ref="B6:Q6"/>
    <mergeCell ref="B7:Q7"/>
  </mergeCells>
  <phoneticPr fontId="6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zoomScale="90" zoomScaleNormal="90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9.5703125" style="1" bestFit="1" customWidth="1"/>
    <col min="13" max="13" width="14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56" t="s">
        <v>165</v>
      </c>
      <c r="C1" s="77" t="s" vm="1">
        <v>244</v>
      </c>
    </row>
    <row r="2" spans="2:16">
      <c r="B2" s="56" t="s">
        <v>164</v>
      </c>
      <c r="C2" s="77" t="s">
        <v>245</v>
      </c>
    </row>
    <row r="3" spans="2:16">
      <c r="B3" s="56" t="s">
        <v>166</v>
      </c>
      <c r="C3" s="77" t="s">
        <v>246</v>
      </c>
    </row>
    <row r="4" spans="2:16">
      <c r="B4" s="56" t="s">
        <v>167</v>
      </c>
      <c r="C4" s="77" t="s">
        <v>247</v>
      </c>
    </row>
    <row r="6" spans="2:16" ht="26.25" customHeight="1">
      <c r="B6" s="182" t="s">
        <v>194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</row>
    <row r="7" spans="2:16" ht="26.25" customHeight="1">
      <c r="B7" s="182" t="s">
        <v>105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4"/>
    </row>
    <row r="8" spans="2:16" s="3" customFormat="1" ht="78.75">
      <c r="B8" s="22" t="s">
        <v>135</v>
      </c>
      <c r="C8" s="30" t="s">
        <v>51</v>
      </c>
      <c r="D8" s="30" t="s">
        <v>15</v>
      </c>
      <c r="E8" s="30" t="s">
        <v>76</v>
      </c>
      <c r="F8" s="30" t="s">
        <v>121</v>
      </c>
      <c r="G8" s="30" t="s">
        <v>18</v>
      </c>
      <c r="H8" s="30" t="s">
        <v>120</v>
      </c>
      <c r="I8" s="30" t="s">
        <v>17</v>
      </c>
      <c r="J8" s="30" t="s">
        <v>19</v>
      </c>
      <c r="K8" s="30" t="s">
        <v>227</v>
      </c>
      <c r="L8" s="30" t="s">
        <v>226</v>
      </c>
      <c r="M8" s="30" t="s">
        <v>129</v>
      </c>
      <c r="N8" s="30" t="s">
        <v>67</v>
      </c>
      <c r="O8" s="30" t="s">
        <v>168</v>
      </c>
      <c r="P8" s="31" t="s">
        <v>170</v>
      </c>
    </row>
    <row r="9" spans="2:16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234</v>
      </c>
      <c r="L9" s="32"/>
      <c r="M9" s="32" t="s">
        <v>230</v>
      </c>
      <c r="N9" s="32" t="s">
        <v>20</v>
      </c>
      <c r="O9" s="32" t="s">
        <v>20</v>
      </c>
      <c r="P9" s="33" t="s">
        <v>20</v>
      </c>
    </row>
    <row r="10" spans="2:16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16" s="4" customFormat="1" ht="18" customHeight="1">
      <c r="B11" s="78" t="s">
        <v>29</v>
      </c>
      <c r="C11" s="79"/>
      <c r="D11" s="79"/>
      <c r="E11" s="79"/>
      <c r="F11" s="79"/>
      <c r="G11" s="87">
        <v>7.8023374296027077</v>
      </c>
      <c r="H11" s="79"/>
      <c r="I11" s="79"/>
      <c r="J11" s="101">
        <v>4.850990139662744E-2</v>
      </c>
      <c r="K11" s="87"/>
      <c r="L11" s="79"/>
      <c r="M11" s="87">
        <v>21569977.314510006</v>
      </c>
      <c r="N11" s="79"/>
      <c r="O11" s="88">
        <v>1</v>
      </c>
      <c r="P11" s="88">
        <f>M11/'סכום נכסי הקרן'!$C$42</f>
        <v>0.29264373402241989</v>
      </c>
    </row>
    <row r="12" spans="2:16" ht="21.75" customHeight="1">
      <c r="B12" s="80" t="s">
        <v>221</v>
      </c>
      <c r="C12" s="81"/>
      <c r="D12" s="81"/>
      <c r="E12" s="81"/>
      <c r="F12" s="81"/>
      <c r="G12" s="90">
        <v>7.802337429602713</v>
      </c>
      <c r="H12" s="81"/>
      <c r="I12" s="81"/>
      <c r="J12" s="102">
        <v>4.8509901396627406E-2</v>
      </c>
      <c r="K12" s="90"/>
      <c r="L12" s="81"/>
      <c r="M12" s="90">
        <v>21569977.314509999</v>
      </c>
      <c r="N12" s="81"/>
      <c r="O12" s="91">
        <v>0.99999999999999967</v>
      </c>
      <c r="P12" s="91">
        <f>M12/'סכום נכסי הקרן'!$C$42</f>
        <v>0.29264373402241983</v>
      </c>
    </row>
    <row r="13" spans="2:16">
      <c r="B13" s="100" t="s">
        <v>81</v>
      </c>
      <c r="C13" s="81"/>
      <c r="D13" s="81"/>
      <c r="E13" s="81"/>
      <c r="F13" s="81"/>
      <c r="G13" s="90">
        <v>7.802337429602713</v>
      </c>
      <c r="H13" s="81"/>
      <c r="I13" s="81"/>
      <c r="J13" s="102">
        <v>4.8509901396627406E-2</v>
      </c>
      <c r="K13" s="90"/>
      <c r="L13" s="81"/>
      <c r="M13" s="90">
        <v>21569977.314509999</v>
      </c>
      <c r="N13" s="81"/>
      <c r="O13" s="91">
        <v>0.99999999999999967</v>
      </c>
      <c r="P13" s="91">
        <f>M13/'סכום נכסי הקרן'!$C$42</f>
        <v>0.29264373402241983</v>
      </c>
    </row>
    <row r="14" spans="2:16">
      <c r="B14" s="86" t="s">
        <v>1946</v>
      </c>
      <c r="C14" s="83" t="s">
        <v>1947</v>
      </c>
      <c r="D14" s="83" t="s">
        <v>250</v>
      </c>
      <c r="E14" s="83"/>
      <c r="F14" s="105">
        <v>38473</v>
      </c>
      <c r="G14" s="93">
        <v>0.57000000000000006</v>
      </c>
      <c r="H14" s="96" t="s">
        <v>152</v>
      </c>
      <c r="I14" s="97">
        <v>4.8000000000000001E-2</v>
      </c>
      <c r="J14" s="97">
        <v>4.82E-2</v>
      </c>
      <c r="K14" s="93">
        <v>10859999.999999998</v>
      </c>
      <c r="L14" s="106">
        <v>127.8158</v>
      </c>
      <c r="M14" s="93">
        <v>13880.796049999997</v>
      </c>
      <c r="N14" s="83"/>
      <c r="O14" s="94">
        <v>6.4352390582545773E-4</v>
      </c>
      <c r="P14" s="94">
        <f>M14/'סכום נכסי הקרן'!$C$42</f>
        <v>1.8832323873345405E-4</v>
      </c>
    </row>
    <row r="15" spans="2:16">
      <c r="B15" s="86" t="s">
        <v>1948</v>
      </c>
      <c r="C15" s="83" t="s">
        <v>1949</v>
      </c>
      <c r="D15" s="83" t="s">
        <v>250</v>
      </c>
      <c r="E15" s="83"/>
      <c r="F15" s="105">
        <v>38565</v>
      </c>
      <c r="G15" s="93">
        <v>0.83000000000000018</v>
      </c>
      <c r="H15" s="96" t="s">
        <v>152</v>
      </c>
      <c r="I15" s="97">
        <v>4.8000000000000001E-2</v>
      </c>
      <c r="J15" s="97">
        <v>4.8200000000000014E-2</v>
      </c>
      <c r="K15" s="93">
        <v>3549999.9999999995</v>
      </c>
      <c r="L15" s="106">
        <v>124.938</v>
      </c>
      <c r="M15" s="93">
        <v>4435.3006399999986</v>
      </c>
      <c r="N15" s="83"/>
      <c r="O15" s="94">
        <v>2.0562379715700471E-4</v>
      </c>
      <c r="P15" s="94">
        <f>M15/'סכום נכסי הקרן'!$C$42</f>
        <v>6.0174515803894507E-5</v>
      </c>
    </row>
    <row r="16" spans="2:16">
      <c r="B16" s="86" t="s">
        <v>1950</v>
      </c>
      <c r="C16" s="83" t="s">
        <v>1951</v>
      </c>
      <c r="D16" s="83" t="s">
        <v>250</v>
      </c>
      <c r="E16" s="83"/>
      <c r="F16" s="105">
        <v>38596</v>
      </c>
      <c r="G16" s="93">
        <v>0.90999999999999992</v>
      </c>
      <c r="H16" s="96" t="s">
        <v>152</v>
      </c>
      <c r="I16" s="97">
        <v>4.8000000000000001E-2</v>
      </c>
      <c r="J16" s="97">
        <v>4.8100000000000004E-2</v>
      </c>
      <c r="K16" s="93">
        <v>7499999.9999999991</v>
      </c>
      <c r="L16" s="106">
        <v>123.10639999999999</v>
      </c>
      <c r="M16" s="93">
        <v>9232.9830599999987</v>
      </c>
      <c r="N16" s="83"/>
      <c r="O16" s="94">
        <v>4.2804787994788575E-4</v>
      </c>
      <c r="P16" s="94">
        <f>M16/'סכום נכסי הקרן'!$C$42</f>
        <v>1.2526552992832982E-4</v>
      </c>
    </row>
    <row r="17" spans="2:16">
      <c r="B17" s="86" t="s">
        <v>1952</v>
      </c>
      <c r="C17" s="83" t="s">
        <v>1953</v>
      </c>
      <c r="D17" s="83" t="s">
        <v>250</v>
      </c>
      <c r="E17" s="83"/>
      <c r="F17" s="105">
        <v>38443</v>
      </c>
      <c r="G17" s="93">
        <v>0.49</v>
      </c>
      <c r="H17" s="96" t="s">
        <v>152</v>
      </c>
      <c r="I17" s="97">
        <v>4.8000000000000001E-2</v>
      </c>
      <c r="J17" s="97">
        <v>4.82E-2</v>
      </c>
      <c r="K17" s="93">
        <v>4499999.9999999991</v>
      </c>
      <c r="L17" s="106">
        <v>128.06479999999999</v>
      </c>
      <c r="M17" s="93">
        <v>5762.9141699999991</v>
      </c>
      <c r="N17" s="83"/>
      <c r="O17" s="94">
        <v>2.6717293606624788E-4</v>
      </c>
      <c r="P17" s="94">
        <f>M17/'סכום נכסי הקרן'!$C$42</f>
        <v>7.8186485640160044E-5</v>
      </c>
    </row>
    <row r="18" spans="2:16">
      <c r="B18" s="86" t="s">
        <v>1954</v>
      </c>
      <c r="C18" s="83" t="s">
        <v>1955</v>
      </c>
      <c r="D18" s="83" t="s">
        <v>250</v>
      </c>
      <c r="E18" s="83"/>
      <c r="F18" s="105">
        <v>38504</v>
      </c>
      <c r="G18" s="93">
        <v>0.65999999999999992</v>
      </c>
      <c r="H18" s="96" t="s">
        <v>152</v>
      </c>
      <c r="I18" s="97">
        <v>4.8000000000000001E-2</v>
      </c>
      <c r="J18" s="97">
        <v>4.8099999999999997E-2</v>
      </c>
      <c r="K18" s="93">
        <v>3831999.9999999995</v>
      </c>
      <c r="L18" s="106">
        <v>126.4285</v>
      </c>
      <c r="M18" s="93">
        <v>4844.7418399999997</v>
      </c>
      <c r="N18" s="83"/>
      <c r="O18" s="94">
        <v>2.2460579208588078E-4</v>
      </c>
      <c r="P18" s="94">
        <f>M18/'סכום נכסי הקרן'!$C$42</f>
        <v>6.5729477679075447E-5</v>
      </c>
    </row>
    <row r="19" spans="2:16">
      <c r="B19" s="86" t="s">
        <v>1956</v>
      </c>
      <c r="C19" s="83" t="s">
        <v>1957</v>
      </c>
      <c r="D19" s="83" t="s">
        <v>250</v>
      </c>
      <c r="E19" s="83"/>
      <c r="F19" s="105">
        <v>38627</v>
      </c>
      <c r="G19" s="93">
        <v>0.97000000000000008</v>
      </c>
      <c r="H19" s="96" t="s">
        <v>152</v>
      </c>
      <c r="I19" s="97">
        <v>4.8000000000000001E-2</v>
      </c>
      <c r="J19" s="97">
        <v>4.8400000000000006E-2</v>
      </c>
      <c r="K19" s="93">
        <v>9154999.9999999981</v>
      </c>
      <c r="L19" s="106">
        <v>125.2863</v>
      </c>
      <c r="M19" s="93">
        <v>11469.961349999998</v>
      </c>
      <c r="N19" s="83"/>
      <c r="O19" s="94">
        <v>5.3175583741964423E-4</v>
      </c>
      <c r="P19" s="94">
        <f>M19/'סכום נכסי הקרן'!$C$42</f>
        <v>1.5561501385070355E-4</v>
      </c>
    </row>
    <row r="20" spans="2:16">
      <c r="B20" s="86" t="s">
        <v>1958</v>
      </c>
      <c r="C20" s="83" t="s">
        <v>1959</v>
      </c>
      <c r="D20" s="83" t="s">
        <v>250</v>
      </c>
      <c r="E20" s="83"/>
      <c r="F20" s="105">
        <v>38718</v>
      </c>
      <c r="G20" s="93">
        <v>1.22</v>
      </c>
      <c r="H20" s="96" t="s">
        <v>152</v>
      </c>
      <c r="I20" s="97">
        <v>4.8000000000000001E-2</v>
      </c>
      <c r="J20" s="97">
        <v>4.8300000000000003E-2</v>
      </c>
      <c r="K20" s="93">
        <v>7899999.9999999991</v>
      </c>
      <c r="L20" s="106">
        <v>122.8648</v>
      </c>
      <c r="M20" s="93">
        <v>9706.3163999999979</v>
      </c>
      <c r="N20" s="83"/>
      <c r="O20" s="94">
        <v>4.4999196144126732E-4</v>
      </c>
      <c r="P20" s="94">
        <f>M20/'סכום נכסי הקרן'!$C$42</f>
        <v>1.3168732787624527E-4</v>
      </c>
    </row>
    <row r="21" spans="2:16">
      <c r="B21" s="86" t="s">
        <v>1960</v>
      </c>
      <c r="C21" s="83" t="s">
        <v>1961</v>
      </c>
      <c r="D21" s="83" t="s">
        <v>250</v>
      </c>
      <c r="E21" s="83"/>
      <c r="F21" s="105">
        <v>39203</v>
      </c>
      <c r="G21" s="93">
        <v>2.42</v>
      </c>
      <c r="H21" s="96" t="s">
        <v>152</v>
      </c>
      <c r="I21" s="97">
        <v>4.8000000000000001E-2</v>
      </c>
      <c r="J21" s="97">
        <v>4.8500000000000008E-2</v>
      </c>
      <c r="K21" s="93">
        <v>105999999.99999999</v>
      </c>
      <c r="L21" s="106">
        <v>124.4911</v>
      </c>
      <c r="M21" s="93">
        <v>131960.54221999997</v>
      </c>
      <c r="N21" s="83"/>
      <c r="O21" s="94">
        <v>6.117787714650531E-3</v>
      </c>
      <c r="P21" s="94">
        <f>M21/'סכום נכסי הקרן'!$C$42</f>
        <v>1.7903322407718182E-3</v>
      </c>
    </row>
    <row r="22" spans="2:16">
      <c r="B22" s="86" t="s">
        <v>1962</v>
      </c>
      <c r="C22" s="83" t="s">
        <v>1963</v>
      </c>
      <c r="D22" s="83" t="s">
        <v>250</v>
      </c>
      <c r="E22" s="83"/>
      <c r="F22" s="105">
        <v>39234</v>
      </c>
      <c r="G22" s="93">
        <v>2.4999999999999996</v>
      </c>
      <c r="H22" s="96" t="s">
        <v>152</v>
      </c>
      <c r="I22" s="97">
        <v>4.8000000000000001E-2</v>
      </c>
      <c r="J22" s="97">
        <v>4.8500000000000008E-2</v>
      </c>
      <c r="K22" s="93">
        <v>92999999.999999985</v>
      </c>
      <c r="L22" s="106">
        <v>123.3762</v>
      </c>
      <c r="M22" s="93">
        <v>114739.85569999999</v>
      </c>
      <c r="N22" s="83"/>
      <c r="O22" s="94">
        <v>5.3194240321622916E-3</v>
      </c>
      <c r="P22" s="94">
        <f>M22/'סכום נכסי הקרן'!$C$42</f>
        <v>1.5566961116205702E-3</v>
      </c>
    </row>
    <row r="23" spans="2:16">
      <c r="B23" s="86" t="s">
        <v>1964</v>
      </c>
      <c r="C23" s="83" t="s">
        <v>1965</v>
      </c>
      <c r="D23" s="83" t="s">
        <v>250</v>
      </c>
      <c r="E23" s="83"/>
      <c r="F23" s="105">
        <v>39264</v>
      </c>
      <c r="G23" s="93">
        <v>2.58</v>
      </c>
      <c r="H23" s="96" t="s">
        <v>152</v>
      </c>
      <c r="I23" s="97">
        <v>4.8000000000000001E-2</v>
      </c>
      <c r="J23" s="97">
        <v>4.8500000000000015E-2</v>
      </c>
      <c r="K23" s="93">
        <v>65999999.999999993</v>
      </c>
      <c r="L23" s="106">
        <v>122.8901</v>
      </c>
      <c r="M23" s="93">
        <v>81107.495549999978</v>
      </c>
      <c r="N23" s="83"/>
      <c r="O23" s="94">
        <v>3.7602030993068966E-3</v>
      </c>
      <c r="P23" s="94">
        <f>M23/'סכום נכסי הקרן'!$C$42</f>
        <v>1.1003998756638465E-3</v>
      </c>
    </row>
    <row r="24" spans="2:16">
      <c r="B24" s="86" t="s">
        <v>1966</v>
      </c>
      <c r="C24" s="83" t="s">
        <v>1967</v>
      </c>
      <c r="D24" s="83" t="s">
        <v>250</v>
      </c>
      <c r="E24" s="83"/>
      <c r="F24" s="105">
        <v>39295</v>
      </c>
      <c r="G24" s="93">
        <v>2.67</v>
      </c>
      <c r="H24" s="96" t="s">
        <v>152</v>
      </c>
      <c r="I24" s="97">
        <v>4.8000000000000001E-2</v>
      </c>
      <c r="J24" s="97">
        <v>4.8499999999999995E-2</v>
      </c>
      <c r="K24" s="93">
        <v>32999999.999999996</v>
      </c>
      <c r="L24" s="106">
        <v>121.55110000000001</v>
      </c>
      <c r="M24" s="93">
        <v>40111.848290000002</v>
      </c>
      <c r="N24" s="83"/>
      <c r="O24" s="94">
        <v>1.8596147647784952E-3</v>
      </c>
      <c r="P24" s="94">
        <f>M24/'סכום נכסי הקרן'!$C$42</f>
        <v>5.4420460860800293E-4</v>
      </c>
    </row>
    <row r="25" spans="2:16">
      <c r="B25" s="86" t="s">
        <v>1968</v>
      </c>
      <c r="C25" s="83" t="s">
        <v>1969</v>
      </c>
      <c r="D25" s="83" t="s">
        <v>250</v>
      </c>
      <c r="E25" s="83"/>
      <c r="F25" s="105">
        <v>39356</v>
      </c>
      <c r="G25" s="93">
        <v>2.77</v>
      </c>
      <c r="H25" s="96" t="s">
        <v>152</v>
      </c>
      <c r="I25" s="97">
        <v>4.8000000000000001E-2</v>
      </c>
      <c r="J25" s="97">
        <v>4.8499999999999995E-2</v>
      </c>
      <c r="K25" s="93">
        <v>26969999.999999996</v>
      </c>
      <c r="L25" s="106">
        <v>121.3051</v>
      </c>
      <c r="M25" s="93">
        <v>32715.980629999995</v>
      </c>
      <c r="N25" s="83"/>
      <c r="O25" s="94">
        <v>1.5167369048641572E-3</v>
      </c>
      <c r="P25" s="94">
        <f>M25/'סכום נכסי הקרן'!$C$42</f>
        <v>4.4386355136905487E-4</v>
      </c>
    </row>
    <row r="26" spans="2:16">
      <c r="B26" s="86" t="s">
        <v>1970</v>
      </c>
      <c r="C26" s="83" t="s">
        <v>1971</v>
      </c>
      <c r="D26" s="83" t="s">
        <v>250</v>
      </c>
      <c r="E26" s="83"/>
      <c r="F26" s="105">
        <v>39387</v>
      </c>
      <c r="G26" s="93">
        <v>2.8500000000000005</v>
      </c>
      <c r="H26" s="96" t="s">
        <v>152</v>
      </c>
      <c r="I26" s="97">
        <v>4.8000000000000001E-2</v>
      </c>
      <c r="J26" s="97">
        <v>4.8500000000000008E-2</v>
      </c>
      <c r="K26" s="93">
        <v>134155999.99999999</v>
      </c>
      <c r="L26" s="106">
        <v>121.4207</v>
      </c>
      <c r="M26" s="93">
        <v>162893.19541999995</v>
      </c>
      <c r="N26" s="83"/>
      <c r="O26" s="94">
        <v>7.551848249298926E-3</v>
      </c>
      <c r="P26" s="94">
        <f>M26/'סכום נכסי הקרן'!$C$42</f>
        <v>2.2100010704455123E-3</v>
      </c>
    </row>
    <row r="27" spans="2:16">
      <c r="B27" s="86" t="s">
        <v>1972</v>
      </c>
      <c r="C27" s="83" t="s">
        <v>1973</v>
      </c>
      <c r="D27" s="83" t="s">
        <v>250</v>
      </c>
      <c r="E27" s="83"/>
      <c r="F27" s="105">
        <v>39845</v>
      </c>
      <c r="G27" s="93">
        <v>3.9399999999999995</v>
      </c>
      <c r="H27" s="96" t="s">
        <v>152</v>
      </c>
      <c r="I27" s="97">
        <v>4.8000000000000001E-2</v>
      </c>
      <c r="J27" s="97">
        <v>4.8499999999999995E-2</v>
      </c>
      <c r="K27" s="93">
        <v>2964999.9999999995</v>
      </c>
      <c r="L27" s="106">
        <v>114.3527</v>
      </c>
      <c r="M27" s="93">
        <v>3390.5567499999997</v>
      </c>
      <c r="N27" s="83"/>
      <c r="O27" s="94">
        <v>1.5718870263805009E-4</v>
      </c>
      <c r="P27" s="94">
        <f>M27/'סכום נכסי הקרן'!$C$42</f>
        <v>4.6000288886138786E-5</v>
      </c>
    </row>
    <row r="28" spans="2:16">
      <c r="B28" s="86" t="s">
        <v>1974</v>
      </c>
      <c r="C28" s="83" t="s">
        <v>1975</v>
      </c>
      <c r="D28" s="83" t="s">
        <v>250</v>
      </c>
      <c r="E28" s="83"/>
      <c r="F28" s="105">
        <v>39873</v>
      </c>
      <c r="G28" s="93">
        <v>4.0200000000000005</v>
      </c>
      <c r="H28" s="96" t="s">
        <v>152</v>
      </c>
      <c r="I28" s="97">
        <v>4.8000000000000001E-2</v>
      </c>
      <c r="J28" s="97">
        <v>4.8499999999999995E-2</v>
      </c>
      <c r="K28" s="93">
        <v>108984999.99999999</v>
      </c>
      <c r="L28" s="106">
        <v>114.509</v>
      </c>
      <c r="M28" s="93">
        <v>124797.62210999998</v>
      </c>
      <c r="N28" s="83"/>
      <c r="O28" s="94">
        <v>5.7857094743465169E-3</v>
      </c>
      <c r="P28" s="94">
        <f>M28/'סכום נכסי הקרן'!$C$42</f>
        <v>1.693151624541657E-3</v>
      </c>
    </row>
    <row r="29" spans="2:16">
      <c r="B29" s="86" t="s">
        <v>1976</v>
      </c>
      <c r="C29" s="83" t="s">
        <v>1977</v>
      </c>
      <c r="D29" s="83" t="s">
        <v>250</v>
      </c>
      <c r="E29" s="83"/>
      <c r="F29" s="105">
        <v>39934</v>
      </c>
      <c r="G29" s="93">
        <v>4.09</v>
      </c>
      <c r="H29" s="96" t="s">
        <v>152</v>
      </c>
      <c r="I29" s="97">
        <v>4.8000000000000001E-2</v>
      </c>
      <c r="J29" s="97">
        <v>4.8500000000000008E-2</v>
      </c>
      <c r="K29" s="93">
        <v>118929999.99999999</v>
      </c>
      <c r="L29" s="106">
        <v>115.87</v>
      </c>
      <c r="M29" s="93">
        <v>137804.14321999997</v>
      </c>
      <c r="N29" s="83"/>
      <c r="O29" s="94">
        <v>6.3887013514520421E-3</v>
      </c>
      <c r="P29" s="94">
        <f>M29/'סכום נכסי הקרן'!$C$42</f>
        <v>1.869613419043006E-3</v>
      </c>
    </row>
    <row r="30" spans="2:16">
      <c r="B30" s="86" t="s">
        <v>1978</v>
      </c>
      <c r="C30" s="83" t="s">
        <v>1979</v>
      </c>
      <c r="D30" s="83" t="s">
        <v>250</v>
      </c>
      <c r="E30" s="83"/>
      <c r="F30" s="105">
        <v>38412</v>
      </c>
      <c r="G30" s="93">
        <v>0.42</v>
      </c>
      <c r="H30" s="96" t="s">
        <v>152</v>
      </c>
      <c r="I30" s="97">
        <v>4.8000000000000001E-2</v>
      </c>
      <c r="J30" s="97">
        <v>4.830000000000001E-2</v>
      </c>
      <c r="K30" s="93">
        <v>5529999.9999999991</v>
      </c>
      <c r="L30" s="106">
        <v>125.8044</v>
      </c>
      <c r="M30" s="93">
        <v>6956.9828699999989</v>
      </c>
      <c r="N30" s="83"/>
      <c r="O30" s="94">
        <v>3.2253083851507228E-4</v>
      </c>
      <c r="P30" s="94">
        <f>M30/'סכום נכסי הקרן'!$C$42</f>
        <v>9.4386628920432877E-5</v>
      </c>
    </row>
    <row r="31" spans="2:16">
      <c r="B31" s="86" t="s">
        <v>1980</v>
      </c>
      <c r="C31" s="83" t="s">
        <v>1981</v>
      </c>
      <c r="D31" s="83" t="s">
        <v>250</v>
      </c>
      <c r="E31" s="83"/>
      <c r="F31" s="105">
        <v>39448</v>
      </c>
      <c r="G31" s="93">
        <v>3.0200000000000005</v>
      </c>
      <c r="H31" s="96" t="s">
        <v>152</v>
      </c>
      <c r="I31" s="97">
        <v>4.8000000000000001E-2</v>
      </c>
      <c r="J31" s="97">
        <v>4.8500000000000008E-2</v>
      </c>
      <c r="K31" s="93">
        <v>54497999.999999993</v>
      </c>
      <c r="L31" s="106">
        <v>119.8763</v>
      </c>
      <c r="M31" s="93">
        <v>65330.17405999999</v>
      </c>
      <c r="N31" s="83"/>
      <c r="O31" s="94">
        <v>3.0287548803332649E-3</v>
      </c>
      <c r="P31" s="94">
        <f>M31/'סכום נכסי הקרן'!$C$42</f>
        <v>8.8634613761935416E-4</v>
      </c>
    </row>
    <row r="32" spans="2:16">
      <c r="B32" s="86" t="s">
        <v>1982</v>
      </c>
      <c r="C32" s="83" t="s">
        <v>1983</v>
      </c>
      <c r="D32" s="83" t="s">
        <v>250</v>
      </c>
      <c r="E32" s="83"/>
      <c r="F32" s="105">
        <v>40148</v>
      </c>
      <c r="G32" s="93">
        <v>4.5699999999999994</v>
      </c>
      <c r="H32" s="96" t="s">
        <v>152</v>
      </c>
      <c r="I32" s="97">
        <v>4.8000000000000001E-2</v>
      </c>
      <c r="J32" s="97">
        <v>4.8499999999999988E-2</v>
      </c>
      <c r="K32" s="93">
        <v>158476999.99999997</v>
      </c>
      <c r="L32" s="106">
        <v>111.23309999999999</v>
      </c>
      <c r="M32" s="93">
        <v>176278.90768999999</v>
      </c>
      <c r="N32" s="83"/>
      <c r="O32" s="94">
        <v>8.1724197072482845E-3</v>
      </c>
      <c r="P32" s="94">
        <f>M32/'סכום נכסי הקרן'!$C$42</f>
        <v>2.3916074191275495E-3</v>
      </c>
    </row>
    <row r="33" spans="2:16">
      <c r="B33" s="86" t="s">
        <v>1984</v>
      </c>
      <c r="C33" s="83" t="s">
        <v>1985</v>
      </c>
      <c r="D33" s="83" t="s">
        <v>250</v>
      </c>
      <c r="E33" s="83"/>
      <c r="F33" s="105">
        <v>40269</v>
      </c>
      <c r="G33" s="93">
        <v>4.7900000000000009</v>
      </c>
      <c r="H33" s="96" t="s">
        <v>152</v>
      </c>
      <c r="I33" s="97">
        <v>4.8000000000000001E-2</v>
      </c>
      <c r="J33" s="97">
        <v>4.8500000000000008E-2</v>
      </c>
      <c r="K33" s="93">
        <v>179681999.99999997</v>
      </c>
      <c r="L33" s="106">
        <v>112.8668</v>
      </c>
      <c r="M33" s="93">
        <v>202801.26916999993</v>
      </c>
      <c r="N33" s="83"/>
      <c r="O33" s="94">
        <v>9.4020158766498392E-3</v>
      </c>
      <c r="P33" s="94">
        <f>M33/'סכום נכסי הקרן'!$C$42</f>
        <v>2.7514410334808846E-3</v>
      </c>
    </row>
    <row r="34" spans="2:16">
      <c r="B34" s="86" t="s">
        <v>1986</v>
      </c>
      <c r="C34" s="83" t="s">
        <v>1987</v>
      </c>
      <c r="D34" s="83" t="s">
        <v>250</v>
      </c>
      <c r="E34" s="83"/>
      <c r="F34" s="105">
        <v>40391</v>
      </c>
      <c r="G34" s="93">
        <v>5.129999999999999</v>
      </c>
      <c r="H34" s="96" t="s">
        <v>152</v>
      </c>
      <c r="I34" s="97">
        <v>4.8000000000000001E-2</v>
      </c>
      <c r="J34" s="97">
        <v>4.8499999999999995E-2</v>
      </c>
      <c r="K34" s="93">
        <v>121053999.99999999</v>
      </c>
      <c r="L34" s="106">
        <v>109.3156</v>
      </c>
      <c r="M34" s="93">
        <v>132330.93674999999</v>
      </c>
      <c r="N34" s="83"/>
      <c r="O34" s="94">
        <v>6.1349594772629494E-3</v>
      </c>
      <c r="P34" s="94">
        <f>M34/'סכום נכסי הקרן'!$C$42</f>
        <v>1.7953574495024631E-3</v>
      </c>
    </row>
    <row r="35" spans="2:16">
      <c r="B35" s="86" t="s">
        <v>1988</v>
      </c>
      <c r="C35" s="83" t="s">
        <v>1989</v>
      </c>
      <c r="D35" s="83" t="s">
        <v>250</v>
      </c>
      <c r="E35" s="83"/>
      <c r="F35" s="105">
        <v>40452</v>
      </c>
      <c r="G35" s="93">
        <v>5.169999999999999</v>
      </c>
      <c r="H35" s="96" t="s">
        <v>152</v>
      </c>
      <c r="I35" s="97">
        <v>4.8000000000000001E-2</v>
      </c>
      <c r="J35" s="97">
        <v>4.8599999999999983E-2</v>
      </c>
      <c r="K35" s="93">
        <v>160465999.99999997</v>
      </c>
      <c r="L35" s="106">
        <v>109.9864</v>
      </c>
      <c r="M35" s="93">
        <v>176490.85126</v>
      </c>
      <c r="N35" s="83"/>
      <c r="O35" s="94">
        <v>8.1822455669100565E-3</v>
      </c>
      <c r="P35" s="94">
        <f>M35/'סכום נכסי הקרן'!$C$42</f>
        <v>2.3944828953889512E-3</v>
      </c>
    </row>
    <row r="36" spans="2:16">
      <c r="B36" s="86" t="s">
        <v>1990</v>
      </c>
      <c r="C36" s="83" t="s">
        <v>1991</v>
      </c>
      <c r="D36" s="83" t="s">
        <v>250</v>
      </c>
      <c r="E36" s="83"/>
      <c r="F36" s="105">
        <v>38384</v>
      </c>
      <c r="G36" s="93">
        <v>0.34</v>
      </c>
      <c r="H36" s="96" t="s">
        <v>152</v>
      </c>
      <c r="I36" s="97">
        <v>4.8000000000000001E-2</v>
      </c>
      <c r="J36" s="97">
        <v>4.761337365000004E-2</v>
      </c>
      <c r="K36" s="93">
        <v>12199999.999999998</v>
      </c>
      <c r="L36" s="106">
        <v>125.5513</v>
      </c>
      <c r="M36" s="93">
        <v>15317.255049999996</v>
      </c>
      <c r="N36" s="83"/>
      <c r="O36" s="94">
        <v>7.1011920071404808E-4</v>
      </c>
      <c r="P36" s="94">
        <f>M36/'סכום נכסי הקרן'!$C$42</f>
        <v>2.0781193449797533E-4</v>
      </c>
    </row>
    <row r="37" spans="2:16">
      <c r="B37" s="86" t="s">
        <v>1992</v>
      </c>
      <c r="C37" s="83" t="s">
        <v>1993</v>
      </c>
      <c r="D37" s="83" t="s">
        <v>250</v>
      </c>
      <c r="E37" s="83"/>
      <c r="F37" s="105">
        <v>39569</v>
      </c>
      <c r="G37" s="93">
        <v>3.2699999999999996</v>
      </c>
      <c r="H37" s="96" t="s">
        <v>152</v>
      </c>
      <c r="I37" s="97">
        <v>4.8000000000000001E-2</v>
      </c>
      <c r="J37" s="97">
        <v>4.8600000000000004E-2</v>
      </c>
      <c r="K37" s="93">
        <v>112577999.99999999</v>
      </c>
      <c r="L37" s="106">
        <v>120</v>
      </c>
      <c r="M37" s="93">
        <v>135093.57961999997</v>
      </c>
      <c r="N37" s="83"/>
      <c r="O37" s="94">
        <v>6.2630376309725302E-3</v>
      </c>
      <c r="P37" s="94">
        <f>M37/'סכום נכסי הקרן'!$C$42</f>
        <v>1.8328387186507321E-3</v>
      </c>
    </row>
    <row r="38" spans="2:16">
      <c r="B38" s="86" t="s">
        <v>1994</v>
      </c>
      <c r="C38" s="83" t="s">
        <v>1995</v>
      </c>
      <c r="D38" s="83" t="s">
        <v>250</v>
      </c>
      <c r="E38" s="83"/>
      <c r="F38" s="105">
        <v>39661</v>
      </c>
      <c r="G38" s="93">
        <v>3.52</v>
      </c>
      <c r="H38" s="96" t="s">
        <v>152</v>
      </c>
      <c r="I38" s="97">
        <v>4.8000000000000001E-2</v>
      </c>
      <c r="J38" s="97">
        <v>4.8500000000000008E-2</v>
      </c>
      <c r="K38" s="93">
        <v>20856999.999999996</v>
      </c>
      <c r="L38" s="106">
        <v>115.9881</v>
      </c>
      <c r="M38" s="93">
        <v>24191.636479999997</v>
      </c>
      <c r="N38" s="83"/>
      <c r="O38" s="94">
        <v>1.1215420455600764E-3</v>
      </c>
      <c r="P38" s="94">
        <f>M38/'סכום נכסי הקרן'!$C$42</f>
        <v>3.2821225207584379E-4</v>
      </c>
    </row>
    <row r="39" spans="2:16">
      <c r="B39" s="86" t="s">
        <v>1996</v>
      </c>
      <c r="C39" s="83" t="s">
        <v>1997</v>
      </c>
      <c r="D39" s="83" t="s">
        <v>250</v>
      </c>
      <c r="E39" s="83"/>
      <c r="F39" s="105">
        <v>39692</v>
      </c>
      <c r="G39" s="93">
        <v>3.61</v>
      </c>
      <c r="H39" s="96" t="s">
        <v>152</v>
      </c>
      <c r="I39" s="97">
        <v>4.8000000000000001E-2</v>
      </c>
      <c r="J39" s="97">
        <v>4.8499999999999995E-2</v>
      </c>
      <c r="K39" s="93">
        <v>66471999.999999993</v>
      </c>
      <c r="L39" s="106">
        <v>114.2234</v>
      </c>
      <c r="M39" s="93">
        <v>75926.605259999997</v>
      </c>
      <c r="N39" s="83"/>
      <c r="O39" s="94">
        <v>3.520013218044721E-3</v>
      </c>
      <c r="P39" s="94">
        <f>M39/'סכום נכסי הקרן'!$C$42</f>
        <v>1.0301098119368816E-3</v>
      </c>
    </row>
    <row r="40" spans="2:16">
      <c r="B40" s="86" t="s">
        <v>1998</v>
      </c>
      <c r="C40" s="83" t="s">
        <v>1999</v>
      </c>
      <c r="D40" s="83" t="s">
        <v>250</v>
      </c>
      <c r="E40" s="83"/>
      <c r="F40" s="105">
        <v>40909</v>
      </c>
      <c r="G40" s="93">
        <v>6.1400000000000006</v>
      </c>
      <c r="H40" s="96" t="s">
        <v>152</v>
      </c>
      <c r="I40" s="97">
        <v>4.8000000000000001E-2</v>
      </c>
      <c r="J40" s="97">
        <v>4.8502211276785168E-2</v>
      </c>
      <c r="K40" s="93">
        <v>114112999.99999999</v>
      </c>
      <c r="L40" s="106">
        <v>105.3331</v>
      </c>
      <c r="M40" s="93">
        <v>120198.78415000001</v>
      </c>
      <c r="N40" s="83"/>
      <c r="O40" s="94">
        <v>5.5725039668513207E-3</v>
      </c>
      <c r="P40" s="94">
        <f>M40/'סכום נכסי הקרן'!$C$42</f>
        <v>1.6307583687141178E-3</v>
      </c>
    </row>
    <row r="41" spans="2:16">
      <c r="B41" s="86" t="s">
        <v>2000</v>
      </c>
      <c r="C41" s="83">
        <v>8790</v>
      </c>
      <c r="D41" s="83" t="s">
        <v>250</v>
      </c>
      <c r="E41" s="83"/>
      <c r="F41" s="105">
        <v>41030</v>
      </c>
      <c r="G41" s="93">
        <v>6.3202440785565503</v>
      </c>
      <c r="H41" s="96" t="s">
        <v>152</v>
      </c>
      <c r="I41" s="97">
        <v>4.8000000000000001E-2</v>
      </c>
      <c r="J41" s="97">
        <v>4.8600000000000011E-2</v>
      </c>
      <c r="K41" s="93">
        <v>157837999.99999997</v>
      </c>
      <c r="L41" s="106">
        <v>105.7175</v>
      </c>
      <c r="M41" s="93">
        <v>166862.37117999996</v>
      </c>
      <c r="N41" s="83"/>
      <c r="O41" s="94">
        <v>7.7358621544656213E-3</v>
      </c>
      <c r="P41" s="94">
        <f>M41/'סכום נכסי הקרן'!$C$42</f>
        <v>2.2638515867655414E-3</v>
      </c>
    </row>
    <row r="42" spans="2:16">
      <c r="B42" s="86" t="s">
        <v>2001</v>
      </c>
      <c r="C42" s="83" t="s">
        <v>2002</v>
      </c>
      <c r="D42" s="83" t="s">
        <v>250</v>
      </c>
      <c r="E42" s="83"/>
      <c r="F42" s="105">
        <v>41091</v>
      </c>
      <c r="G42" s="93">
        <v>6.4900000000000011</v>
      </c>
      <c r="H42" s="96" t="s">
        <v>152</v>
      </c>
      <c r="I42" s="97">
        <v>4.8000000000000001E-2</v>
      </c>
      <c r="J42" s="97">
        <v>4.8566848889100178E-2</v>
      </c>
      <c r="K42" s="93">
        <v>23452999.999999996</v>
      </c>
      <c r="L42" s="106">
        <v>103.98480000000001</v>
      </c>
      <c r="M42" s="93">
        <v>24387.549769999994</v>
      </c>
      <c r="N42" s="83"/>
      <c r="O42" s="94">
        <v>1.1306247296604536E-3</v>
      </c>
      <c r="P42" s="94">
        <f>M42/'סכום נכסי הקרן'!$C$42</f>
        <v>3.3087024266592423E-4</v>
      </c>
    </row>
    <row r="43" spans="2:16">
      <c r="B43" s="86" t="s">
        <v>2003</v>
      </c>
      <c r="C43" s="83">
        <v>8793</v>
      </c>
      <c r="D43" s="83" t="s">
        <v>250</v>
      </c>
      <c r="E43" s="83"/>
      <c r="F43" s="105">
        <v>41122</v>
      </c>
      <c r="G43" s="93">
        <v>6.580000000000001</v>
      </c>
      <c r="H43" s="96" t="s">
        <v>152</v>
      </c>
      <c r="I43" s="97">
        <v>4.8000000000000001E-2</v>
      </c>
      <c r="J43" s="97">
        <v>4.8500000000000015E-2</v>
      </c>
      <c r="K43" s="93">
        <v>75335999.999999985</v>
      </c>
      <c r="L43" s="106">
        <v>103.9102</v>
      </c>
      <c r="M43" s="93">
        <v>78281.751899999974</v>
      </c>
      <c r="N43" s="83"/>
      <c r="O43" s="94">
        <v>3.6291995470639771E-3</v>
      </c>
      <c r="P43" s="94">
        <f>M43/'סכום נכסי הקרן'!$C$42</f>
        <v>1.0620625069652774E-3</v>
      </c>
    </row>
    <row r="44" spans="2:16">
      <c r="B44" s="86" t="s">
        <v>2004</v>
      </c>
      <c r="C44" s="83" t="s">
        <v>2005</v>
      </c>
      <c r="D44" s="83" t="s">
        <v>250</v>
      </c>
      <c r="E44" s="83"/>
      <c r="F44" s="105">
        <v>41154</v>
      </c>
      <c r="G44" s="93">
        <v>6.6599999999999984</v>
      </c>
      <c r="H44" s="96" t="s">
        <v>152</v>
      </c>
      <c r="I44" s="97">
        <v>4.8000000000000001E-2</v>
      </c>
      <c r="J44" s="97">
        <v>4.8499999999999995E-2</v>
      </c>
      <c r="K44" s="93">
        <v>131433999.99999999</v>
      </c>
      <c r="L44" s="106">
        <v>103.3933</v>
      </c>
      <c r="M44" s="93">
        <v>135894.00100999998</v>
      </c>
      <c r="N44" s="83"/>
      <c r="O44" s="94">
        <v>6.3001457548397524E-3</v>
      </c>
      <c r="P44" s="94">
        <f>M44/'סכום נכסי הקרן'!$C$42</f>
        <v>1.8436981785818025E-3</v>
      </c>
    </row>
    <row r="45" spans="2:16">
      <c r="B45" s="86" t="s">
        <v>2006</v>
      </c>
      <c r="C45" s="83" t="s">
        <v>2007</v>
      </c>
      <c r="D45" s="83" t="s">
        <v>250</v>
      </c>
      <c r="E45" s="83"/>
      <c r="F45" s="105">
        <v>41184</v>
      </c>
      <c r="G45" s="93">
        <v>6.5900000000000016</v>
      </c>
      <c r="H45" s="96" t="s">
        <v>152</v>
      </c>
      <c r="I45" s="97">
        <v>4.8000000000000001E-2</v>
      </c>
      <c r="J45" s="97">
        <v>4.8600000000000018E-2</v>
      </c>
      <c r="K45" s="93">
        <v>147547999.99999997</v>
      </c>
      <c r="L45" s="106">
        <v>104.3569</v>
      </c>
      <c r="M45" s="93">
        <v>153976.55312999993</v>
      </c>
      <c r="N45" s="83"/>
      <c r="O45" s="94">
        <v>7.1384661599259418E-3</v>
      </c>
      <c r="P45" s="94">
        <f>M45/'סכום נכסי הקרן'!$C$42</f>
        <v>2.0890273922334127E-3</v>
      </c>
    </row>
    <row r="46" spans="2:16">
      <c r="B46" s="86" t="s">
        <v>2008</v>
      </c>
      <c r="C46" s="83" t="s">
        <v>2009</v>
      </c>
      <c r="D46" s="83" t="s">
        <v>250</v>
      </c>
      <c r="E46" s="83"/>
      <c r="F46" s="105">
        <v>41214</v>
      </c>
      <c r="G46" s="93">
        <v>6.669999999999999</v>
      </c>
      <c r="H46" s="96" t="s">
        <v>152</v>
      </c>
      <c r="I46" s="97">
        <v>4.8000000000000001E-2</v>
      </c>
      <c r="J46" s="97">
        <v>4.8499999999999995E-2</v>
      </c>
      <c r="K46" s="93">
        <v>155300999.99999997</v>
      </c>
      <c r="L46" s="106">
        <v>103.96250000000001</v>
      </c>
      <c r="M46" s="93">
        <v>161454.84437999999</v>
      </c>
      <c r="N46" s="83"/>
      <c r="O46" s="94">
        <v>7.4851652380454846E-3</v>
      </c>
      <c r="P46" s="94">
        <f>M46/'סכום נכסי הקרן'!$C$42</f>
        <v>2.1904867050364461E-3</v>
      </c>
    </row>
    <row r="47" spans="2:16">
      <c r="B47" s="86" t="s">
        <v>2010</v>
      </c>
      <c r="C47" s="83" t="s">
        <v>2011</v>
      </c>
      <c r="D47" s="83" t="s">
        <v>250</v>
      </c>
      <c r="E47" s="83"/>
      <c r="F47" s="105">
        <v>41245</v>
      </c>
      <c r="G47" s="93">
        <v>6.7500000000000027</v>
      </c>
      <c r="H47" s="96" t="s">
        <v>152</v>
      </c>
      <c r="I47" s="97">
        <v>4.8000000000000001E-2</v>
      </c>
      <c r="J47" s="97">
        <v>4.8600000000000011E-2</v>
      </c>
      <c r="K47" s="93">
        <v>162205999.99999997</v>
      </c>
      <c r="L47" s="106">
        <v>103.73439999999999</v>
      </c>
      <c r="M47" s="93">
        <v>168263.41014999995</v>
      </c>
      <c r="N47" s="83"/>
      <c r="O47" s="94">
        <v>7.8008153507333582E-3</v>
      </c>
      <c r="P47" s="94">
        <f>M47/'סכום נכסי הקרן'!$C$42</f>
        <v>2.2828597326580232E-3</v>
      </c>
    </row>
    <row r="48" spans="2:16">
      <c r="B48" s="86" t="s">
        <v>2012</v>
      </c>
      <c r="C48" s="83" t="s">
        <v>2013</v>
      </c>
      <c r="D48" s="83" t="s">
        <v>250</v>
      </c>
      <c r="E48" s="83"/>
      <c r="F48" s="105">
        <v>41275</v>
      </c>
      <c r="G48" s="93">
        <v>6.8399999999999981</v>
      </c>
      <c r="H48" s="96" t="s">
        <v>152</v>
      </c>
      <c r="I48" s="97">
        <v>4.8000000000000001E-2</v>
      </c>
      <c r="J48" s="97">
        <v>4.8499999999999995E-2</v>
      </c>
      <c r="K48" s="93">
        <v>158897999.99999997</v>
      </c>
      <c r="L48" s="106">
        <v>103.8228</v>
      </c>
      <c r="M48" s="93">
        <v>164972.39163</v>
      </c>
      <c r="N48" s="83"/>
      <c r="O48" s="94">
        <v>7.6482413135884001E-3</v>
      </c>
      <c r="P48" s="94">
        <f>M48/'סכום נכסי הקרן'!$C$42</f>
        <v>2.2382098967130473E-3</v>
      </c>
    </row>
    <row r="49" spans="2:16">
      <c r="B49" s="86" t="s">
        <v>2014</v>
      </c>
      <c r="C49" s="83" t="s">
        <v>2015</v>
      </c>
      <c r="D49" s="83" t="s">
        <v>250</v>
      </c>
      <c r="E49" s="83"/>
      <c r="F49" s="105">
        <v>41306</v>
      </c>
      <c r="G49" s="93">
        <v>6.919999999999999</v>
      </c>
      <c r="H49" s="96" t="s">
        <v>152</v>
      </c>
      <c r="I49" s="97">
        <v>4.8000000000000001E-2</v>
      </c>
      <c r="J49" s="97">
        <v>4.8499999999999988E-2</v>
      </c>
      <c r="K49" s="93">
        <v>186474999.99999997</v>
      </c>
      <c r="L49" s="106">
        <v>103.2184</v>
      </c>
      <c r="M49" s="93">
        <v>192476.49369</v>
      </c>
      <c r="N49" s="83"/>
      <c r="O49" s="94">
        <v>8.9233516977564042E-3</v>
      </c>
      <c r="P49" s="94">
        <f>M49/'סכום נכסי הקרן'!$C$42</f>
        <v>2.6113629608267345E-3</v>
      </c>
    </row>
    <row r="50" spans="2:16">
      <c r="B50" s="86" t="s">
        <v>2016</v>
      </c>
      <c r="C50" s="83" t="s">
        <v>2017</v>
      </c>
      <c r="D50" s="83" t="s">
        <v>250</v>
      </c>
      <c r="E50" s="83"/>
      <c r="F50" s="105">
        <v>41334</v>
      </c>
      <c r="G50" s="93">
        <v>7.0000000000000009</v>
      </c>
      <c r="H50" s="96" t="s">
        <v>152</v>
      </c>
      <c r="I50" s="97">
        <v>4.8000000000000001E-2</v>
      </c>
      <c r="J50" s="97">
        <v>4.8499999999999995E-2</v>
      </c>
      <c r="K50" s="93">
        <v>140107999.99999997</v>
      </c>
      <c r="L50" s="106">
        <v>102.9907</v>
      </c>
      <c r="M50" s="93">
        <v>144298.19817999998</v>
      </c>
      <c r="N50" s="83"/>
      <c r="O50" s="94">
        <v>6.6897705118554463E-3</v>
      </c>
      <c r="P50" s="94">
        <f>M50/'סכום נכסי הקרן'!$C$42</f>
        <v>1.9577194223424532E-3</v>
      </c>
    </row>
    <row r="51" spans="2:16">
      <c r="B51" s="86" t="s">
        <v>2018</v>
      </c>
      <c r="C51" s="83" t="s">
        <v>2019</v>
      </c>
      <c r="D51" s="83" t="s">
        <v>250</v>
      </c>
      <c r="E51" s="83"/>
      <c r="F51" s="105">
        <v>41366</v>
      </c>
      <c r="G51" s="93">
        <v>6.919999999999999</v>
      </c>
      <c r="H51" s="96" t="s">
        <v>152</v>
      </c>
      <c r="I51" s="97">
        <v>4.8000000000000001E-2</v>
      </c>
      <c r="J51" s="97">
        <v>4.8499999999999995E-2</v>
      </c>
      <c r="K51" s="93">
        <v>194176999.99999997</v>
      </c>
      <c r="L51" s="106">
        <v>105.036</v>
      </c>
      <c r="M51" s="93">
        <v>203955.73184999998</v>
      </c>
      <c r="N51" s="83"/>
      <c r="O51" s="94">
        <v>9.4555376149051424E-3</v>
      </c>
      <c r="P51" s="94">
        <f>M51/'סכום נכסי הקרן'!$C$42</f>
        <v>2.7671038348152876E-3</v>
      </c>
    </row>
    <row r="52" spans="2:16">
      <c r="B52" s="86" t="s">
        <v>2020</v>
      </c>
      <c r="C52" s="83">
        <v>2704</v>
      </c>
      <c r="D52" s="83" t="s">
        <v>250</v>
      </c>
      <c r="E52" s="83"/>
      <c r="F52" s="105">
        <v>41395</v>
      </c>
      <c r="G52" s="93">
        <v>7.0000000000000009</v>
      </c>
      <c r="H52" s="96" t="s">
        <v>152</v>
      </c>
      <c r="I52" s="97">
        <v>4.8000000000000001E-2</v>
      </c>
      <c r="J52" s="97">
        <v>4.8500000000000008E-2</v>
      </c>
      <c r="K52" s="93">
        <v>132963999.99999999</v>
      </c>
      <c r="L52" s="106">
        <v>104.42319999999999</v>
      </c>
      <c r="M52" s="93">
        <v>138845.28647999995</v>
      </c>
      <c r="N52" s="83"/>
      <c r="O52" s="94">
        <v>6.4369695181181056E-3</v>
      </c>
      <c r="P52" s="94">
        <f>M52/'סכום נכסי הקרן'!$C$42</f>
        <v>1.8837387955705795E-3</v>
      </c>
    </row>
    <row r="53" spans="2:16">
      <c r="B53" s="86" t="s">
        <v>2021</v>
      </c>
      <c r="C53" s="83" t="s">
        <v>2022</v>
      </c>
      <c r="D53" s="83" t="s">
        <v>250</v>
      </c>
      <c r="E53" s="83"/>
      <c r="F53" s="105">
        <v>41427</v>
      </c>
      <c r="G53" s="93">
        <v>7.089999999999999</v>
      </c>
      <c r="H53" s="96" t="s">
        <v>152</v>
      </c>
      <c r="I53" s="97">
        <v>4.8000000000000001E-2</v>
      </c>
      <c r="J53" s="97">
        <v>4.8600000000000004E-2</v>
      </c>
      <c r="K53" s="93">
        <v>262859999.99999997</v>
      </c>
      <c r="L53" s="106">
        <v>103.5899</v>
      </c>
      <c r="M53" s="93">
        <v>272296.32854999998</v>
      </c>
      <c r="N53" s="83"/>
      <c r="O53" s="94">
        <v>1.2623857901177657E-2</v>
      </c>
      <c r="P53" s="94">
        <f>M53/'סכום נכסי הקרן'!$C$42</f>
        <v>3.6942929139690585E-3</v>
      </c>
    </row>
    <row r="54" spans="2:16">
      <c r="B54" s="86" t="s">
        <v>2023</v>
      </c>
      <c r="C54" s="83">
        <v>8805</v>
      </c>
      <c r="D54" s="83" t="s">
        <v>250</v>
      </c>
      <c r="E54" s="83"/>
      <c r="F54" s="105">
        <v>41487</v>
      </c>
      <c r="G54" s="93">
        <v>7.259998011930902</v>
      </c>
      <c r="H54" s="96" t="s">
        <v>152</v>
      </c>
      <c r="I54" s="97">
        <v>4.8000000000000001E-2</v>
      </c>
      <c r="J54" s="97">
        <v>4.8501763174347061E-2</v>
      </c>
      <c r="K54" s="93">
        <v>138550999.99999997</v>
      </c>
      <c r="L54" s="106">
        <v>101.8745</v>
      </c>
      <c r="M54" s="93">
        <v>141148.11187999992</v>
      </c>
      <c r="N54" s="83"/>
      <c r="O54" s="94">
        <v>6.5437301960002692E-3</v>
      </c>
      <c r="P54" s="94">
        <f>M54/'סכום נכסי הקרן'!$C$42</f>
        <v>1.9149816389927804E-3</v>
      </c>
    </row>
    <row r="55" spans="2:16">
      <c r="B55" s="86" t="s">
        <v>2024</v>
      </c>
      <c r="C55" s="83">
        <v>8806</v>
      </c>
      <c r="D55" s="83" t="s">
        <v>250</v>
      </c>
      <c r="E55" s="83"/>
      <c r="F55" s="105">
        <v>41518</v>
      </c>
      <c r="G55" s="93">
        <v>7.339999999999999</v>
      </c>
      <c r="H55" s="96" t="s">
        <v>152</v>
      </c>
      <c r="I55" s="97">
        <v>4.8000000000000001E-2</v>
      </c>
      <c r="J55" s="97">
        <v>4.8499999999999995E-2</v>
      </c>
      <c r="K55" s="93">
        <v>15040999.999999998</v>
      </c>
      <c r="L55" s="106">
        <v>101.18210000000001</v>
      </c>
      <c r="M55" s="93">
        <v>15218.80185</v>
      </c>
      <c r="N55" s="83"/>
      <c r="O55" s="94">
        <v>7.0555483800914314E-4</v>
      </c>
      <c r="P55" s="94">
        <f>M55/'סכום נכסי הקרן'!$C$42</f>
        <v>2.0647620235257925E-4</v>
      </c>
    </row>
    <row r="56" spans="2:16">
      <c r="B56" s="86" t="s">
        <v>2025</v>
      </c>
      <c r="C56" s="83" t="s">
        <v>2026</v>
      </c>
      <c r="D56" s="83" t="s">
        <v>250</v>
      </c>
      <c r="E56" s="83"/>
      <c r="F56" s="105">
        <v>41548</v>
      </c>
      <c r="G56" s="93">
        <v>7.2499999999999982</v>
      </c>
      <c r="H56" s="96" t="s">
        <v>152</v>
      </c>
      <c r="I56" s="97">
        <v>4.8000000000000001E-2</v>
      </c>
      <c r="J56" s="97">
        <v>4.8503654178349447E-2</v>
      </c>
      <c r="K56" s="93">
        <v>345919999.99999994</v>
      </c>
      <c r="L56" s="106">
        <v>102.9903</v>
      </c>
      <c r="M56" s="93">
        <v>356264.03461999999</v>
      </c>
      <c r="N56" s="83"/>
      <c r="O56" s="94">
        <v>1.6516662462150253E-2</v>
      </c>
      <c r="P56" s="94">
        <f>M56/'סכום נכסי הקרן'!$C$42</f>
        <v>4.8334977765115868E-3</v>
      </c>
    </row>
    <row r="57" spans="2:16">
      <c r="B57" s="86" t="s">
        <v>2027</v>
      </c>
      <c r="C57" s="83" t="s">
        <v>2028</v>
      </c>
      <c r="D57" s="83" t="s">
        <v>250</v>
      </c>
      <c r="E57" s="83"/>
      <c r="F57" s="105">
        <v>41579</v>
      </c>
      <c r="G57" s="93">
        <v>7.3299999999999992</v>
      </c>
      <c r="H57" s="96" t="s">
        <v>152</v>
      </c>
      <c r="I57" s="97">
        <v>4.8000000000000001E-2</v>
      </c>
      <c r="J57" s="97">
        <v>4.8500000000000008E-2</v>
      </c>
      <c r="K57" s="93">
        <v>240033999.99999997</v>
      </c>
      <c r="L57" s="106">
        <v>102.5852</v>
      </c>
      <c r="M57" s="93">
        <v>246239.25860999996</v>
      </c>
      <c r="N57" s="83"/>
      <c r="O57" s="94">
        <v>1.1415832989511591E-2</v>
      </c>
      <c r="P57" s="94">
        <f>M57/'סכום נכסי הקרן'!$C$42</f>
        <v>3.3407719930269968E-3</v>
      </c>
    </row>
    <row r="58" spans="2:16">
      <c r="B58" s="86" t="s">
        <v>2029</v>
      </c>
      <c r="C58" s="83" t="s">
        <v>2030</v>
      </c>
      <c r="D58" s="83" t="s">
        <v>250</v>
      </c>
      <c r="E58" s="83"/>
      <c r="F58" s="105">
        <v>41609</v>
      </c>
      <c r="G58" s="93">
        <v>7.409999448667941</v>
      </c>
      <c r="H58" s="96" t="s">
        <v>152</v>
      </c>
      <c r="I58" s="97">
        <v>4.8000000000000001E-2</v>
      </c>
      <c r="J58" s="97">
        <v>4.8515187760666177E-2</v>
      </c>
      <c r="K58" s="93">
        <v>232815999.99999997</v>
      </c>
      <c r="L58" s="106">
        <v>101.88200000000001</v>
      </c>
      <c r="M58" s="93">
        <v>237197.7071</v>
      </c>
      <c r="N58" s="83"/>
      <c r="O58" s="94">
        <v>1.0996660016904069E-2</v>
      </c>
      <c r="P58" s="94">
        <f>M58/'סכום נכסי הקרן'!$C$42</f>
        <v>3.2181036491218543E-3</v>
      </c>
    </row>
    <row r="59" spans="2:16">
      <c r="B59" s="86" t="s">
        <v>2031</v>
      </c>
      <c r="C59" s="83" t="s">
        <v>2032</v>
      </c>
      <c r="D59" s="83" t="s">
        <v>250</v>
      </c>
      <c r="E59" s="83"/>
      <c r="F59" s="105">
        <v>41672</v>
      </c>
      <c r="G59" s="93">
        <v>7.5899999999999981</v>
      </c>
      <c r="H59" s="96" t="s">
        <v>152</v>
      </c>
      <c r="I59" s="97">
        <v>4.8000000000000001E-2</v>
      </c>
      <c r="J59" s="97">
        <v>4.8499999999999995E-2</v>
      </c>
      <c r="K59" s="93">
        <v>72237999.999999985</v>
      </c>
      <c r="L59" s="106">
        <v>101.3719</v>
      </c>
      <c r="M59" s="93">
        <v>73229.002219999995</v>
      </c>
      <c r="N59" s="83"/>
      <c r="O59" s="94">
        <v>3.3949503586514782E-3</v>
      </c>
      <c r="P59" s="94">
        <f>M59/'סכום נכסי הקרן'!$C$42</f>
        <v>9.9351094977652237E-4</v>
      </c>
    </row>
    <row r="60" spans="2:16">
      <c r="B60" s="86" t="s">
        <v>2033</v>
      </c>
      <c r="C60" s="83" t="s">
        <v>2034</v>
      </c>
      <c r="D60" s="83" t="s">
        <v>250</v>
      </c>
      <c r="E60" s="83"/>
      <c r="F60" s="105">
        <v>41700</v>
      </c>
      <c r="G60" s="93">
        <v>7.660000000000001</v>
      </c>
      <c r="H60" s="96" t="s">
        <v>152</v>
      </c>
      <c r="I60" s="97">
        <v>4.8000000000000001E-2</v>
      </c>
      <c r="J60" s="97">
        <v>4.8600113014069357E-2</v>
      </c>
      <c r="K60" s="93">
        <v>312934999.99999994</v>
      </c>
      <c r="L60" s="106">
        <v>101.5664</v>
      </c>
      <c r="M60" s="93">
        <v>317836.88708999992</v>
      </c>
      <c r="N60" s="83"/>
      <c r="O60" s="94">
        <v>1.4735151662685931E-2</v>
      </c>
      <c r="P60" s="94">
        <f>M60/'סכום נכסי הקרן'!$C$42</f>
        <v>4.31214980395508E-3</v>
      </c>
    </row>
    <row r="61" spans="2:16">
      <c r="B61" s="86" t="s">
        <v>2035</v>
      </c>
      <c r="C61" s="83" t="s">
        <v>2036</v>
      </c>
      <c r="D61" s="83" t="s">
        <v>250</v>
      </c>
      <c r="E61" s="83"/>
      <c r="F61" s="105">
        <v>41730</v>
      </c>
      <c r="G61" s="93">
        <v>7.57</v>
      </c>
      <c r="H61" s="96" t="s">
        <v>152</v>
      </c>
      <c r="I61" s="97">
        <v>4.8000000000000001E-2</v>
      </c>
      <c r="J61" s="97">
        <v>4.8500000000000008E-2</v>
      </c>
      <c r="K61" s="93">
        <v>181198999.99999997</v>
      </c>
      <c r="L61" s="106">
        <v>103.8077</v>
      </c>
      <c r="M61" s="93">
        <v>188098.60553999996</v>
      </c>
      <c r="N61" s="83"/>
      <c r="O61" s="94">
        <v>8.7203895858280322E-3</v>
      </c>
      <c r="P61" s="94">
        <f>M61/'סכום נכסי הקרן'!$C$42</f>
        <v>2.551967370526939E-3</v>
      </c>
    </row>
    <row r="62" spans="2:16">
      <c r="B62" s="86" t="s">
        <v>2037</v>
      </c>
      <c r="C62" s="83" t="s">
        <v>2038</v>
      </c>
      <c r="D62" s="83" t="s">
        <v>250</v>
      </c>
      <c r="E62" s="83"/>
      <c r="F62" s="105">
        <v>41760</v>
      </c>
      <c r="G62" s="93">
        <v>7.6500000000000012</v>
      </c>
      <c r="H62" s="96" t="s">
        <v>152</v>
      </c>
      <c r="I62" s="97">
        <v>4.8000000000000001E-2</v>
      </c>
      <c r="J62" s="97">
        <v>4.8499999999999995E-2</v>
      </c>
      <c r="K62" s="93">
        <v>66583999.999999993</v>
      </c>
      <c r="L62" s="106">
        <v>103.0937</v>
      </c>
      <c r="M62" s="93">
        <v>68643.880809999988</v>
      </c>
      <c r="N62" s="83"/>
      <c r="O62" s="94">
        <v>3.182380760494524E-3</v>
      </c>
      <c r="P62" s="94">
        <f>M62/'סכום נכסי הקרן'!$C$42</f>
        <v>9.3130378883222596E-4</v>
      </c>
    </row>
    <row r="63" spans="2:16">
      <c r="B63" s="86" t="s">
        <v>2039</v>
      </c>
      <c r="C63" s="83" t="s">
        <v>2040</v>
      </c>
      <c r="D63" s="83" t="s">
        <v>250</v>
      </c>
      <c r="E63" s="83"/>
      <c r="F63" s="105">
        <v>41791</v>
      </c>
      <c r="G63" s="93">
        <v>7.7299999999999995</v>
      </c>
      <c r="H63" s="96" t="s">
        <v>152</v>
      </c>
      <c r="I63" s="97">
        <v>4.8000000000000001E-2</v>
      </c>
      <c r="J63" s="97">
        <v>4.8499999999999988E-2</v>
      </c>
      <c r="K63" s="93">
        <v>266599999.99999997</v>
      </c>
      <c r="L63" s="106">
        <v>102.5796</v>
      </c>
      <c r="M63" s="93">
        <v>273477.14632999996</v>
      </c>
      <c r="N63" s="83"/>
      <c r="O63" s="94">
        <v>1.2678601481237227E-2</v>
      </c>
      <c r="P63" s="94">
        <f>M63/'סכום נכסי הקרן'!$C$42</f>
        <v>3.7103132796514463E-3</v>
      </c>
    </row>
    <row r="64" spans="2:16">
      <c r="B64" s="86" t="s">
        <v>2041</v>
      </c>
      <c r="C64" s="83" t="s">
        <v>2042</v>
      </c>
      <c r="D64" s="83" t="s">
        <v>250</v>
      </c>
      <c r="E64" s="83"/>
      <c r="F64" s="105">
        <v>41821</v>
      </c>
      <c r="G64" s="93">
        <v>7.81</v>
      </c>
      <c r="H64" s="96" t="s">
        <v>152</v>
      </c>
      <c r="I64" s="97">
        <v>4.8000000000000001E-2</v>
      </c>
      <c r="J64" s="97">
        <v>4.8499999999999988E-2</v>
      </c>
      <c r="K64" s="93">
        <v>173522999.99999997</v>
      </c>
      <c r="L64" s="106">
        <v>102.0809</v>
      </c>
      <c r="M64" s="93">
        <v>177133.82662000001</v>
      </c>
      <c r="N64" s="83"/>
      <c r="O64" s="94">
        <v>8.2120543771199532E-3</v>
      </c>
      <c r="P64" s="94">
        <f>M64/'סכום נכסי הקרן'!$C$42</f>
        <v>2.4032062569155411E-3</v>
      </c>
    </row>
    <row r="65" spans="2:16">
      <c r="B65" s="86" t="s">
        <v>2043</v>
      </c>
      <c r="C65" s="83" t="s">
        <v>2044</v>
      </c>
      <c r="D65" s="83" t="s">
        <v>250</v>
      </c>
      <c r="E65" s="83"/>
      <c r="F65" s="105">
        <v>41852</v>
      </c>
      <c r="G65" s="93">
        <v>7.8999999999999995</v>
      </c>
      <c r="H65" s="96" t="s">
        <v>152</v>
      </c>
      <c r="I65" s="97">
        <v>4.8000000000000001E-2</v>
      </c>
      <c r="J65" s="97">
        <v>4.8502486045703189E-2</v>
      </c>
      <c r="K65" s="93">
        <v>127691999.99999999</v>
      </c>
      <c r="L65" s="106">
        <v>101.3788</v>
      </c>
      <c r="M65" s="93">
        <v>129452.57466</v>
      </c>
      <c r="N65" s="83"/>
      <c r="O65" s="94">
        <v>6.0015164954725269E-3</v>
      </c>
      <c r="P65" s="94">
        <f>M65/'סכום נכסי הקרן'!$C$42</f>
        <v>1.7563061970322278E-3</v>
      </c>
    </row>
    <row r="66" spans="2:16">
      <c r="B66" s="86" t="s">
        <v>2045</v>
      </c>
      <c r="C66" s="83" t="s">
        <v>2046</v>
      </c>
      <c r="D66" s="83" t="s">
        <v>250</v>
      </c>
      <c r="E66" s="83"/>
      <c r="F66" s="105">
        <v>41883</v>
      </c>
      <c r="G66" s="93">
        <v>7.9800867439088234</v>
      </c>
      <c r="H66" s="96" t="s">
        <v>152</v>
      </c>
      <c r="I66" s="97">
        <v>4.8000000000000001E-2</v>
      </c>
      <c r="J66" s="97">
        <v>4.8499999999999988E-2</v>
      </c>
      <c r="K66" s="93">
        <v>207868999.99999997</v>
      </c>
      <c r="L66" s="106">
        <v>100.87390000000001</v>
      </c>
      <c r="M66" s="93">
        <v>209685.49661</v>
      </c>
      <c r="N66" s="83"/>
      <c r="O66" s="94">
        <v>9.7211737199624088E-3</v>
      </c>
      <c r="P66" s="94">
        <f>M66/'סכום נכסי הקרן'!$C$42</f>
        <v>2.8448405764904174E-3</v>
      </c>
    </row>
    <row r="67" spans="2:16">
      <c r="B67" s="86" t="s">
        <v>2047</v>
      </c>
      <c r="C67" s="83" t="s">
        <v>2048</v>
      </c>
      <c r="D67" s="83" t="s">
        <v>250</v>
      </c>
      <c r="E67" s="83"/>
      <c r="F67" s="105">
        <v>41913</v>
      </c>
      <c r="G67" s="93">
        <v>7.88</v>
      </c>
      <c r="H67" s="96" t="s">
        <v>152</v>
      </c>
      <c r="I67" s="97">
        <v>4.8000000000000001E-2</v>
      </c>
      <c r="J67" s="97">
        <v>4.8499999999999988E-2</v>
      </c>
      <c r="K67" s="93">
        <v>180779999.99999997</v>
      </c>
      <c r="L67" s="106">
        <v>102.9962</v>
      </c>
      <c r="M67" s="93">
        <v>186196.45230999996</v>
      </c>
      <c r="N67" s="83"/>
      <c r="O67" s="94">
        <v>8.6322043641996141E-3</v>
      </c>
      <c r="P67" s="94">
        <f>M67/'סכום נכסי הקרן'!$C$42</f>
        <v>2.5261605179840046E-3</v>
      </c>
    </row>
    <row r="68" spans="2:16">
      <c r="B68" s="86" t="s">
        <v>2049</v>
      </c>
      <c r="C68" s="83" t="s">
        <v>2050</v>
      </c>
      <c r="D68" s="83" t="s">
        <v>250</v>
      </c>
      <c r="E68" s="83"/>
      <c r="F68" s="105">
        <v>41945</v>
      </c>
      <c r="G68" s="93">
        <v>7.96</v>
      </c>
      <c r="H68" s="96" t="s">
        <v>152</v>
      </c>
      <c r="I68" s="97">
        <v>4.8000000000000001E-2</v>
      </c>
      <c r="J68" s="97">
        <v>4.8499999999999995E-2</v>
      </c>
      <c r="K68" s="93">
        <v>97160999.999999985</v>
      </c>
      <c r="L68" s="106">
        <v>102.87739999999999</v>
      </c>
      <c r="M68" s="93">
        <v>99956.691899999976</v>
      </c>
      <c r="N68" s="83"/>
      <c r="O68" s="94">
        <v>4.6340656942999957E-3</v>
      </c>
      <c r="P68" s="94">
        <f>M68/'סכום נכסי הקרן'!$C$42</f>
        <v>1.3561302884851486E-3</v>
      </c>
    </row>
    <row r="69" spans="2:16">
      <c r="B69" s="86" t="s">
        <v>2051</v>
      </c>
      <c r="C69" s="83" t="s">
        <v>2052</v>
      </c>
      <c r="D69" s="83" t="s">
        <v>250</v>
      </c>
      <c r="E69" s="83"/>
      <c r="F69" s="105">
        <v>41974</v>
      </c>
      <c r="G69" s="93">
        <v>8.0400000000000009</v>
      </c>
      <c r="H69" s="96" t="s">
        <v>152</v>
      </c>
      <c r="I69" s="97">
        <v>4.8000000000000001E-2</v>
      </c>
      <c r="J69" s="97">
        <v>4.8500000000000008E-2</v>
      </c>
      <c r="K69" s="93">
        <v>329103999.99999994</v>
      </c>
      <c r="L69" s="106">
        <v>102.1815</v>
      </c>
      <c r="M69" s="93">
        <v>336283.39620999992</v>
      </c>
      <c r="N69" s="83"/>
      <c r="O69" s="94">
        <v>1.5590345381762821E-2</v>
      </c>
      <c r="P69" s="94">
        <f>M69/'סכום נכסי הקרן'!$C$42</f>
        <v>4.5624168872182621E-3</v>
      </c>
    </row>
    <row r="70" spans="2:16">
      <c r="B70" s="86" t="s">
        <v>2053</v>
      </c>
      <c r="C70" s="83" t="s">
        <v>2054</v>
      </c>
      <c r="D70" s="83" t="s">
        <v>250</v>
      </c>
      <c r="E70" s="83"/>
      <c r="F70" s="105">
        <v>42005</v>
      </c>
      <c r="G70" s="93">
        <v>8.129999999999999</v>
      </c>
      <c r="H70" s="96" t="s">
        <v>152</v>
      </c>
      <c r="I70" s="97">
        <v>4.8000000000000001E-2</v>
      </c>
      <c r="J70" s="97">
        <v>4.8499999999999995E-2</v>
      </c>
      <c r="K70" s="93">
        <v>28182999.999999996</v>
      </c>
      <c r="L70" s="106">
        <v>101.98090000000001</v>
      </c>
      <c r="M70" s="93">
        <v>28741.271489999996</v>
      </c>
      <c r="N70" s="83"/>
      <c r="O70" s="94">
        <v>1.3324664681342014E-3</v>
      </c>
      <c r="P70" s="94">
        <f>M70/'סכום נכסי הקרן'!$C$42</f>
        <v>3.8993796269445852E-4</v>
      </c>
    </row>
    <row r="71" spans="2:16">
      <c r="B71" s="86" t="s">
        <v>2055</v>
      </c>
      <c r="C71" s="83" t="s">
        <v>2056</v>
      </c>
      <c r="D71" s="83" t="s">
        <v>250</v>
      </c>
      <c r="E71" s="83"/>
      <c r="F71" s="105">
        <v>42036</v>
      </c>
      <c r="G71" s="93">
        <v>8.2200000000000024</v>
      </c>
      <c r="H71" s="96" t="s">
        <v>152</v>
      </c>
      <c r="I71" s="97">
        <v>4.8000000000000001E-2</v>
      </c>
      <c r="J71" s="97">
        <v>4.8499999999999995E-2</v>
      </c>
      <c r="K71" s="93">
        <v>194186999.99999997</v>
      </c>
      <c r="L71" s="106">
        <v>101.57850000000001</v>
      </c>
      <c r="M71" s="93">
        <v>197252.33456999998</v>
      </c>
      <c r="N71" s="83"/>
      <c r="O71" s="94">
        <v>9.1447631907016144E-3</v>
      </c>
      <c r="P71" s="94">
        <f>M71/'סכום נכסי הקרן'!$C$42</f>
        <v>2.6761576468776996E-3</v>
      </c>
    </row>
    <row r="72" spans="2:16">
      <c r="B72" s="86" t="s">
        <v>2057</v>
      </c>
      <c r="C72" s="83" t="s">
        <v>2058</v>
      </c>
      <c r="D72" s="83" t="s">
        <v>250</v>
      </c>
      <c r="E72" s="83"/>
      <c r="F72" s="105">
        <v>42064</v>
      </c>
      <c r="G72" s="93">
        <v>8.2900000000000009</v>
      </c>
      <c r="H72" s="96" t="s">
        <v>152</v>
      </c>
      <c r="I72" s="97">
        <v>4.8000000000000001E-2</v>
      </c>
      <c r="J72" s="97">
        <v>4.8500000000000015E-2</v>
      </c>
      <c r="K72" s="93">
        <v>481428999.99999994</v>
      </c>
      <c r="L72" s="106">
        <v>102.0874</v>
      </c>
      <c r="M72" s="93">
        <v>491478.3505399999</v>
      </c>
      <c r="N72" s="83"/>
      <c r="O72" s="94">
        <v>2.2785297516719458E-2</v>
      </c>
      <c r="P72" s="94">
        <f>M72/'סכום נכסי הקרן'!$C$42</f>
        <v>6.6679745461045541E-3</v>
      </c>
    </row>
    <row r="73" spans="2:16">
      <c r="B73" s="86" t="s">
        <v>2059</v>
      </c>
      <c r="C73" s="83" t="s">
        <v>2060</v>
      </c>
      <c r="D73" s="83" t="s">
        <v>250</v>
      </c>
      <c r="E73" s="83"/>
      <c r="F73" s="105">
        <v>42095</v>
      </c>
      <c r="G73" s="93">
        <v>8.18</v>
      </c>
      <c r="H73" s="96" t="s">
        <v>152</v>
      </c>
      <c r="I73" s="97">
        <v>4.8000000000000001E-2</v>
      </c>
      <c r="J73" s="97">
        <v>4.8499999999999995E-2</v>
      </c>
      <c r="K73" s="93">
        <v>287714999.99999994</v>
      </c>
      <c r="L73" s="106">
        <v>104.87179999999999</v>
      </c>
      <c r="M73" s="93">
        <v>301731.97301999992</v>
      </c>
      <c r="N73" s="83"/>
      <c r="O73" s="94">
        <v>1.3988516010956881E-2</v>
      </c>
      <c r="P73" s="94">
        <f>M73/'סכום נכסי הקרן'!$C$42</f>
        <v>4.093651558878828E-3</v>
      </c>
    </row>
    <row r="74" spans="2:16">
      <c r="B74" s="86" t="s">
        <v>2061</v>
      </c>
      <c r="C74" s="83" t="s">
        <v>2062</v>
      </c>
      <c r="D74" s="83" t="s">
        <v>250</v>
      </c>
      <c r="E74" s="83"/>
      <c r="F74" s="105">
        <v>42125</v>
      </c>
      <c r="G74" s="93">
        <v>8.2600000000000033</v>
      </c>
      <c r="H74" s="96" t="s">
        <v>152</v>
      </c>
      <c r="I74" s="97">
        <v>4.8000000000000001E-2</v>
      </c>
      <c r="J74" s="97">
        <v>4.8500000000000015E-2</v>
      </c>
      <c r="K74" s="93">
        <v>273554999.99999994</v>
      </c>
      <c r="L74" s="106">
        <v>104.1409</v>
      </c>
      <c r="M74" s="93">
        <v>284882.65697999991</v>
      </c>
      <c r="N74" s="83"/>
      <c r="O74" s="94">
        <v>1.320736933684028E-2</v>
      </c>
      <c r="P74" s="94">
        <f>M74/'סכום נכסי הקרן'!$C$42</f>
        <v>3.8650538793461513E-3</v>
      </c>
    </row>
    <row r="75" spans="2:16">
      <c r="B75" s="86" t="s">
        <v>2063</v>
      </c>
      <c r="C75" s="83" t="s">
        <v>2064</v>
      </c>
      <c r="D75" s="83" t="s">
        <v>250</v>
      </c>
      <c r="E75" s="83"/>
      <c r="F75" s="105">
        <v>42156</v>
      </c>
      <c r="G75" s="93">
        <v>8.35</v>
      </c>
      <c r="H75" s="96" t="s">
        <v>152</v>
      </c>
      <c r="I75" s="97">
        <v>4.8000000000000001E-2</v>
      </c>
      <c r="J75" s="97">
        <v>4.8499999999999995E-2</v>
      </c>
      <c r="K75" s="93">
        <v>102929999.99999999</v>
      </c>
      <c r="L75" s="106">
        <v>103.1044</v>
      </c>
      <c r="M75" s="93">
        <v>106125.36732999999</v>
      </c>
      <c r="N75" s="83"/>
      <c r="O75" s="94">
        <v>4.9200500205723464E-3</v>
      </c>
      <c r="P75" s="94">
        <f>M75/'סכום נכסי הקרן'!$C$42</f>
        <v>1.4398218095973752E-3</v>
      </c>
    </row>
    <row r="76" spans="2:16">
      <c r="B76" s="86" t="s">
        <v>2065</v>
      </c>
      <c r="C76" s="83" t="s">
        <v>2066</v>
      </c>
      <c r="D76" s="83" t="s">
        <v>250</v>
      </c>
      <c r="E76" s="83"/>
      <c r="F76" s="105">
        <v>42218</v>
      </c>
      <c r="G76" s="93">
        <v>8.5199999999999978</v>
      </c>
      <c r="H76" s="96" t="s">
        <v>152</v>
      </c>
      <c r="I76" s="97">
        <v>4.8000000000000001E-2</v>
      </c>
      <c r="J76" s="97">
        <v>4.8499999999999981E-2</v>
      </c>
      <c r="K76" s="93">
        <v>113472999.99999999</v>
      </c>
      <c r="L76" s="106">
        <v>101.7664</v>
      </c>
      <c r="M76" s="93">
        <v>115477.43891000003</v>
      </c>
      <c r="N76" s="83"/>
      <c r="O76" s="94">
        <v>5.3536189318251614E-3</v>
      </c>
      <c r="P76" s="94">
        <f>M76/'סכום נכסי הקרן'!$C$42</f>
        <v>1.5667030347424344E-3</v>
      </c>
    </row>
    <row r="77" spans="2:16">
      <c r="B77" s="86" t="s">
        <v>2067</v>
      </c>
      <c r="C77" s="83" t="s">
        <v>2068</v>
      </c>
      <c r="D77" s="83" t="s">
        <v>250</v>
      </c>
      <c r="E77" s="83"/>
      <c r="F77" s="105">
        <v>42309</v>
      </c>
      <c r="G77" s="93">
        <v>8.5599999999999969</v>
      </c>
      <c r="H77" s="96" t="s">
        <v>152</v>
      </c>
      <c r="I77" s="97">
        <v>4.8000000000000001E-2</v>
      </c>
      <c r="J77" s="97">
        <v>4.8499999999999995E-2</v>
      </c>
      <c r="K77" s="93">
        <v>244581999.99999997</v>
      </c>
      <c r="L77" s="106">
        <v>103.408</v>
      </c>
      <c r="M77" s="93">
        <v>252917.26371</v>
      </c>
      <c r="N77" s="83"/>
      <c r="O77" s="94">
        <v>1.1725430213589698E-2</v>
      </c>
      <c r="P77" s="94">
        <f>M77/'סכום נכסי הקרן'!$C$42</f>
        <v>3.4313736807241898E-3</v>
      </c>
    </row>
    <row r="78" spans="2:16">
      <c r="B78" s="86" t="s">
        <v>2069</v>
      </c>
      <c r="C78" s="83" t="s">
        <v>2070</v>
      </c>
      <c r="D78" s="83" t="s">
        <v>250</v>
      </c>
      <c r="E78" s="83"/>
      <c r="F78" s="105">
        <v>42339</v>
      </c>
      <c r="G78" s="93">
        <v>8.6399999999999988</v>
      </c>
      <c r="H78" s="96" t="s">
        <v>152</v>
      </c>
      <c r="I78" s="97">
        <v>4.8000000000000001E-2</v>
      </c>
      <c r="J78" s="97">
        <v>4.8499999999999995E-2</v>
      </c>
      <c r="K78" s="93">
        <v>195314999.99999997</v>
      </c>
      <c r="L78" s="106">
        <v>102.8965</v>
      </c>
      <c r="M78" s="93">
        <v>200972.30953999996</v>
      </c>
      <c r="N78" s="83"/>
      <c r="O78" s="94">
        <v>9.3172239641071374E-3</v>
      </c>
      <c r="P78" s="94">
        <f>M78/'סכום נכסי הקרן'!$C$42</f>
        <v>2.7266272115794863E-3</v>
      </c>
    </row>
    <row r="79" spans="2:16">
      <c r="B79" s="86" t="s">
        <v>2071</v>
      </c>
      <c r="C79" s="83" t="s">
        <v>2072</v>
      </c>
      <c r="D79" s="83" t="s">
        <v>250</v>
      </c>
      <c r="E79" s="83"/>
      <c r="F79" s="105">
        <v>42370</v>
      </c>
      <c r="G79" s="93">
        <v>8.73</v>
      </c>
      <c r="H79" s="96" t="s">
        <v>152</v>
      </c>
      <c r="I79" s="97">
        <v>4.8000000000000001E-2</v>
      </c>
      <c r="J79" s="97">
        <v>4.8500000000000008E-2</v>
      </c>
      <c r="K79" s="93">
        <v>104112999.99999999</v>
      </c>
      <c r="L79" s="106">
        <v>102.9037</v>
      </c>
      <c r="M79" s="93">
        <v>107136.17930999999</v>
      </c>
      <c r="N79" s="83"/>
      <c r="O79" s="94">
        <v>4.9669120068072609E-3</v>
      </c>
      <c r="P79" s="94">
        <f>M79/'סכום נכסי הקרן'!$C$42</f>
        <v>1.453535676232868E-3</v>
      </c>
    </row>
    <row r="80" spans="2:16">
      <c r="B80" s="86" t="s">
        <v>2073</v>
      </c>
      <c r="C80" s="83" t="s">
        <v>2074</v>
      </c>
      <c r="D80" s="83" t="s">
        <v>250</v>
      </c>
      <c r="E80" s="83"/>
      <c r="F80" s="105">
        <v>42461</v>
      </c>
      <c r="G80" s="93">
        <v>8.77</v>
      </c>
      <c r="H80" s="96" t="s">
        <v>152</v>
      </c>
      <c r="I80" s="97">
        <v>4.8000000000000001E-2</v>
      </c>
      <c r="J80" s="97">
        <v>4.8499999999999988E-2</v>
      </c>
      <c r="K80" s="93">
        <v>283637999.99999994</v>
      </c>
      <c r="L80" s="106">
        <v>105.08459999999999</v>
      </c>
      <c r="M80" s="93">
        <v>298059.88598999998</v>
      </c>
      <c r="N80" s="83"/>
      <c r="O80" s="94">
        <v>1.3818275357642436E-2</v>
      </c>
      <c r="P80" s="94">
        <f>M80/'סכום נכסי הקרן'!$C$42</f>
        <v>4.0438316984104722E-3</v>
      </c>
    </row>
    <row r="81" spans="2:16">
      <c r="B81" s="86" t="s">
        <v>2075</v>
      </c>
      <c r="C81" s="83" t="s">
        <v>2076</v>
      </c>
      <c r="D81" s="83" t="s">
        <v>250</v>
      </c>
      <c r="E81" s="83"/>
      <c r="F81" s="105">
        <v>42491</v>
      </c>
      <c r="G81" s="93">
        <v>8.85</v>
      </c>
      <c r="H81" s="96" t="s">
        <v>152</v>
      </c>
      <c r="I81" s="97">
        <v>4.8000000000000001E-2</v>
      </c>
      <c r="J81" s="97">
        <v>4.8599999999999997E-2</v>
      </c>
      <c r="K81" s="93">
        <v>304959999.99999994</v>
      </c>
      <c r="L81" s="106">
        <v>104.88330000000001</v>
      </c>
      <c r="M81" s="93">
        <v>319852.24807999999</v>
      </c>
      <c r="N81" s="83"/>
      <c r="O81" s="94">
        <v>1.482858527926393E-2</v>
      </c>
      <c r="P81" s="94">
        <f>M81/'סכום נכסי הקרן'!$C$42</f>
        <v>4.3394925663936849E-3</v>
      </c>
    </row>
    <row r="82" spans="2:16">
      <c r="B82" s="86" t="s">
        <v>2077</v>
      </c>
      <c r="C82" s="83" t="s">
        <v>2078</v>
      </c>
      <c r="D82" s="83" t="s">
        <v>250</v>
      </c>
      <c r="E82" s="83"/>
      <c r="F82" s="105">
        <v>42522</v>
      </c>
      <c r="G82" s="93">
        <v>8.93</v>
      </c>
      <c r="H82" s="96" t="s">
        <v>152</v>
      </c>
      <c r="I82" s="97">
        <v>4.8000000000000001E-2</v>
      </c>
      <c r="J82" s="97">
        <v>4.8499999999999995E-2</v>
      </c>
      <c r="K82" s="93">
        <v>173659999.99999997</v>
      </c>
      <c r="L82" s="106">
        <v>104.04519999999999</v>
      </c>
      <c r="M82" s="93">
        <v>180684.95986999996</v>
      </c>
      <c r="N82" s="83"/>
      <c r="O82" s="94">
        <v>8.3766875243050983E-3</v>
      </c>
      <c r="P82" s="94">
        <f>M82/'סכום נכסי הקרן'!$C$42</f>
        <v>2.4513851158516646E-3</v>
      </c>
    </row>
    <row r="83" spans="2:16">
      <c r="B83" s="86" t="s">
        <v>2079</v>
      </c>
      <c r="C83" s="83" t="s">
        <v>2080</v>
      </c>
      <c r="D83" s="83" t="s">
        <v>250</v>
      </c>
      <c r="E83" s="83"/>
      <c r="F83" s="105">
        <v>42552</v>
      </c>
      <c r="G83" s="93">
        <v>9.0199999999999978</v>
      </c>
      <c r="H83" s="96" t="s">
        <v>152</v>
      </c>
      <c r="I83" s="97">
        <v>4.8000000000000001E-2</v>
      </c>
      <c r="J83" s="97">
        <v>4.8500000000000008E-2</v>
      </c>
      <c r="K83" s="93">
        <v>53453999.999999993</v>
      </c>
      <c r="L83" s="106">
        <v>103.3194</v>
      </c>
      <c r="M83" s="93">
        <v>55228.375619999999</v>
      </c>
      <c r="N83" s="83"/>
      <c r="O83" s="94">
        <v>2.5604280808792586E-3</v>
      </c>
      <c r="P83" s="94">
        <f>M83/'סכום נכסי הקרן'!$C$42</f>
        <v>7.4929323428436485E-4</v>
      </c>
    </row>
    <row r="84" spans="2:16">
      <c r="B84" s="86" t="s">
        <v>2081</v>
      </c>
      <c r="C84" s="83" t="s">
        <v>2082</v>
      </c>
      <c r="D84" s="83" t="s">
        <v>250</v>
      </c>
      <c r="E84" s="83"/>
      <c r="F84" s="105">
        <v>42583</v>
      </c>
      <c r="G84" s="93">
        <v>9.1</v>
      </c>
      <c r="H84" s="96" t="s">
        <v>152</v>
      </c>
      <c r="I84" s="97">
        <v>4.8000000000000001E-2</v>
      </c>
      <c r="J84" s="97">
        <v>4.8500000000000008E-2</v>
      </c>
      <c r="K84" s="93">
        <v>457623999.99999994</v>
      </c>
      <c r="L84" s="106">
        <v>102.6123</v>
      </c>
      <c r="M84" s="93">
        <v>469578.31401999993</v>
      </c>
      <c r="N84" s="83"/>
      <c r="O84" s="94">
        <v>2.1769995729393612E-2</v>
      </c>
      <c r="P84" s="94">
        <f>M84/'סכום נכסי הקרן'!$C$42</f>
        <v>6.3708528399018813E-3</v>
      </c>
    </row>
    <row r="85" spans="2:16">
      <c r="B85" s="86" t="s">
        <v>2083</v>
      </c>
      <c r="C85" s="83" t="s">
        <v>2084</v>
      </c>
      <c r="D85" s="83" t="s">
        <v>250</v>
      </c>
      <c r="E85" s="83"/>
      <c r="F85" s="105">
        <v>42614</v>
      </c>
      <c r="G85" s="93">
        <v>9.19</v>
      </c>
      <c r="H85" s="96" t="s">
        <v>152</v>
      </c>
      <c r="I85" s="97">
        <v>4.8000000000000001E-2</v>
      </c>
      <c r="J85" s="97">
        <v>4.8500000000000015E-2</v>
      </c>
      <c r="K85" s="93">
        <v>140187999.99999997</v>
      </c>
      <c r="L85" s="106">
        <v>101.7859</v>
      </c>
      <c r="M85" s="93">
        <v>142691.58907999995</v>
      </c>
      <c r="N85" s="83"/>
      <c r="O85" s="94">
        <v>6.615286933288154E-3</v>
      </c>
      <c r="P85" s="94">
        <f>M85/'סכום נכסי הקרן'!$C$42</f>
        <v>1.9359222697871684E-3</v>
      </c>
    </row>
    <row r="86" spans="2:16">
      <c r="B86" s="86" t="s">
        <v>2085</v>
      </c>
      <c r="C86" s="83" t="s">
        <v>2086</v>
      </c>
      <c r="D86" s="83" t="s">
        <v>250</v>
      </c>
      <c r="E86" s="83"/>
      <c r="F86" s="105">
        <v>42644</v>
      </c>
      <c r="G86" s="93">
        <v>9.0499999999999989</v>
      </c>
      <c r="H86" s="96" t="s">
        <v>152</v>
      </c>
      <c r="I86" s="97">
        <v>4.8000000000000001E-2</v>
      </c>
      <c r="J86" s="97">
        <v>4.8499999999999995E-2</v>
      </c>
      <c r="K86" s="93">
        <v>107830999.99999999</v>
      </c>
      <c r="L86" s="106">
        <v>104.1314</v>
      </c>
      <c r="M86" s="93">
        <v>112285.91866</v>
      </c>
      <c r="N86" s="83"/>
      <c r="O86" s="94">
        <v>5.2056577075983235E-3</v>
      </c>
      <c r="P86" s="94">
        <f>M86/'סכום נכסי הקרן'!$C$42</f>
        <v>1.5234031095941638E-3</v>
      </c>
    </row>
    <row r="87" spans="2:16">
      <c r="B87" s="86" t="s">
        <v>2087</v>
      </c>
      <c r="C87" s="83" t="s">
        <v>2088</v>
      </c>
      <c r="D87" s="83" t="s">
        <v>250</v>
      </c>
      <c r="E87" s="83"/>
      <c r="F87" s="105">
        <v>42675</v>
      </c>
      <c r="G87" s="93">
        <v>9.1300000000000008</v>
      </c>
      <c r="H87" s="96" t="s">
        <v>152</v>
      </c>
      <c r="I87" s="97">
        <v>4.8000000000000001E-2</v>
      </c>
      <c r="J87" s="97">
        <v>4.8500419341945052E-2</v>
      </c>
      <c r="K87" s="93">
        <v>157277999.99999997</v>
      </c>
      <c r="L87" s="106">
        <v>103.82429999999999</v>
      </c>
      <c r="M87" s="93">
        <v>163292.81343999997</v>
      </c>
      <c r="N87" s="83"/>
      <c r="O87" s="94">
        <v>7.5703748343839833E-3</v>
      </c>
      <c r="P87" s="94">
        <f>M87/'סכום נכסי הקרן'!$C$42</f>
        <v>2.2154227594834877E-3</v>
      </c>
    </row>
    <row r="88" spans="2:16">
      <c r="B88" s="86" t="s">
        <v>2089</v>
      </c>
      <c r="C88" s="83" t="s">
        <v>2090</v>
      </c>
      <c r="D88" s="83" t="s">
        <v>250</v>
      </c>
      <c r="E88" s="83"/>
      <c r="F88" s="105">
        <v>42705</v>
      </c>
      <c r="G88" s="93">
        <v>9.2200000000000006</v>
      </c>
      <c r="H88" s="96" t="s">
        <v>152</v>
      </c>
      <c r="I88" s="97">
        <v>4.8000000000000001E-2</v>
      </c>
      <c r="J88" s="97">
        <v>4.8500000000000015E-2</v>
      </c>
      <c r="K88" s="93">
        <v>175718999.99999997</v>
      </c>
      <c r="L88" s="106">
        <v>103.20650000000001</v>
      </c>
      <c r="M88" s="93">
        <v>181353.46742999996</v>
      </c>
      <c r="N88" s="83"/>
      <c r="O88" s="94">
        <v>8.407680026070518E-3</v>
      </c>
      <c r="P88" s="94">
        <f>M88/'סכום נכסי הקרן'!$C$42</f>
        <v>2.4604548772949931E-3</v>
      </c>
    </row>
    <row r="89" spans="2:16">
      <c r="B89" s="86" t="s">
        <v>2091</v>
      </c>
      <c r="C89" s="83" t="s">
        <v>2092</v>
      </c>
      <c r="D89" s="83" t="s">
        <v>250</v>
      </c>
      <c r="E89" s="83"/>
      <c r="F89" s="105">
        <v>42736</v>
      </c>
      <c r="G89" s="93">
        <v>9.3000000000000025</v>
      </c>
      <c r="H89" s="96" t="s">
        <v>152</v>
      </c>
      <c r="I89" s="97">
        <v>4.8000000000000001E-2</v>
      </c>
      <c r="J89" s="97">
        <v>4.8500000000000015E-2</v>
      </c>
      <c r="K89" s="93">
        <v>355922999.99999994</v>
      </c>
      <c r="L89" s="106">
        <v>103.2152</v>
      </c>
      <c r="M89" s="93">
        <v>367366.54962999985</v>
      </c>
      <c r="N89" s="83"/>
      <c r="O89" s="94">
        <v>1.7031383217212488E-2</v>
      </c>
      <c r="P89" s="94">
        <f>M89/'סכום נכסי הקרן'!$C$42</f>
        <v>4.9841275802518384E-3</v>
      </c>
    </row>
    <row r="90" spans="2:16">
      <c r="B90" s="86" t="s">
        <v>2093</v>
      </c>
      <c r="C90" s="83" t="s">
        <v>2094</v>
      </c>
      <c r="D90" s="83" t="s">
        <v>250</v>
      </c>
      <c r="E90" s="83"/>
      <c r="F90" s="105">
        <v>42767</v>
      </c>
      <c r="G90" s="93">
        <v>9.389999999999997</v>
      </c>
      <c r="H90" s="96" t="s">
        <v>152</v>
      </c>
      <c r="I90" s="97">
        <v>4.8000000000000001E-2</v>
      </c>
      <c r="J90" s="97">
        <v>4.8500000000000008E-2</v>
      </c>
      <c r="K90" s="93">
        <v>194558999.99999997</v>
      </c>
      <c r="L90" s="106">
        <v>102.8079</v>
      </c>
      <c r="M90" s="93">
        <v>200022.00790999996</v>
      </c>
      <c r="N90" s="83"/>
      <c r="O90" s="94">
        <v>9.2731672821670628E-3</v>
      </c>
      <c r="P90" s="94">
        <f>M90/'סכום נכסי הקרן'!$C$42</f>
        <v>2.7137342996679044E-3</v>
      </c>
    </row>
    <row r="91" spans="2:16">
      <c r="B91" s="86" t="s">
        <v>2095</v>
      </c>
      <c r="C91" s="83" t="s">
        <v>2096</v>
      </c>
      <c r="D91" s="83" t="s">
        <v>250</v>
      </c>
      <c r="E91" s="83"/>
      <c r="F91" s="105">
        <v>42795</v>
      </c>
      <c r="G91" s="93">
        <v>9.4699999999999989</v>
      </c>
      <c r="H91" s="96" t="s">
        <v>152</v>
      </c>
      <c r="I91" s="97">
        <v>4.8000000000000001E-2</v>
      </c>
      <c r="J91" s="97">
        <v>4.8500000000000008E-2</v>
      </c>
      <c r="K91" s="93">
        <v>241050999.99999997</v>
      </c>
      <c r="L91" s="106">
        <v>102.6075</v>
      </c>
      <c r="M91" s="93">
        <v>247336.34610999995</v>
      </c>
      <c r="N91" s="83"/>
      <c r="O91" s="94">
        <v>1.1466694772257277E-2</v>
      </c>
      <c r="P91" s="94">
        <f>M91/'סכום נכסי הקרן'!$C$42</f>
        <v>3.3556563750487315E-3</v>
      </c>
    </row>
    <row r="92" spans="2:16">
      <c r="B92" s="86" t="s">
        <v>2097</v>
      </c>
      <c r="C92" s="83" t="s">
        <v>2098</v>
      </c>
      <c r="D92" s="83" t="s">
        <v>250</v>
      </c>
      <c r="E92" s="83"/>
      <c r="F92" s="105">
        <v>42826</v>
      </c>
      <c r="G92" s="93">
        <v>9.3299999999999983</v>
      </c>
      <c r="H92" s="96" t="s">
        <v>152</v>
      </c>
      <c r="I92" s="97">
        <v>4.8000000000000001E-2</v>
      </c>
      <c r="J92" s="97">
        <v>4.8499999999999995E-2</v>
      </c>
      <c r="K92" s="93">
        <v>170116999.99999997</v>
      </c>
      <c r="L92" s="106">
        <v>104.6557</v>
      </c>
      <c r="M92" s="93">
        <v>178037.20147</v>
      </c>
      <c r="N92" s="83"/>
      <c r="O92" s="94">
        <v>8.2539354990529053E-3</v>
      </c>
      <c r="P92" s="94">
        <f>M92/'סכום נכסי הקרן'!$C$42</f>
        <v>2.4154625048230481E-3</v>
      </c>
    </row>
    <row r="93" spans="2:16">
      <c r="B93" s="86" t="s">
        <v>2099</v>
      </c>
      <c r="C93" s="83" t="s">
        <v>2100</v>
      </c>
      <c r="D93" s="83" t="s">
        <v>250</v>
      </c>
      <c r="E93" s="83"/>
      <c r="F93" s="105">
        <v>42856</v>
      </c>
      <c r="G93" s="93">
        <v>9.4099999999999984</v>
      </c>
      <c r="H93" s="96" t="s">
        <v>152</v>
      </c>
      <c r="I93" s="97">
        <v>4.8000000000000001E-2</v>
      </c>
      <c r="J93" s="97">
        <v>4.8519546298303358E-2</v>
      </c>
      <c r="K93" s="93">
        <v>307441999.99999994</v>
      </c>
      <c r="L93" s="106">
        <v>103.92659999999999</v>
      </c>
      <c r="M93" s="93">
        <v>319513.96141999995</v>
      </c>
      <c r="N93" s="83"/>
      <c r="O93" s="94">
        <v>1.4812902061100669E-2</v>
      </c>
      <c r="P93" s="94">
        <f>M93/'סכום נכסי הקרן'!$C$42</f>
        <v>4.3349029708688999E-3</v>
      </c>
    </row>
    <row r="94" spans="2:16">
      <c r="B94" s="86" t="s">
        <v>2101</v>
      </c>
      <c r="C94" s="83" t="s">
        <v>2102</v>
      </c>
      <c r="D94" s="83" t="s">
        <v>250</v>
      </c>
      <c r="E94" s="83"/>
      <c r="F94" s="105">
        <v>42887</v>
      </c>
      <c r="G94" s="93">
        <v>9.4899996716206569</v>
      </c>
      <c r="H94" s="96" t="s">
        <v>152</v>
      </c>
      <c r="I94" s="97">
        <v>4.8000000000000001E-2</v>
      </c>
      <c r="J94" s="97">
        <v>4.8500018608162714E-2</v>
      </c>
      <c r="K94" s="93">
        <v>269982999.99999994</v>
      </c>
      <c r="L94" s="106">
        <v>103.31319999999999</v>
      </c>
      <c r="M94" s="93">
        <v>278928.02091999998</v>
      </c>
      <c r="N94" s="83"/>
      <c r="O94" s="94">
        <v>1.2931308033057903E-2</v>
      </c>
      <c r="P94" s="94">
        <f>M94/'סכום נכסי הקרן'!$C$42</f>
        <v>3.7842662685881791E-3</v>
      </c>
    </row>
    <row r="95" spans="2:16">
      <c r="B95" s="86" t="s">
        <v>2103</v>
      </c>
      <c r="C95" s="83" t="s">
        <v>2104</v>
      </c>
      <c r="D95" s="83" t="s">
        <v>250</v>
      </c>
      <c r="E95" s="83"/>
      <c r="F95" s="105">
        <v>42918</v>
      </c>
      <c r="G95" s="93">
        <v>9.5799973076315812</v>
      </c>
      <c r="H95" s="96" t="s">
        <v>152</v>
      </c>
      <c r="I95" s="97">
        <v>4.8000000000000001E-2</v>
      </c>
      <c r="J95" s="97">
        <v>4.8500215389473481E-2</v>
      </c>
      <c r="K95" s="93">
        <v>117211999.99999999</v>
      </c>
      <c r="L95" s="106">
        <v>102.48220000000001</v>
      </c>
      <c r="M95" s="93">
        <v>120121.4506</v>
      </c>
      <c r="N95" s="83"/>
      <c r="O95" s="94">
        <v>5.5689187266411699E-3</v>
      </c>
      <c r="P95" s="94">
        <f>M95/'סכום נכסי הקרן'!$C$42</f>
        <v>1.6297091706316521E-3</v>
      </c>
    </row>
    <row r="96" spans="2:16">
      <c r="B96" s="86" t="s">
        <v>2105</v>
      </c>
      <c r="C96" s="83" t="s">
        <v>2106</v>
      </c>
      <c r="D96" s="83" t="s">
        <v>250</v>
      </c>
      <c r="E96" s="83"/>
      <c r="F96" s="105">
        <v>42949</v>
      </c>
      <c r="G96" s="93">
        <v>9.67</v>
      </c>
      <c r="H96" s="96" t="s">
        <v>152</v>
      </c>
      <c r="I96" s="97">
        <v>4.8000000000000001E-2</v>
      </c>
      <c r="J96" s="97">
        <v>4.8500000000000008E-2</v>
      </c>
      <c r="K96" s="93">
        <v>287015999.99999994</v>
      </c>
      <c r="L96" s="106">
        <v>102.8062</v>
      </c>
      <c r="M96" s="93">
        <v>295070.20201000001</v>
      </c>
      <c r="N96" s="83"/>
      <c r="O96" s="94">
        <v>1.3679671411221554E-2</v>
      </c>
      <c r="P96" s="94">
        <f>M96/'סכום נכסי הקרן'!$C$42</f>
        <v>4.0032701219796223E-3</v>
      </c>
    </row>
    <row r="97" spans="2:16">
      <c r="B97" s="86" t="s">
        <v>2107</v>
      </c>
      <c r="C97" s="83" t="s">
        <v>2108</v>
      </c>
      <c r="D97" s="83" t="s">
        <v>250</v>
      </c>
      <c r="E97" s="83"/>
      <c r="F97" s="105">
        <v>42979</v>
      </c>
      <c r="G97" s="93">
        <v>9.75</v>
      </c>
      <c r="H97" s="96" t="s">
        <v>152</v>
      </c>
      <c r="I97" s="97">
        <v>4.8000000000000001E-2</v>
      </c>
      <c r="J97" s="97">
        <v>4.8499999999999995E-2</v>
      </c>
      <c r="K97" s="93">
        <v>128923999.99999999</v>
      </c>
      <c r="L97" s="106">
        <v>102.5167</v>
      </c>
      <c r="M97" s="93">
        <v>132168.57045</v>
      </c>
      <c r="N97" s="83"/>
      <c r="O97" s="94">
        <v>6.1274320562725356E-3</v>
      </c>
      <c r="P97" s="94">
        <f>M97/'סכום נכסי הקרן'!$C$42</f>
        <v>1.7931545969162696E-3</v>
      </c>
    </row>
    <row r="98" spans="2:16">
      <c r="B98" s="86" t="s">
        <v>2109</v>
      </c>
      <c r="C98" s="83" t="s">
        <v>2110</v>
      </c>
      <c r="D98" s="83" t="s">
        <v>250</v>
      </c>
      <c r="E98" s="83"/>
      <c r="F98" s="105">
        <v>43009</v>
      </c>
      <c r="G98" s="93">
        <v>9.6000000000000032</v>
      </c>
      <c r="H98" s="96" t="s">
        <v>152</v>
      </c>
      <c r="I98" s="97">
        <v>4.8000000000000001E-2</v>
      </c>
      <c r="J98" s="97">
        <v>4.8500000000000008E-2</v>
      </c>
      <c r="K98" s="93">
        <v>246405999.99999997</v>
      </c>
      <c r="L98" s="106">
        <v>104.24979999999999</v>
      </c>
      <c r="M98" s="93">
        <v>256877.73923999994</v>
      </c>
      <c r="N98" s="83"/>
      <c r="O98" s="94">
        <v>1.1909040769699822E-2</v>
      </c>
      <c r="P98" s="94">
        <f>M98/'סכום נכסי הקרן'!$C$42</f>
        <v>3.4851061594701896E-3</v>
      </c>
    </row>
    <row r="99" spans="2:16">
      <c r="B99" s="86" t="s">
        <v>2111</v>
      </c>
      <c r="C99" s="83" t="s">
        <v>2112</v>
      </c>
      <c r="D99" s="83" t="s">
        <v>250</v>
      </c>
      <c r="E99" s="83"/>
      <c r="F99" s="105">
        <v>43040</v>
      </c>
      <c r="G99" s="93">
        <v>9.6800000000000015</v>
      </c>
      <c r="H99" s="96" t="s">
        <v>152</v>
      </c>
      <c r="I99" s="97">
        <v>4.8000000000000001E-2</v>
      </c>
      <c r="J99" s="97">
        <v>4.8500000000000015E-2</v>
      </c>
      <c r="K99" s="93">
        <v>264354999.99999997</v>
      </c>
      <c r="L99" s="106">
        <v>103.735</v>
      </c>
      <c r="M99" s="93">
        <v>274228.60549999989</v>
      </c>
      <c r="N99" s="83"/>
      <c r="O99" s="94">
        <v>1.2713439680603084E-2</v>
      </c>
      <c r="P99" s="94">
        <f>M99/'סכום נכסי הקרן'!$C$42</f>
        <v>3.7205084604004885E-3</v>
      </c>
    </row>
    <row r="100" spans="2:16">
      <c r="B100" s="86" t="s">
        <v>2113</v>
      </c>
      <c r="C100" s="83" t="s">
        <v>2114</v>
      </c>
      <c r="D100" s="83" t="s">
        <v>250</v>
      </c>
      <c r="E100" s="83"/>
      <c r="F100" s="105">
        <v>43070</v>
      </c>
      <c r="G100" s="93">
        <v>9.7699999999999978</v>
      </c>
      <c r="H100" s="96" t="s">
        <v>152</v>
      </c>
      <c r="I100" s="97">
        <v>4.8000000000000001E-2</v>
      </c>
      <c r="J100" s="97">
        <v>4.8499999999999995E-2</v>
      </c>
      <c r="K100" s="93">
        <v>270717999.99999994</v>
      </c>
      <c r="L100" s="106">
        <v>103.0177</v>
      </c>
      <c r="M100" s="93">
        <v>278887.34547999996</v>
      </c>
      <c r="N100" s="83"/>
      <c r="O100" s="94">
        <v>1.2929422289767267E-2</v>
      </c>
      <c r="P100" s="94">
        <f>M100/'סכום נכסי הקרן'!$C$42</f>
        <v>3.7837144176301992E-3</v>
      </c>
    </row>
    <row r="101" spans="2:16">
      <c r="B101" s="86" t="s">
        <v>2115</v>
      </c>
      <c r="C101" s="83" t="s">
        <v>2116</v>
      </c>
      <c r="D101" s="83" t="s">
        <v>250</v>
      </c>
      <c r="E101" s="83"/>
      <c r="F101" s="105">
        <v>43101</v>
      </c>
      <c r="G101" s="93">
        <v>9.8500000000000014</v>
      </c>
      <c r="H101" s="96" t="s">
        <v>152</v>
      </c>
      <c r="I101" s="97">
        <v>4.8000000000000001E-2</v>
      </c>
      <c r="J101" s="97">
        <v>4.8499999999999988E-2</v>
      </c>
      <c r="K101" s="93">
        <v>369596999.99999994</v>
      </c>
      <c r="L101" s="106">
        <v>102.9182</v>
      </c>
      <c r="M101" s="93">
        <v>380382.72882999998</v>
      </c>
      <c r="N101" s="83"/>
      <c r="O101" s="94">
        <v>1.7634822850468117E-2</v>
      </c>
      <c r="P101" s="94">
        <f>M101/'סכום נכסי הקרן'!$C$42</f>
        <v>5.1607204077848846E-3</v>
      </c>
    </row>
    <row r="102" spans="2:16">
      <c r="B102" s="86" t="s">
        <v>2117</v>
      </c>
      <c r="C102" s="83" t="s">
        <v>2118</v>
      </c>
      <c r="D102" s="83" t="s">
        <v>250</v>
      </c>
      <c r="E102" s="83"/>
      <c r="F102" s="105">
        <v>43132</v>
      </c>
      <c r="G102" s="93">
        <v>9.9399999999999959</v>
      </c>
      <c r="H102" s="96" t="s">
        <v>152</v>
      </c>
      <c r="I102" s="97">
        <v>4.8000000000000001E-2</v>
      </c>
      <c r="J102" s="97">
        <v>4.8499999999999988E-2</v>
      </c>
      <c r="K102" s="93">
        <v>354823999.99999994</v>
      </c>
      <c r="L102" s="106">
        <v>102.4045</v>
      </c>
      <c r="M102" s="93">
        <v>363355.78953000007</v>
      </c>
      <c r="N102" s="83"/>
      <c r="O102" s="94">
        <v>1.6845441431483223E-2</v>
      </c>
      <c r="P102" s="94">
        <f>M102/'סכום נכסי הקרן'!$C$42</f>
        <v>4.9297128817652287E-3</v>
      </c>
    </row>
    <row r="103" spans="2:16">
      <c r="B103" s="86" t="s">
        <v>2119</v>
      </c>
      <c r="C103" s="83" t="s">
        <v>2120</v>
      </c>
      <c r="D103" s="83" t="s">
        <v>250</v>
      </c>
      <c r="E103" s="83"/>
      <c r="F103" s="105">
        <v>43161</v>
      </c>
      <c r="G103" s="93">
        <v>10.019999999999998</v>
      </c>
      <c r="H103" s="96" t="s">
        <v>152</v>
      </c>
      <c r="I103" s="97">
        <v>4.8000000000000001E-2</v>
      </c>
      <c r="J103" s="97">
        <v>4.8499999999999988E-2</v>
      </c>
      <c r="K103" s="93">
        <v>83464999.999999985</v>
      </c>
      <c r="L103" s="106">
        <v>102.50320000000001</v>
      </c>
      <c r="M103" s="93">
        <v>85554.254949999988</v>
      </c>
      <c r="N103" s="83"/>
      <c r="O103" s="94">
        <v>3.9663581329985034E-3</v>
      </c>
      <c r="P103" s="94">
        <f>M103/'סכום נכסי הקרן'!$C$42</f>
        <v>1.1607298545108762E-3</v>
      </c>
    </row>
    <row r="104" spans="2:16">
      <c r="B104" s="86" t="s">
        <v>2121</v>
      </c>
      <c r="C104" s="83" t="s">
        <v>2122</v>
      </c>
      <c r="D104" s="83" t="s">
        <v>250</v>
      </c>
      <c r="E104" s="83"/>
      <c r="F104" s="105">
        <v>43221</v>
      </c>
      <c r="G104" s="93">
        <v>9.9400000000000013</v>
      </c>
      <c r="H104" s="96" t="s">
        <v>152</v>
      </c>
      <c r="I104" s="97">
        <v>4.8000000000000001E-2</v>
      </c>
      <c r="J104" s="97">
        <v>4.8541577301972491E-2</v>
      </c>
      <c r="K104" s="93">
        <v>337821999.99999994</v>
      </c>
      <c r="L104" s="106">
        <v>103.72369999999999</v>
      </c>
      <c r="M104" s="93">
        <v>350401.36881999986</v>
      </c>
      <c r="N104" s="83"/>
      <c r="O104" s="94">
        <v>1.6244864967210084E-2</v>
      </c>
      <c r="P104" s="94">
        <f>M104/'סכום נכסי הקרן'!$C$42</f>
        <v>4.7539579426943554E-3</v>
      </c>
    </row>
    <row r="105" spans="2:16">
      <c r="B105" s="86" t="s">
        <v>2123</v>
      </c>
      <c r="C105" s="83" t="s">
        <v>2124</v>
      </c>
      <c r="D105" s="83" t="s">
        <v>250</v>
      </c>
      <c r="E105" s="83"/>
      <c r="F105" s="105">
        <v>43252</v>
      </c>
      <c r="G105" s="93">
        <v>10.030000000000001</v>
      </c>
      <c r="H105" s="96" t="s">
        <v>152</v>
      </c>
      <c r="I105" s="97">
        <v>4.8000000000000001E-2</v>
      </c>
      <c r="J105" s="97">
        <v>4.8500233665949494E-2</v>
      </c>
      <c r="K105" s="93">
        <v>188256999.99999997</v>
      </c>
      <c r="L105" s="106">
        <v>102.9143</v>
      </c>
      <c r="M105" s="93">
        <v>193743.34642999995</v>
      </c>
      <c r="N105" s="83"/>
      <c r="O105" s="94">
        <v>8.9820839217883575E-3</v>
      </c>
      <c r="P105" s="94">
        <f>M105/'סכום נכסי הקרן'!$C$42</f>
        <v>2.6285505781748863E-3</v>
      </c>
    </row>
    <row r="106" spans="2:16">
      <c r="B106" s="86" t="s">
        <v>2125</v>
      </c>
      <c r="C106" s="83" t="s">
        <v>2126</v>
      </c>
      <c r="D106" s="83" t="s">
        <v>250</v>
      </c>
      <c r="E106" s="83"/>
      <c r="F106" s="105">
        <v>43282</v>
      </c>
      <c r="G106" s="93">
        <v>10.110000000000001</v>
      </c>
      <c r="H106" s="96" t="s">
        <v>152</v>
      </c>
      <c r="I106" s="97">
        <v>4.8000000000000001E-2</v>
      </c>
      <c r="J106" s="97">
        <v>4.8499999999999995E-2</v>
      </c>
      <c r="K106" s="93">
        <v>144383999.99999997</v>
      </c>
      <c r="L106" s="106">
        <v>102.00320000000001</v>
      </c>
      <c r="M106" s="93">
        <v>147276.29852999997</v>
      </c>
      <c r="N106" s="83"/>
      <c r="O106" s="94">
        <v>6.8278374326767605E-3</v>
      </c>
      <c r="P106" s="94">
        <f>M106/'סכום נכסי הקרן'!$C$42</f>
        <v>1.9981238415965803E-3</v>
      </c>
    </row>
    <row r="107" spans="2:16">
      <c r="B107" s="86" t="s">
        <v>2127</v>
      </c>
      <c r="C107" s="83" t="s">
        <v>2128</v>
      </c>
      <c r="D107" s="83" t="s">
        <v>250</v>
      </c>
      <c r="E107" s="83"/>
      <c r="F107" s="105">
        <v>43313</v>
      </c>
      <c r="G107" s="93">
        <v>10.200001017579343</v>
      </c>
      <c r="H107" s="96" t="s">
        <v>152</v>
      </c>
      <c r="I107" s="97">
        <v>4.8000000000000001E-2</v>
      </c>
      <c r="J107" s="97">
        <v>4.8555096013835092E-2</v>
      </c>
      <c r="K107" s="93">
        <v>407912999.99999994</v>
      </c>
      <c r="L107" s="106">
        <v>101.4795</v>
      </c>
      <c r="M107" s="93">
        <v>413948.06602999999</v>
      </c>
      <c r="N107" s="83"/>
      <c r="O107" s="94">
        <v>1.9190936550106587E-2</v>
      </c>
      <c r="P107" s="94">
        <f>M107/'סכום נכסי הקרן'!$C$42</f>
        <v>5.6161073314105288E-3</v>
      </c>
    </row>
    <row r="108" spans="2:16">
      <c r="B108" s="86" t="s">
        <v>2129</v>
      </c>
      <c r="C108" s="83" t="s">
        <v>2130</v>
      </c>
      <c r="D108" s="83" t="s">
        <v>250</v>
      </c>
      <c r="E108" s="83"/>
      <c r="F108" s="105">
        <v>43345</v>
      </c>
      <c r="G108" s="93">
        <v>10.28</v>
      </c>
      <c r="H108" s="96" t="s">
        <v>152</v>
      </c>
      <c r="I108" s="97">
        <v>4.8000000000000001E-2</v>
      </c>
      <c r="J108" s="97">
        <v>4.8500176781221718E-2</v>
      </c>
      <c r="K108" s="93">
        <v>378604999.99999994</v>
      </c>
      <c r="L108" s="106">
        <v>101.0789</v>
      </c>
      <c r="M108" s="93">
        <v>382689.6620999999</v>
      </c>
      <c r="N108" s="83"/>
      <c r="O108" s="94">
        <v>1.7741773972222336E-2</v>
      </c>
      <c r="P108" s="94">
        <f>M108/'סכום נכסי הקרן'!$C$42</f>
        <v>5.1920189834129262E-3</v>
      </c>
    </row>
    <row r="109" spans="2:16">
      <c r="B109" s="86" t="s">
        <v>2131</v>
      </c>
      <c r="C109" s="83" t="s">
        <v>2132</v>
      </c>
      <c r="D109" s="83" t="s">
        <v>250</v>
      </c>
      <c r="E109" s="83"/>
      <c r="F109" s="105">
        <v>43375</v>
      </c>
      <c r="G109" s="93">
        <v>10.119999999999997</v>
      </c>
      <c r="H109" s="96" t="s">
        <v>152</v>
      </c>
      <c r="I109" s="97">
        <v>4.8000000000000001E-2</v>
      </c>
      <c r="J109" s="97">
        <v>4.8500111510678325E-2</v>
      </c>
      <c r="K109" s="93">
        <v>135957999.99999997</v>
      </c>
      <c r="L109" s="106">
        <v>103.0025</v>
      </c>
      <c r="M109" s="93">
        <v>140040.13996</v>
      </c>
      <c r="N109" s="83"/>
      <c r="O109" s="94">
        <v>6.4923638035444646E-3</v>
      </c>
      <c r="P109" s="94">
        <f>M109/'סכום נכסי הקרן'!$C$42</f>
        <v>1.8999495861012528E-3</v>
      </c>
    </row>
    <row r="110" spans="2:16">
      <c r="B110" s="86" t="s">
        <v>2133</v>
      </c>
      <c r="C110" s="83" t="s">
        <v>2134</v>
      </c>
      <c r="D110" s="83" t="s">
        <v>250</v>
      </c>
      <c r="E110" s="83"/>
      <c r="F110" s="105">
        <v>43405</v>
      </c>
      <c r="G110" s="93">
        <v>10.200000000000001</v>
      </c>
      <c r="H110" s="96" t="s">
        <v>152</v>
      </c>
      <c r="I110" s="97">
        <v>4.8000000000000001E-2</v>
      </c>
      <c r="J110" s="97">
        <v>4.8500000000000008E-2</v>
      </c>
      <c r="K110" s="93">
        <v>91999.999999999985</v>
      </c>
      <c r="L110" s="106">
        <v>102.5086</v>
      </c>
      <c r="M110" s="93">
        <v>94.30786999999998</v>
      </c>
      <c r="N110" s="83"/>
      <c r="O110" s="94">
        <v>4.3721821597169503E-6</v>
      </c>
      <c r="P110" s="94">
        <f>M110/'סכום נכסי הקרן'!$C$42</f>
        <v>1.2794917130457765E-6</v>
      </c>
    </row>
    <row r="111" spans="2:16">
      <c r="B111" s="86" t="s">
        <v>2135</v>
      </c>
      <c r="C111" s="83" t="s">
        <v>2136</v>
      </c>
      <c r="D111" s="83" t="s">
        <v>250</v>
      </c>
      <c r="E111" s="83"/>
      <c r="F111" s="105">
        <v>43435</v>
      </c>
      <c r="G111" s="93">
        <v>10.29</v>
      </c>
      <c r="H111" s="96" t="s">
        <v>152</v>
      </c>
      <c r="I111" s="97">
        <v>4.8000000000000001E-2</v>
      </c>
      <c r="J111" s="97">
        <v>4.8500325385036111E-2</v>
      </c>
      <c r="K111" s="93">
        <v>157297999.99999997</v>
      </c>
      <c r="L111" s="106">
        <v>101.80329999999999</v>
      </c>
      <c r="M111" s="93">
        <v>160134.48136999994</v>
      </c>
      <c r="N111" s="83"/>
      <c r="O111" s="94">
        <v>7.4239522385718196E-3</v>
      </c>
      <c r="P111" s="94">
        <f>M111/'סכום נכסי הקרן'!$C$42</f>
        <v>2.1725731042997608E-3</v>
      </c>
    </row>
    <row r="112" spans="2:16">
      <c r="B112" s="86" t="s">
        <v>2137</v>
      </c>
      <c r="C112" s="83" t="s">
        <v>2138</v>
      </c>
      <c r="D112" s="83" t="s">
        <v>250</v>
      </c>
      <c r="E112" s="83"/>
      <c r="F112" s="105">
        <v>43497</v>
      </c>
      <c r="G112" s="93">
        <v>10.46</v>
      </c>
      <c r="H112" s="96" t="s">
        <v>152</v>
      </c>
      <c r="I112" s="97">
        <v>4.8000000000000001E-2</v>
      </c>
      <c r="J112" s="97">
        <v>4.8499999999999995E-2</v>
      </c>
      <c r="K112" s="93">
        <v>237406999.99999997</v>
      </c>
      <c r="L112" s="106">
        <v>101.5993</v>
      </c>
      <c r="M112" s="93">
        <v>241203.89911999999</v>
      </c>
      <c r="N112" s="83"/>
      <c r="O112" s="94">
        <v>1.118239002308748E-2</v>
      </c>
      <c r="P112" s="94">
        <f>M112/'סכום נכסי הקרן'!$C$42</f>
        <v>3.272456371651375E-3</v>
      </c>
    </row>
    <row r="113" spans="2:16">
      <c r="B113" s="86" t="s">
        <v>2139</v>
      </c>
      <c r="C113" s="83" t="s">
        <v>2140</v>
      </c>
      <c r="D113" s="83" t="s">
        <v>250</v>
      </c>
      <c r="E113" s="83"/>
      <c r="F113" s="105">
        <v>43525</v>
      </c>
      <c r="G113" s="93">
        <v>10.54</v>
      </c>
      <c r="H113" s="96" t="s">
        <v>152</v>
      </c>
      <c r="I113" s="97">
        <v>4.8000000000000001E-2</v>
      </c>
      <c r="J113" s="97">
        <v>4.8500000000000008E-2</v>
      </c>
      <c r="K113" s="93">
        <v>372536999.99999994</v>
      </c>
      <c r="L113" s="106">
        <v>101.2988</v>
      </c>
      <c r="M113" s="93">
        <v>377375.48456999997</v>
      </c>
      <c r="N113" s="83"/>
      <c r="O113" s="94">
        <v>1.7495404796561448E-2</v>
      </c>
      <c r="P113" s="94">
        <f>M113/'סכום נכסי הקרן'!$C$42</f>
        <v>5.1199205878994973E-3</v>
      </c>
    </row>
    <row r="114" spans="2:16">
      <c r="B114" s="86" t="s">
        <v>2141</v>
      </c>
      <c r="C114" s="83" t="s">
        <v>2142</v>
      </c>
      <c r="D114" s="83" t="s">
        <v>250</v>
      </c>
      <c r="E114" s="83"/>
      <c r="F114" s="105">
        <v>43556</v>
      </c>
      <c r="G114" s="93">
        <v>10.37</v>
      </c>
      <c r="H114" s="96" t="s">
        <v>152</v>
      </c>
      <c r="I114" s="97">
        <v>4.8000000000000001E-2</v>
      </c>
      <c r="J114" s="97">
        <v>4.8499999999999995E-2</v>
      </c>
      <c r="K114" s="93">
        <v>164960999.99999997</v>
      </c>
      <c r="L114" s="106">
        <v>103.2176</v>
      </c>
      <c r="M114" s="93">
        <v>170268.82481999998</v>
      </c>
      <c r="N114" s="83"/>
      <c r="O114" s="94">
        <v>7.8937878486066409E-3</v>
      </c>
      <c r="P114" s="94">
        <f>M114/'סכום נכסי הקרן'!$C$42</f>
        <v>2.3100675515970517E-3</v>
      </c>
    </row>
    <row r="115" spans="2:16">
      <c r="B115" s="86" t="s">
        <v>2143</v>
      </c>
      <c r="C115" s="83" t="s">
        <v>2144</v>
      </c>
      <c r="D115" s="83" t="s">
        <v>250</v>
      </c>
      <c r="E115" s="83"/>
      <c r="F115" s="105">
        <v>43586</v>
      </c>
      <c r="G115" s="93">
        <v>10.449998319839368</v>
      </c>
      <c r="H115" s="96" t="s">
        <v>152</v>
      </c>
      <c r="I115" s="97">
        <v>4.8000000000000001E-2</v>
      </c>
      <c r="J115" s="97">
        <v>4.8500117611244314E-2</v>
      </c>
      <c r="K115" s="93">
        <v>401887999.99999994</v>
      </c>
      <c r="L115" s="106">
        <v>102.3058</v>
      </c>
      <c r="M115" s="93">
        <v>411154.67557000002</v>
      </c>
      <c r="N115" s="83"/>
      <c r="O115" s="94">
        <v>1.9061432915528313E-2</v>
      </c>
      <c r="P115" s="94">
        <f>M115/'סכום נכסי הקרן'!$C$42</f>
        <v>5.5782089042180679E-3</v>
      </c>
    </row>
    <row r="116" spans="2:16">
      <c r="B116" s="86" t="s">
        <v>2145</v>
      </c>
      <c r="C116" s="83" t="s">
        <v>2146</v>
      </c>
      <c r="D116" s="83" t="s">
        <v>250</v>
      </c>
      <c r="E116" s="83"/>
      <c r="F116" s="105">
        <v>43617</v>
      </c>
      <c r="G116" s="93">
        <v>10.540000000000001</v>
      </c>
      <c r="H116" s="96" t="s">
        <v>152</v>
      </c>
      <c r="I116" s="97">
        <v>4.8000000000000001E-2</v>
      </c>
      <c r="J116" s="97">
        <v>4.8499999999999995E-2</v>
      </c>
      <c r="K116" s="93">
        <v>100999.99999999999</v>
      </c>
      <c r="L116" s="106">
        <v>101.5938</v>
      </c>
      <c r="M116" s="93">
        <v>102.60973999999997</v>
      </c>
      <c r="N116" s="83"/>
      <c r="O116" s="94">
        <v>4.7570629539315723E-6</v>
      </c>
      <c r="P116" s="94">
        <f>M116/'סכום נכסי הקרן'!$C$42</f>
        <v>1.3921246658182582E-6</v>
      </c>
    </row>
    <row r="117" spans="2:16">
      <c r="B117" s="86" t="s">
        <v>2147</v>
      </c>
      <c r="C117" s="83" t="s">
        <v>2148</v>
      </c>
      <c r="D117" s="83" t="s">
        <v>250</v>
      </c>
      <c r="E117" s="83"/>
      <c r="F117" s="105">
        <v>43647</v>
      </c>
      <c r="G117" s="93">
        <v>10.62</v>
      </c>
      <c r="H117" s="96" t="s">
        <v>152</v>
      </c>
      <c r="I117" s="97">
        <v>4.8000000000000001E-2</v>
      </c>
      <c r="J117" s="97">
        <v>4.8499999999999995E-2</v>
      </c>
      <c r="K117" s="93">
        <v>124741999.99999999</v>
      </c>
      <c r="L117" s="106">
        <v>101.193</v>
      </c>
      <c r="M117" s="93">
        <v>126230.22165999997</v>
      </c>
      <c r="N117" s="83"/>
      <c r="O117" s="94">
        <v>5.8521258422968101E-3</v>
      </c>
      <c r="P117" s="94">
        <f>M117/'סכום נכסי הקרן'!$C$42</f>
        <v>1.7125879584588379E-3</v>
      </c>
    </row>
    <row r="118" spans="2:16">
      <c r="B118" s="86" t="s">
        <v>2149</v>
      </c>
      <c r="C118" s="83" t="s">
        <v>2150</v>
      </c>
      <c r="D118" s="83" t="s">
        <v>250</v>
      </c>
      <c r="E118" s="83"/>
      <c r="F118" s="105">
        <v>43678</v>
      </c>
      <c r="G118" s="93">
        <v>10.710000000000008</v>
      </c>
      <c r="H118" s="96" t="s">
        <v>152</v>
      </c>
      <c r="I118" s="97">
        <v>4.8000000000000001E-2</v>
      </c>
      <c r="J118" s="97">
        <v>4.8500000000000015E-2</v>
      </c>
      <c r="K118" s="93">
        <v>280182999.99999994</v>
      </c>
      <c r="L118" s="106">
        <v>100.7938</v>
      </c>
      <c r="M118" s="93">
        <v>282407.20251999988</v>
      </c>
      <c r="N118" s="83"/>
      <c r="O118" s="94">
        <v>1.3092605448872034E-2</v>
      </c>
      <c r="P118" s="94">
        <f>M118/'סכום נכסי הקרן'!$C$42</f>
        <v>3.8314689466401931E-3</v>
      </c>
    </row>
    <row r="119" spans="2:16">
      <c r="B119" s="86" t="s">
        <v>2151</v>
      </c>
      <c r="C119" s="83" t="s">
        <v>2152</v>
      </c>
      <c r="D119" s="83" t="s">
        <v>250</v>
      </c>
      <c r="E119" s="83"/>
      <c r="F119" s="105">
        <v>43709</v>
      </c>
      <c r="G119" s="93">
        <v>10.79</v>
      </c>
      <c r="H119" s="96" t="s">
        <v>152</v>
      </c>
      <c r="I119" s="97">
        <v>4.8000000000000001E-2</v>
      </c>
      <c r="J119" s="97">
        <v>4.8499999999999995E-2</v>
      </c>
      <c r="K119" s="93">
        <v>120999.99999999999</v>
      </c>
      <c r="L119" s="106">
        <v>100.59529999999999</v>
      </c>
      <c r="M119" s="93">
        <v>121.72033999999998</v>
      </c>
      <c r="N119" s="83"/>
      <c r="O119" s="94">
        <v>5.643044414243281E-6</v>
      </c>
      <c r="P119" s="94">
        <f>M119/'סכום נכסי הקרן'!$C$42</f>
        <v>1.6514015886385131E-6</v>
      </c>
    </row>
    <row r="120" spans="2:16">
      <c r="B120" s="86" t="s">
        <v>2153</v>
      </c>
      <c r="C120" s="83" t="s">
        <v>2154</v>
      </c>
      <c r="D120" s="83" t="s">
        <v>250</v>
      </c>
      <c r="E120" s="83"/>
      <c r="F120" s="105">
        <v>40057</v>
      </c>
      <c r="G120" s="93">
        <v>4.43</v>
      </c>
      <c r="H120" s="96" t="s">
        <v>152</v>
      </c>
      <c r="I120" s="97">
        <v>4.8000000000000001E-2</v>
      </c>
      <c r="J120" s="97">
        <v>4.8499999999999995E-2</v>
      </c>
      <c r="K120" s="93">
        <v>108167999.99999999</v>
      </c>
      <c r="L120" s="106">
        <v>110.34439999999999</v>
      </c>
      <c r="M120" s="93">
        <v>119357.33833999997</v>
      </c>
      <c r="N120" s="83"/>
      <c r="O120" s="94">
        <v>5.5334939207241978E-3</v>
      </c>
      <c r="P120" s="94">
        <f>M120/'סכום נכסי הקרן'!$C$42</f>
        <v>1.6193423231510896E-3</v>
      </c>
    </row>
    <row r="121" spans="2:16">
      <c r="B121" s="86" t="s">
        <v>2155</v>
      </c>
      <c r="C121" s="83" t="s">
        <v>2156</v>
      </c>
      <c r="D121" s="83" t="s">
        <v>250</v>
      </c>
      <c r="E121" s="83"/>
      <c r="F121" s="105">
        <v>40087</v>
      </c>
      <c r="G121" s="93">
        <v>4.41</v>
      </c>
      <c r="H121" s="96" t="s">
        <v>152</v>
      </c>
      <c r="I121" s="97">
        <v>4.8000000000000001E-2</v>
      </c>
      <c r="J121" s="97">
        <v>4.8499999999999995E-2</v>
      </c>
      <c r="K121" s="93">
        <v>100331999.99999999</v>
      </c>
      <c r="L121" s="106">
        <v>112.0097</v>
      </c>
      <c r="M121" s="93">
        <v>112381.52714999998</v>
      </c>
      <c r="N121" s="83"/>
      <c r="O121" s="94">
        <v>5.21009018745706E-3</v>
      </c>
      <c r="P121" s="94">
        <f>M121/'סכום נכסי הקרן'!$C$42</f>
        <v>1.5247002470510039E-3</v>
      </c>
    </row>
    <row r="122" spans="2:16">
      <c r="B122" s="86" t="s">
        <v>2157</v>
      </c>
      <c r="C122" s="83" t="s">
        <v>2158</v>
      </c>
      <c r="D122" s="83" t="s">
        <v>250</v>
      </c>
      <c r="E122" s="83"/>
      <c r="F122" s="105">
        <v>40118</v>
      </c>
      <c r="G122" s="93">
        <v>4.4899999999999993</v>
      </c>
      <c r="H122" s="96" t="s">
        <v>152</v>
      </c>
      <c r="I122" s="97">
        <v>4.8000000000000001E-2</v>
      </c>
      <c r="J122" s="97">
        <v>4.8499999999999995E-2</v>
      </c>
      <c r="K122" s="93">
        <v>122826999.99999999</v>
      </c>
      <c r="L122" s="106">
        <v>111.8857</v>
      </c>
      <c r="M122" s="93">
        <v>137425.86067999998</v>
      </c>
      <c r="N122" s="83"/>
      <c r="O122" s="94">
        <v>6.3711638948991548E-3</v>
      </c>
      <c r="P122" s="94">
        <f>M122/'סכום נכסי הקרן'!$C$42</f>
        <v>1.8644811922721132E-3</v>
      </c>
    </row>
    <row r="123" spans="2:16">
      <c r="B123" s="86" t="s">
        <v>2159</v>
      </c>
      <c r="C123" s="83" t="s">
        <v>2160</v>
      </c>
      <c r="D123" s="83" t="s">
        <v>250</v>
      </c>
      <c r="E123" s="83"/>
      <c r="F123" s="105">
        <v>39509</v>
      </c>
      <c r="G123" s="93">
        <v>3.1899999999999986</v>
      </c>
      <c r="H123" s="96" t="s">
        <v>152</v>
      </c>
      <c r="I123" s="97">
        <v>4.8000000000000001E-2</v>
      </c>
      <c r="J123" s="97">
        <v>4.8599999999999983E-2</v>
      </c>
      <c r="K123" s="93">
        <v>14638999.999999998</v>
      </c>
      <c r="L123" s="106">
        <v>118.2199</v>
      </c>
      <c r="M123" s="93">
        <v>17306.212600000003</v>
      </c>
      <c r="N123" s="83"/>
      <c r="O123" s="94">
        <v>8.0232873440985069E-4</v>
      </c>
      <c r="P123" s="94">
        <f>M123/'סכום נכסי הקרן'!$C$42</f>
        <v>2.3479647675118113E-4</v>
      </c>
    </row>
    <row r="124" spans="2:16">
      <c r="B124" s="86" t="s">
        <v>2161</v>
      </c>
      <c r="C124" s="83" t="s">
        <v>2162</v>
      </c>
      <c r="D124" s="83" t="s">
        <v>250</v>
      </c>
      <c r="E124" s="83"/>
      <c r="F124" s="105">
        <v>39600</v>
      </c>
      <c r="G124" s="93">
        <v>3.36</v>
      </c>
      <c r="H124" s="96" t="s">
        <v>152</v>
      </c>
      <c r="I124" s="97">
        <v>4.8000000000000001E-2</v>
      </c>
      <c r="J124" s="97">
        <v>4.8521905833719181E-2</v>
      </c>
      <c r="K124" s="93">
        <v>43654999.999999993</v>
      </c>
      <c r="L124" s="106">
        <v>117.798</v>
      </c>
      <c r="M124" s="93">
        <v>51424.734179999992</v>
      </c>
      <c r="N124" s="83"/>
      <c r="O124" s="94">
        <v>2.3840884684383445E-3</v>
      </c>
      <c r="P124" s="94">
        <f>M124/'סכום נכסי הקרן'!$C$42</f>
        <v>6.9768855164358933E-4</v>
      </c>
    </row>
    <row r="125" spans="2:16">
      <c r="B125" s="86" t="s">
        <v>2163</v>
      </c>
      <c r="C125" s="83" t="s">
        <v>2164</v>
      </c>
      <c r="D125" s="83" t="s">
        <v>250</v>
      </c>
      <c r="E125" s="83"/>
      <c r="F125" s="105">
        <v>39630</v>
      </c>
      <c r="G125" s="93">
        <v>3.4400000000000004</v>
      </c>
      <c r="H125" s="96" t="s">
        <v>152</v>
      </c>
      <c r="I125" s="97">
        <v>4.8000000000000001E-2</v>
      </c>
      <c r="J125" s="97">
        <v>4.8499999999999995E-2</v>
      </c>
      <c r="K125" s="93">
        <v>20478999.999999996</v>
      </c>
      <c r="L125" s="106">
        <v>116.5586</v>
      </c>
      <c r="M125" s="93">
        <v>23870.037429999997</v>
      </c>
      <c r="N125" s="83"/>
      <c r="O125" s="94">
        <v>1.1066324772600828E-3</v>
      </c>
      <c r="P125" s="94">
        <f>M125/'סכום נכסי הקרן'!$C$42</f>
        <v>3.238490603358713E-4</v>
      </c>
    </row>
    <row r="126" spans="2:16">
      <c r="B126" s="86" t="s">
        <v>2165</v>
      </c>
      <c r="C126" s="83" t="s">
        <v>2166</v>
      </c>
      <c r="D126" s="83" t="s">
        <v>250</v>
      </c>
      <c r="E126" s="83"/>
      <c r="F126" s="105">
        <v>39904</v>
      </c>
      <c r="G126" s="93">
        <v>4.0100000000000007</v>
      </c>
      <c r="H126" s="96" t="s">
        <v>152</v>
      </c>
      <c r="I126" s="97">
        <v>4.8000000000000001E-2</v>
      </c>
      <c r="J126" s="97">
        <v>4.8500000000000008E-2</v>
      </c>
      <c r="K126" s="93">
        <v>156289999.99999997</v>
      </c>
      <c r="L126" s="106">
        <v>116.90860000000001</v>
      </c>
      <c r="M126" s="93">
        <v>182716.39298999996</v>
      </c>
      <c r="N126" s="83"/>
      <c r="O126" s="94">
        <v>8.4708662566412452E-3</v>
      </c>
      <c r="P126" s="94">
        <f>M126/'סכום נכסי הקרן'!$C$42</f>
        <v>2.4789459317480123E-3</v>
      </c>
    </row>
    <row r="127" spans="2:16">
      <c r="B127" s="86" t="s">
        <v>2167</v>
      </c>
      <c r="C127" s="83" t="s">
        <v>2168</v>
      </c>
      <c r="D127" s="83" t="s">
        <v>250</v>
      </c>
      <c r="E127" s="83"/>
      <c r="F127" s="105">
        <v>39965</v>
      </c>
      <c r="G127" s="93">
        <v>4.18</v>
      </c>
      <c r="H127" s="96" t="s">
        <v>152</v>
      </c>
      <c r="I127" s="97">
        <v>4.8000000000000001E-2</v>
      </c>
      <c r="J127" s="97">
        <v>4.8518406626682616E-2</v>
      </c>
      <c r="K127" s="93">
        <v>73637999.999999985</v>
      </c>
      <c r="L127" s="106">
        <v>114.2766</v>
      </c>
      <c r="M127" s="93">
        <v>84150.979519999979</v>
      </c>
      <c r="N127" s="83"/>
      <c r="O127" s="94">
        <v>3.9013012528015998E-3</v>
      </c>
      <c r="P127" s="94">
        <f>M127/'סכום נכסי הקרן'!$C$42</f>
        <v>1.141691366166205E-3</v>
      </c>
    </row>
    <row r="128" spans="2:16">
      <c r="B128" s="86" t="s">
        <v>2169</v>
      </c>
      <c r="C128" s="83" t="s">
        <v>2170</v>
      </c>
      <c r="D128" s="83" t="s">
        <v>250</v>
      </c>
      <c r="E128" s="83"/>
      <c r="F128" s="105">
        <v>39995</v>
      </c>
      <c r="G128" s="93">
        <v>4.26</v>
      </c>
      <c r="H128" s="96" t="s">
        <v>152</v>
      </c>
      <c r="I128" s="97">
        <v>4.8000000000000001E-2</v>
      </c>
      <c r="J128" s="97">
        <v>4.8499999999999988E-2</v>
      </c>
      <c r="K128" s="93">
        <v>112495999.99999999</v>
      </c>
      <c r="L128" s="106">
        <v>113.38339999999999</v>
      </c>
      <c r="M128" s="93">
        <v>127551.80685999998</v>
      </c>
      <c r="N128" s="83"/>
      <c r="O128" s="94">
        <v>5.9133955033970559E-3</v>
      </c>
      <c r="P128" s="94">
        <f>M128/'סכום נכסי הקרן'!$C$42</f>
        <v>1.7305181408655021E-3</v>
      </c>
    </row>
    <row r="129" spans="2:16">
      <c r="B129" s="86" t="s">
        <v>2171</v>
      </c>
      <c r="C129" s="83" t="s">
        <v>2172</v>
      </c>
      <c r="D129" s="83" t="s">
        <v>250</v>
      </c>
      <c r="E129" s="83"/>
      <c r="F129" s="105">
        <v>40027</v>
      </c>
      <c r="G129" s="93">
        <v>4.3499999999999996</v>
      </c>
      <c r="H129" s="96" t="s">
        <v>152</v>
      </c>
      <c r="I129" s="97">
        <v>4.8000000000000001E-2</v>
      </c>
      <c r="J129" s="97">
        <v>4.8500000000000008E-2</v>
      </c>
      <c r="K129" s="93">
        <v>141649999.99999997</v>
      </c>
      <c r="L129" s="106">
        <v>111.94580000000001</v>
      </c>
      <c r="M129" s="93">
        <v>158571.25886999996</v>
      </c>
      <c r="N129" s="83"/>
      <c r="O129" s="94">
        <v>7.3514800946651868E-3</v>
      </c>
      <c r="P129" s="94">
        <f>M129/'סכום נכסי הקרן'!$C$42</f>
        <v>2.1513645854943134E-3</v>
      </c>
    </row>
    <row r="130" spans="2:16">
      <c r="B130" s="86" t="s">
        <v>2173</v>
      </c>
      <c r="C130" s="83" t="s">
        <v>2174</v>
      </c>
      <c r="D130" s="83" t="s">
        <v>250</v>
      </c>
      <c r="E130" s="83"/>
      <c r="F130" s="105">
        <v>40179</v>
      </c>
      <c r="G130" s="93">
        <v>4.66</v>
      </c>
      <c r="H130" s="96" t="s">
        <v>152</v>
      </c>
      <c r="I130" s="97">
        <v>4.8000000000000001E-2</v>
      </c>
      <c r="J130" s="97">
        <v>4.8499999999999995E-2</v>
      </c>
      <c r="K130" s="93">
        <v>55111999.999999993</v>
      </c>
      <c r="L130" s="106">
        <v>110.4799</v>
      </c>
      <c r="M130" s="93">
        <v>60887.662259999997</v>
      </c>
      <c r="N130" s="83"/>
      <c r="O130" s="94">
        <v>2.8227967684992046E-3</v>
      </c>
      <c r="P130" s="94">
        <f>M130/'סכום נכסי הקרן'!$C$42</f>
        <v>8.2607378672002764E-4</v>
      </c>
    </row>
    <row r="131" spans="2:16">
      <c r="B131" s="86" t="s">
        <v>2175</v>
      </c>
      <c r="C131" s="83" t="s">
        <v>2176</v>
      </c>
      <c r="D131" s="83" t="s">
        <v>250</v>
      </c>
      <c r="E131" s="83"/>
      <c r="F131" s="105">
        <v>40210</v>
      </c>
      <c r="G131" s="93">
        <v>4.74</v>
      </c>
      <c r="H131" s="96" t="s">
        <v>152</v>
      </c>
      <c r="I131" s="97">
        <v>4.8000000000000001E-2</v>
      </c>
      <c r="J131" s="97">
        <v>4.8499999999999995E-2</v>
      </c>
      <c r="K131" s="93">
        <v>80739999.999999985</v>
      </c>
      <c r="L131" s="106">
        <v>110.0442</v>
      </c>
      <c r="M131" s="93">
        <v>88849.718029999989</v>
      </c>
      <c r="N131" s="83"/>
      <c r="O131" s="94">
        <v>4.1191382232113553E-3</v>
      </c>
      <c r="P131" s="94">
        <f>M131/'סכום נכסי הקרן'!$C$42</f>
        <v>1.2054399905950472E-3</v>
      </c>
    </row>
    <row r="132" spans="2:16">
      <c r="B132" s="86" t="s">
        <v>2177</v>
      </c>
      <c r="C132" s="83" t="s">
        <v>2178</v>
      </c>
      <c r="D132" s="83" t="s">
        <v>250</v>
      </c>
      <c r="E132" s="83"/>
      <c r="F132" s="105">
        <v>40238</v>
      </c>
      <c r="G132" s="93">
        <v>4.82</v>
      </c>
      <c r="H132" s="96" t="s">
        <v>152</v>
      </c>
      <c r="I132" s="97">
        <v>4.8000000000000001E-2</v>
      </c>
      <c r="J132" s="97">
        <v>4.8500000000000008E-2</v>
      </c>
      <c r="K132" s="93">
        <v>115179999.99999999</v>
      </c>
      <c r="L132" s="106">
        <v>110.3441</v>
      </c>
      <c r="M132" s="93">
        <v>127094.32787999998</v>
      </c>
      <c r="N132" s="83"/>
      <c r="O132" s="94">
        <v>5.8921864416845871E-3</v>
      </c>
      <c r="P132" s="94">
        <f>M132/'סכום נכסי הקרן'!$C$42</f>
        <v>1.7243114418508531E-3</v>
      </c>
    </row>
    <row r="133" spans="2:16">
      <c r="B133" s="86" t="s">
        <v>2179</v>
      </c>
      <c r="C133" s="83" t="s">
        <v>2180</v>
      </c>
      <c r="D133" s="83" t="s">
        <v>250</v>
      </c>
      <c r="E133" s="83"/>
      <c r="F133" s="105">
        <v>40300</v>
      </c>
      <c r="G133" s="93">
        <v>4.879999999999999</v>
      </c>
      <c r="H133" s="96" t="s">
        <v>152</v>
      </c>
      <c r="I133" s="97">
        <v>4.8000000000000001E-2</v>
      </c>
      <c r="J133" s="97">
        <v>4.8499999999999995E-2</v>
      </c>
      <c r="K133" s="93">
        <v>18000999.999999996</v>
      </c>
      <c r="L133" s="106">
        <v>112.3092</v>
      </c>
      <c r="M133" s="93">
        <v>20216.771860000001</v>
      </c>
      <c r="N133" s="83"/>
      <c r="O133" s="94">
        <v>9.3726440066305898E-4</v>
      </c>
      <c r="P133" s="94">
        <f>M133/'סכום נכסי הקרן'!$C$42</f>
        <v>2.7428455397632306E-4</v>
      </c>
    </row>
    <row r="134" spans="2:16">
      <c r="B134" s="86" t="s">
        <v>2181</v>
      </c>
      <c r="C134" s="83" t="s">
        <v>2182</v>
      </c>
      <c r="D134" s="83" t="s">
        <v>250</v>
      </c>
      <c r="E134" s="83"/>
      <c r="F134" s="105">
        <v>40360</v>
      </c>
      <c r="G134" s="93">
        <v>5.0399999999999991</v>
      </c>
      <c r="H134" s="96" t="s">
        <v>152</v>
      </c>
      <c r="I134" s="97">
        <v>4.8000000000000001E-2</v>
      </c>
      <c r="J134" s="97">
        <v>4.8499999999999995E-2</v>
      </c>
      <c r="K134" s="93">
        <v>50553999.999999993</v>
      </c>
      <c r="L134" s="106">
        <v>110.06019999999999</v>
      </c>
      <c r="M134" s="93">
        <v>55639.826429999994</v>
      </c>
      <c r="N134" s="83"/>
      <c r="O134" s="94">
        <v>2.5795032428045897E-3</v>
      </c>
      <c r="P134" s="94">
        <f>M134/'סכום נכסי הקרן'!$C$42</f>
        <v>7.5487546089727598E-4</v>
      </c>
    </row>
    <row r="135" spans="2:16">
      <c r="B135" s="86" t="s">
        <v>2183</v>
      </c>
      <c r="C135" s="83" t="s">
        <v>2184</v>
      </c>
      <c r="D135" s="83" t="s">
        <v>250</v>
      </c>
      <c r="E135" s="83"/>
      <c r="F135" s="105">
        <v>40422</v>
      </c>
      <c r="G135" s="93">
        <v>5.21</v>
      </c>
      <c r="H135" s="96" t="s">
        <v>152</v>
      </c>
      <c r="I135" s="97">
        <v>4.8000000000000001E-2</v>
      </c>
      <c r="J135" s="97">
        <v>4.8499999999999988E-2</v>
      </c>
      <c r="K135" s="93">
        <v>100419999.99999999</v>
      </c>
      <c r="L135" s="106">
        <v>108.3686</v>
      </c>
      <c r="M135" s="93">
        <v>108823.78251999999</v>
      </c>
      <c r="N135" s="83"/>
      <c r="O135" s="94">
        <v>5.0451505318364351E-3</v>
      </c>
      <c r="P135" s="94">
        <f>M135/'סכום נכסי הקרן'!$C$42</f>
        <v>1.476431690341812E-3</v>
      </c>
    </row>
    <row r="136" spans="2:16">
      <c r="B136" s="86" t="s">
        <v>2185</v>
      </c>
      <c r="C136" s="83" t="s">
        <v>2186</v>
      </c>
      <c r="D136" s="83" t="s">
        <v>250</v>
      </c>
      <c r="E136" s="83"/>
      <c r="F136" s="105">
        <v>40483</v>
      </c>
      <c r="G136" s="93">
        <v>5.2499999999999991</v>
      </c>
      <c r="H136" s="96" t="s">
        <v>152</v>
      </c>
      <c r="I136" s="97">
        <v>4.8000000000000001E-2</v>
      </c>
      <c r="J136" s="97">
        <v>4.8500157234275178E-2</v>
      </c>
      <c r="K136" s="93">
        <v>195176999.99999997</v>
      </c>
      <c r="L136" s="106">
        <v>109.2745</v>
      </c>
      <c r="M136" s="93">
        <v>213278.66944999993</v>
      </c>
      <c r="N136" s="83"/>
      <c r="O136" s="94">
        <v>9.887755853434696E-3</v>
      </c>
      <c r="P136" s="94">
        <f>M136/'סכום נכסי הקרן'!$C$42</f>
        <v>2.8935897940511688E-3</v>
      </c>
    </row>
    <row r="137" spans="2:16">
      <c r="B137" s="86" t="s">
        <v>2187</v>
      </c>
      <c r="C137" s="83" t="s">
        <v>2188</v>
      </c>
      <c r="D137" s="83" t="s">
        <v>250</v>
      </c>
      <c r="E137" s="83"/>
      <c r="F137" s="105">
        <v>40513</v>
      </c>
      <c r="G137" s="93">
        <v>5.330000000000001</v>
      </c>
      <c r="H137" s="96" t="s">
        <v>152</v>
      </c>
      <c r="I137" s="97">
        <v>4.8000000000000001E-2</v>
      </c>
      <c r="J137" s="97">
        <v>4.8500000000000008E-2</v>
      </c>
      <c r="K137" s="93">
        <v>66341999.999999993</v>
      </c>
      <c r="L137" s="106">
        <v>108.542</v>
      </c>
      <c r="M137" s="93">
        <v>72008.928019999978</v>
      </c>
      <c r="N137" s="83"/>
      <c r="O137" s="94">
        <v>3.338386822111304E-3</v>
      </c>
      <c r="P137" s="94">
        <f>M137/'סכום נכסי הקרן'!$C$42</f>
        <v>9.7695798523389217E-4</v>
      </c>
    </row>
    <row r="138" spans="2:16">
      <c r="B138" s="86" t="s">
        <v>2189</v>
      </c>
      <c r="C138" s="83" t="s">
        <v>2190</v>
      </c>
      <c r="D138" s="83" t="s">
        <v>250</v>
      </c>
      <c r="E138" s="83"/>
      <c r="F138" s="105">
        <v>40544</v>
      </c>
      <c r="G138" s="93">
        <v>5.4200000000000008</v>
      </c>
      <c r="H138" s="96" t="s">
        <v>152</v>
      </c>
      <c r="I138" s="97">
        <v>4.8000000000000001E-2</v>
      </c>
      <c r="J138" s="97">
        <v>4.8500000000000008E-2</v>
      </c>
      <c r="K138" s="93">
        <v>166734999.99999997</v>
      </c>
      <c r="L138" s="106">
        <v>108.01430000000001</v>
      </c>
      <c r="M138" s="93">
        <v>180097.66911999998</v>
      </c>
      <c r="N138" s="83"/>
      <c r="O138" s="94">
        <v>8.3494602935372236E-3</v>
      </c>
      <c r="P138" s="94">
        <f>M138/'סכום נכסי הקרן'!$C$42</f>
        <v>2.4434172373726634E-3</v>
      </c>
    </row>
    <row r="139" spans="2:16">
      <c r="B139" s="86" t="s">
        <v>2191</v>
      </c>
      <c r="C139" s="83" t="s">
        <v>2192</v>
      </c>
      <c r="D139" s="83" t="s">
        <v>250</v>
      </c>
      <c r="E139" s="83"/>
      <c r="F139" s="105">
        <v>40575</v>
      </c>
      <c r="G139" s="93">
        <v>5.4999999999999991</v>
      </c>
      <c r="H139" s="96" t="s">
        <v>152</v>
      </c>
      <c r="I139" s="97">
        <v>4.8000000000000001E-2</v>
      </c>
      <c r="J139" s="97">
        <v>4.8499999999999995E-2</v>
      </c>
      <c r="K139" s="93">
        <v>65717999.999999993</v>
      </c>
      <c r="L139" s="106">
        <v>107.19110000000001</v>
      </c>
      <c r="M139" s="93">
        <v>70443.858049999995</v>
      </c>
      <c r="N139" s="83"/>
      <c r="O139" s="94">
        <v>3.2658290281377717E-3</v>
      </c>
      <c r="P139" s="94">
        <f>M139/'סכום נכסי הקרן'!$C$42</f>
        <v>9.5572440147304819E-4</v>
      </c>
    </row>
    <row r="140" spans="2:16">
      <c r="B140" s="86" t="s">
        <v>2193</v>
      </c>
      <c r="C140" s="83" t="s">
        <v>2194</v>
      </c>
      <c r="D140" s="83" t="s">
        <v>250</v>
      </c>
      <c r="E140" s="83"/>
      <c r="F140" s="105">
        <v>40603</v>
      </c>
      <c r="G140" s="93">
        <v>5.580000000000001</v>
      </c>
      <c r="H140" s="96" t="s">
        <v>152</v>
      </c>
      <c r="I140" s="97">
        <v>4.8000000000000001E-2</v>
      </c>
      <c r="J140" s="97">
        <v>4.850156877754775E-2</v>
      </c>
      <c r="K140" s="93">
        <v>101894999.99999999</v>
      </c>
      <c r="L140" s="106">
        <v>106.54770000000001</v>
      </c>
      <c r="M140" s="93">
        <v>108566.82914999998</v>
      </c>
      <c r="N140" s="83"/>
      <c r="O140" s="94">
        <v>5.0332379847691198E-3</v>
      </c>
      <c r="P140" s="94">
        <f>M140/'סכום נכסי הקרן'!$C$42</f>
        <v>1.472945558086315E-3</v>
      </c>
    </row>
    <row r="141" spans="2:16">
      <c r="B141" s="86" t="s">
        <v>2195</v>
      </c>
      <c r="C141" s="83" t="s">
        <v>2196</v>
      </c>
      <c r="D141" s="83" t="s">
        <v>250</v>
      </c>
      <c r="E141" s="83"/>
      <c r="F141" s="105">
        <v>40634</v>
      </c>
      <c r="G141" s="93">
        <v>5.54</v>
      </c>
      <c r="H141" s="96" t="s">
        <v>152</v>
      </c>
      <c r="I141" s="97">
        <v>4.8000000000000001E-2</v>
      </c>
      <c r="J141" s="97">
        <v>4.8499999999999995E-2</v>
      </c>
      <c r="K141" s="93">
        <v>36137999.999999993</v>
      </c>
      <c r="L141" s="106">
        <v>108.3553</v>
      </c>
      <c r="M141" s="93">
        <v>39157.450209999995</v>
      </c>
      <c r="N141" s="83"/>
      <c r="O141" s="94">
        <v>1.8153681684059534E-3</v>
      </c>
      <c r="P141" s="94">
        <f>M141/'סכום נכסי הקרן'!$C$42</f>
        <v>5.3125611942775937E-4</v>
      </c>
    </row>
    <row r="142" spans="2:16">
      <c r="B142" s="86" t="s">
        <v>2197</v>
      </c>
      <c r="C142" s="83" t="s">
        <v>2198</v>
      </c>
      <c r="D142" s="83" t="s">
        <v>250</v>
      </c>
      <c r="E142" s="83"/>
      <c r="F142" s="105">
        <v>40664</v>
      </c>
      <c r="G142" s="93">
        <v>5.6199999999999992</v>
      </c>
      <c r="H142" s="96" t="s">
        <v>152</v>
      </c>
      <c r="I142" s="97">
        <v>4.8000000000000001E-2</v>
      </c>
      <c r="J142" s="97">
        <v>4.8505669660671796E-2</v>
      </c>
      <c r="K142" s="93">
        <v>134112999.99999999</v>
      </c>
      <c r="L142" s="106">
        <v>107.7223</v>
      </c>
      <c r="M142" s="93">
        <v>144469.58635</v>
      </c>
      <c r="N142" s="83"/>
      <c r="O142" s="94">
        <v>6.697716193369202E-3</v>
      </c>
      <c r="P142" s="94">
        <f>M142/'סכום נכסי הקרן'!$C$42</f>
        <v>1.9600446762499915E-3</v>
      </c>
    </row>
    <row r="143" spans="2:16">
      <c r="B143" s="86" t="s">
        <v>2199</v>
      </c>
      <c r="C143" s="83" t="s">
        <v>2200</v>
      </c>
      <c r="D143" s="83" t="s">
        <v>250</v>
      </c>
      <c r="E143" s="83"/>
      <c r="F143" s="105">
        <v>40756</v>
      </c>
      <c r="G143" s="93">
        <v>5.87</v>
      </c>
      <c r="H143" s="96" t="s">
        <v>152</v>
      </c>
      <c r="I143" s="97">
        <v>4.8000000000000001E-2</v>
      </c>
      <c r="J143" s="97">
        <v>4.8499999999999995E-2</v>
      </c>
      <c r="K143" s="93">
        <v>73796999.999999985</v>
      </c>
      <c r="L143" s="106">
        <v>104.9114</v>
      </c>
      <c r="M143" s="93">
        <v>77421.473249999981</v>
      </c>
      <c r="N143" s="83"/>
      <c r="O143" s="94">
        <v>3.5893163966342688E-3</v>
      </c>
      <c r="P143" s="94">
        <f>M143/'סכום נכסי הקרן'!$C$42</f>
        <v>1.0503909528989496E-3</v>
      </c>
    </row>
    <row r="144" spans="2:16">
      <c r="B144" s="86" t="s">
        <v>2201</v>
      </c>
      <c r="C144" s="83" t="s">
        <v>2202</v>
      </c>
      <c r="D144" s="83" t="s">
        <v>250</v>
      </c>
      <c r="E144" s="83"/>
      <c r="F144" s="105">
        <v>40848</v>
      </c>
      <c r="G144" s="93">
        <v>5.98</v>
      </c>
      <c r="H144" s="96" t="s">
        <v>152</v>
      </c>
      <c r="I144" s="97">
        <v>4.8000000000000001E-2</v>
      </c>
      <c r="J144" s="97">
        <v>4.8500000000000008E-2</v>
      </c>
      <c r="K144" s="93">
        <v>208106999.99999997</v>
      </c>
      <c r="L144" s="106">
        <v>106.1649</v>
      </c>
      <c r="M144" s="93">
        <v>220936.58630999993</v>
      </c>
      <c r="N144" s="83"/>
      <c r="O144" s="94">
        <v>1.0242782506840055E-2</v>
      </c>
      <c r="P144" s="94">
        <f>M144/'סכום נכסי הקרן'!$C$42</f>
        <v>2.9974861195811967E-3</v>
      </c>
    </row>
    <row r="145" spans="2:16">
      <c r="B145" s="86" t="s">
        <v>2203</v>
      </c>
      <c r="C145" s="83" t="s">
        <v>2204</v>
      </c>
      <c r="D145" s="83" t="s">
        <v>250</v>
      </c>
      <c r="E145" s="83"/>
      <c r="F145" s="105">
        <v>40940</v>
      </c>
      <c r="G145" s="93">
        <v>6.2300000000000013</v>
      </c>
      <c r="H145" s="96" t="s">
        <v>152</v>
      </c>
      <c r="I145" s="97">
        <v>4.8000000000000001E-2</v>
      </c>
      <c r="J145" s="97">
        <v>4.8499999999999995E-2</v>
      </c>
      <c r="K145" s="93">
        <v>261736999.99999997</v>
      </c>
      <c r="L145" s="106">
        <v>104.92230000000001</v>
      </c>
      <c r="M145" s="93">
        <v>274620.55190999992</v>
      </c>
      <c r="N145" s="83"/>
      <c r="O145" s="94">
        <v>1.2731610604210703E-2</v>
      </c>
      <c r="P145" s="94">
        <f>M145/'סכום נכסי הקרן'!$C$42</f>
        <v>3.7258260673356581E-3</v>
      </c>
    </row>
    <row r="146" spans="2:16">
      <c r="B146" s="86" t="s">
        <v>2205</v>
      </c>
      <c r="C146" s="83" t="s">
        <v>2206</v>
      </c>
      <c r="D146" s="83" t="s">
        <v>250</v>
      </c>
      <c r="E146" s="83"/>
      <c r="F146" s="105">
        <v>40969</v>
      </c>
      <c r="G146" s="93">
        <v>6.3100000000000014</v>
      </c>
      <c r="H146" s="96" t="s">
        <v>152</v>
      </c>
      <c r="I146" s="97">
        <v>4.8000000000000001E-2</v>
      </c>
      <c r="J146" s="97">
        <v>4.8600000000000011E-2</v>
      </c>
      <c r="K146" s="93">
        <v>159472999.99999997</v>
      </c>
      <c r="L146" s="106">
        <v>104.4883</v>
      </c>
      <c r="M146" s="93">
        <v>166630.54973999996</v>
      </c>
      <c r="N146" s="83"/>
      <c r="O146" s="94">
        <v>7.7251147421424733E-3</v>
      </c>
      <c r="P146" s="94">
        <f>M146/'סכום נכסי הקרן'!$C$42</f>
        <v>2.2607064238922168E-3</v>
      </c>
    </row>
    <row r="147" spans="2:16">
      <c r="B147" s="86" t="s">
        <v>2207</v>
      </c>
      <c r="C147" s="83">
        <v>8789</v>
      </c>
      <c r="D147" s="83" t="s">
        <v>250</v>
      </c>
      <c r="E147" s="83"/>
      <c r="F147" s="105">
        <v>41000</v>
      </c>
      <c r="G147" s="93">
        <v>6.2400074779195043</v>
      </c>
      <c r="H147" s="96" t="s">
        <v>152</v>
      </c>
      <c r="I147" s="97">
        <v>4.8000000000000001E-2</v>
      </c>
      <c r="J147" s="97">
        <v>4.8499700883219761E-2</v>
      </c>
      <c r="K147" s="93">
        <v>87130999.999999985</v>
      </c>
      <c r="L147" s="106">
        <v>106.5861</v>
      </c>
      <c r="M147" s="93">
        <v>92869.534029999995</v>
      </c>
      <c r="N147" s="83"/>
      <c r="O147" s="94">
        <v>4.3054998471197823E-3</v>
      </c>
      <c r="P147" s="94">
        <f>M147/'סכום נכסי הקרן'!$C$42</f>
        <v>1.2599775520940909E-3</v>
      </c>
    </row>
    <row r="148" spans="2:16">
      <c r="B148" s="86" t="s">
        <v>2208</v>
      </c>
      <c r="C148" s="83" t="s">
        <v>2209</v>
      </c>
      <c r="D148" s="83" t="s">
        <v>250</v>
      </c>
      <c r="E148" s="83"/>
      <c r="F148" s="105">
        <v>41640</v>
      </c>
      <c r="G148" s="93">
        <v>7.5</v>
      </c>
      <c r="H148" s="96" t="s">
        <v>152</v>
      </c>
      <c r="I148" s="97">
        <v>4.8000000000000001E-2</v>
      </c>
      <c r="J148" s="97">
        <v>4.8499999999999995E-2</v>
      </c>
      <c r="K148" s="93">
        <v>163545999.99999997</v>
      </c>
      <c r="L148" s="106">
        <v>101.8818</v>
      </c>
      <c r="M148" s="93">
        <v>166623.56820999997</v>
      </c>
      <c r="N148" s="83"/>
      <c r="O148" s="94">
        <v>7.7247910732809715E-3</v>
      </c>
      <c r="P148" s="94">
        <f>M148/'סכום נכסי הקרן'!$C$42</f>
        <v>2.2606117042280006E-3</v>
      </c>
    </row>
    <row r="149" spans="2:16">
      <c r="B149" s="142"/>
      <c r="C149" s="142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>
      <c r="B150" s="142"/>
      <c r="C150" s="142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>
      <c r="B151" s="142"/>
      <c r="C151" s="142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>
      <c r="B152" s="143" t="s">
        <v>131</v>
      </c>
      <c r="C152" s="142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>
      <c r="B153" s="143" t="s">
        <v>225</v>
      </c>
      <c r="C153" s="142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>
      <c r="B154" s="143" t="s">
        <v>233</v>
      </c>
      <c r="C154" s="142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>
      <c r="B155" s="142"/>
      <c r="C155" s="142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>
      <c r="B156" s="142"/>
      <c r="C156" s="142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>
      <c r="B157" s="142"/>
      <c r="C157" s="142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>
      <c r="B158" s="142"/>
      <c r="C158" s="142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>
      <c r="B159" s="142"/>
      <c r="C159" s="142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>
      <c r="B160" s="142"/>
      <c r="C160" s="142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>
      <c r="B161" s="142"/>
      <c r="C161" s="142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>
      <c r="B162" s="142"/>
      <c r="C162" s="142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>
      <c r="B163" s="142"/>
      <c r="C163" s="142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>
      <c r="B164" s="142"/>
      <c r="C164" s="142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>
      <c r="B165" s="142"/>
      <c r="C165" s="142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>
      <c r="B166" s="142"/>
      <c r="C166" s="142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>
      <c r="B167" s="142"/>
      <c r="C167" s="142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>
      <c r="B168" s="142"/>
      <c r="C168" s="142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>
      <c r="B169" s="142"/>
      <c r="C169" s="142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>
      <c r="B170" s="142"/>
      <c r="C170" s="142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>
      <c r="B171" s="142"/>
      <c r="C171" s="142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>
      <c r="B172" s="142"/>
      <c r="C172" s="142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>
      <c r="B173" s="142"/>
      <c r="C173" s="142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>
      <c r="B174" s="142"/>
      <c r="C174" s="142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>
      <c r="B175" s="142"/>
      <c r="C175" s="142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>
      <c r="B176" s="142"/>
      <c r="C176" s="142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>
      <c r="B177" s="142"/>
      <c r="C177" s="142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2:16">
      <c r="B178" s="142"/>
      <c r="C178" s="142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2:16">
      <c r="B179" s="142"/>
      <c r="C179" s="142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2:16">
      <c r="B180" s="142"/>
      <c r="C180" s="142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2:16">
      <c r="B181" s="142"/>
      <c r="C181" s="142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2:16">
      <c r="B182" s="142"/>
      <c r="C182" s="142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2:16">
      <c r="B183" s="142"/>
      <c r="C183" s="142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2:16">
      <c r="B184" s="142"/>
      <c r="C184" s="142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2:16">
      <c r="B185" s="142"/>
      <c r="C185" s="142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2:16">
      <c r="B186" s="142"/>
      <c r="C186" s="142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2:16">
      <c r="B187" s="142"/>
      <c r="C187" s="142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2:16">
      <c r="B188" s="142"/>
      <c r="C188" s="142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2:16">
      <c r="B189" s="142"/>
      <c r="C189" s="142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2:16">
      <c r="B190" s="142"/>
      <c r="C190" s="142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2:16">
      <c r="B191" s="142"/>
      <c r="C191" s="142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2:16">
      <c r="B192" s="142"/>
      <c r="C192" s="142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2:16">
      <c r="B193" s="142"/>
      <c r="C193" s="142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2:16">
      <c r="B194" s="142"/>
      <c r="C194" s="142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2:16">
      <c r="B195" s="142"/>
      <c r="C195" s="142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2:16">
      <c r="B196" s="142"/>
      <c r="C196" s="142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2:16">
      <c r="B197" s="142"/>
      <c r="C197" s="142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2:16">
      <c r="B198" s="142"/>
      <c r="C198" s="142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2:16">
      <c r="B199" s="142"/>
      <c r="C199" s="142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2:16">
      <c r="B200" s="142"/>
      <c r="C200" s="142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  <row r="201" spans="2:16">
      <c r="B201" s="142"/>
      <c r="C201" s="142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</row>
    <row r="202" spans="2:16">
      <c r="B202" s="142"/>
      <c r="C202" s="142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</row>
    <row r="203" spans="2:16">
      <c r="B203" s="142"/>
      <c r="C203" s="142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</row>
    <row r="204" spans="2:16">
      <c r="B204" s="142"/>
      <c r="C204" s="142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</row>
    <row r="205" spans="2:16">
      <c r="B205" s="142"/>
      <c r="C205" s="142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</row>
    <row r="206" spans="2:16">
      <c r="B206" s="142"/>
      <c r="C206" s="142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</row>
    <row r="207" spans="2:16">
      <c r="B207" s="142"/>
      <c r="C207" s="142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</row>
    <row r="208" spans="2:16">
      <c r="B208" s="142"/>
      <c r="C208" s="142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</row>
    <row r="209" spans="2:16">
      <c r="B209" s="142"/>
      <c r="C209" s="142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</row>
    <row r="210" spans="2:16">
      <c r="B210" s="142"/>
      <c r="C210" s="142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</row>
    <row r="211" spans="2:16">
      <c r="B211" s="142"/>
      <c r="C211" s="142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</row>
    <row r="212" spans="2:16">
      <c r="B212" s="142"/>
      <c r="C212" s="142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</row>
    <row r="213" spans="2:16">
      <c r="B213" s="142"/>
      <c r="C213" s="142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</row>
    <row r="214" spans="2:16">
      <c r="B214" s="142"/>
      <c r="C214" s="142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</row>
    <row r="215" spans="2:16">
      <c r="B215" s="142"/>
      <c r="C215" s="142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</row>
    <row r="216" spans="2:16">
      <c r="B216" s="142"/>
      <c r="C216" s="142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</row>
    <row r="217" spans="2:16">
      <c r="B217" s="142"/>
      <c r="C217" s="142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</row>
    <row r="218" spans="2:16">
      <c r="B218" s="142"/>
      <c r="C218" s="142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</row>
    <row r="219" spans="2:16">
      <c r="B219" s="142"/>
      <c r="C219" s="142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</row>
    <row r="220" spans="2:16">
      <c r="B220" s="142"/>
      <c r="C220" s="142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</row>
    <row r="221" spans="2:16">
      <c r="B221" s="142"/>
      <c r="C221" s="142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</row>
    <row r="222" spans="2:16">
      <c r="B222" s="142"/>
      <c r="C222" s="142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</row>
    <row r="223" spans="2:16">
      <c r="B223" s="142"/>
      <c r="C223" s="142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</row>
    <row r="224" spans="2:16">
      <c r="B224" s="142"/>
      <c r="C224" s="142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</row>
    <row r="225" spans="2:16">
      <c r="B225" s="142"/>
      <c r="C225" s="142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</row>
    <row r="226" spans="2:16">
      <c r="B226" s="142"/>
      <c r="C226" s="142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</row>
    <row r="227" spans="2:16">
      <c r="B227" s="142"/>
      <c r="C227" s="142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</row>
    <row r="228" spans="2:16">
      <c r="B228" s="142"/>
      <c r="C228" s="142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</row>
    <row r="229" spans="2:16">
      <c r="B229" s="142"/>
      <c r="C229" s="142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</row>
    <row r="230" spans="2:16">
      <c r="B230" s="142"/>
      <c r="C230" s="142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</row>
    <row r="231" spans="2:16">
      <c r="B231" s="142"/>
      <c r="C231" s="142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</row>
    <row r="232" spans="2:16">
      <c r="B232" s="142"/>
      <c r="C232" s="142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</row>
    <row r="233" spans="2:16">
      <c r="B233" s="142"/>
      <c r="C233" s="142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</row>
    <row r="234" spans="2:16">
      <c r="B234" s="142"/>
      <c r="C234" s="142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</row>
    <row r="235" spans="2:16">
      <c r="B235" s="142"/>
      <c r="C235" s="142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</row>
    <row r="236" spans="2:16">
      <c r="B236" s="142"/>
      <c r="C236" s="142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</row>
    <row r="237" spans="2:16">
      <c r="B237" s="142"/>
      <c r="C237" s="142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</row>
    <row r="238" spans="2:16">
      <c r="B238" s="142"/>
      <c r="C238" s="142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</row>
    <row r="239" spans="2:16">
      <c r="B239" s="142"/>
      <c r="C239" s="142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</row>
    <row r="240" spans="2:16">
      <c r="B240" s="142"/>
      <c r="C240" s="142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</row>
    <row r="241" spans="2:16">
      <c r="B241" s="142"/>
      <c r="C241" s="142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</row>
    <row r="242" spans="2:16">
      <c r="B242" s="142"/>
      <c r="C242" s="142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</row>
    <row r="243" spans="2:16">
      <c r="B243" s="142"/>
      <c r="C243" s="142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</row>
    <row r="244" spans="2:16">
      <c r="B244" s="142"/>
      <c r="C244" s="142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</row>
    <row r="245" spans="2:16">
      <c r="B245" s="142"/>
      <c r="C245" s="142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</row>
    <row r="246" spans="2:16">
      <c r="B246" s="142"/>
      <c r="C246" s="142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</row>
    <row r="247" spans="2:16">
      <c r="B247" s="142"/>
      <c r="C247" s="142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</row>
    <row r="248" spans="2:16">
      <c r="B248" s="142"/>
      <c r="C248" s="142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</row>
    <row r="249" spans="2:16">
      <c r="B249" s="142"/>
      <c r="C249" s="142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</row>
    <row r="250" spans="2:16">
      <c r="B250" s="142"/>
      <c r="C250" s="142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</row>
    <row r="251" spans="2:16">
      <c r="B251" s="142"/>
      <c r="C251" s="142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</row>
    <row r="252" spans="2:16">
      <c r="B252" s="142"/>
      <c r="C252" s="142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</row>
    <row r="253" spans="2:16">
      <c r="B253" s="142"/>
      <c r="C253" s="142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</row>
    <row r="254" spans="2:16">
      <c r="B254" s="142"/>
      <c r="C254" s="142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</row>
    <row r="255" spans="2:16">
      <c r="B255" s="142"/>
      <c r="C255" s="142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</row>
    <row r="256" spans="2:16">
      <c r="B256" s="142"/>
      <c r="C256" s="142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</row>
    <row r="257" spans="2:16">
      <c r="B257" s="142"/>
      <c r="C257" s="142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</row>
    <row r="258" spans="2:16">
      <c r="B258" s="142"/>
      <c r="C258" s="142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</row>
    <row r="259" spans="2:16">
      <c r="B259" s="142"/>
      <c r="C259" s="142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</row>
    <row r="260" spans="2:16">
      <c r="B260" s="142"/>
      <c r="C260" s="142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</row>
    <row r="261" spans="2:16">
      <c r="B261" s="142"/>
      <c r="C261" s="142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</row>
    <row r="262" spans="2:16">
      <c r="B262" s="142"/>
      <c r="C262" s="142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</row>
    <row r="263" spans="2:16">
      <c r="B263" s="142"/>
      <c r="C263" s="142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</row>
    <row r="264" spans="2:16">
      <c r="B264" s="142"/>
      <c r="C264" s="142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</row>
    <row r="265" spans="2:16">
      <c r="B265" s="142"/>
      <c r="C265" s="142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</row>
    <row r="266" spans="2:16">
      <c r="B266" s="142"/>
      <c r="C266" s="142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</row>
    <row r="267" spans="2:16">
      <c r="B267" s="142"/>
      <c r="C267" s="142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</row>
    <row r="268" spans="2:16">
      <c r="B268" s="142"/>
      <c r="C268" s="142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</row>
    <row r="269" spans="2:16">
      <c r="B269" s="142"/>
      <c r="C269" s="142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</row>
    <row r="270" spans="2:16">
      <c r="B270" s="142"/>
      <c r="C270" s="142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</row>
    <row r="271" spans="2:16">
      <c r="B271" s="142"/>
      <c r="C271" s="142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</row>
    <row r="272" spans="2:16">
      <c r="B272" s="142"/>
      <c r="C272" s="142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</row>
    <row r="273" spans="2:16">
      <c r="B273" s="142"/>
      <c r="C273" s="142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</row>
    <row r="274" spans="2:16">
      <c r="B274" s="142"/>
      <c r="C274" s="142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</row>
    <row r="275" spans="2:16">
      <c r="B275" s="142"/>
      <c r="C275" s="142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</row>
    <row r="276" spans="2:16">
      <c r="B276" s="142"/>
      <c r="C276" s="142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</row>
    <row r="277" spans="2:16">
      <c r="B277" s="142"/>
      <c r="C277" s="142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</row>
    <row r="278" spans="2:16">
      <c r="B278" s="142"/>
      <c r="C278" s="142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</row>
    <row r="279" spans="2:16">
      <c r="B279" s="142"/>
      <c r="C279" s="142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</row>
    <row r="280" spans="2:16">
      <c r="B280" s="142"/>
      <c r="C280" s="142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</row>
    <row r="281" spans="2:16">
      <c r="B281" s="142"/>
      <c r="C281" s="142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</row>
    <row r="282" spans="2:16">
      <c r="B282" s="142"/>
      <c r="C282" s="142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</row>
    <row r="283" spans="2:16">
      <c r="B283" s="142"/>
      <c r="C283" s="142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</row>
    <row r="284" spans="2:16">
      <c r="B284" s="142"/>
      <c r="C284" s="142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</row>
    <row r="285" spans="2:16">
      <c r="B285" s="142"/>
      <c r="C285" s="142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</row>
    <row r="286" spans="2:16">
      <c r="B286" s="142"/>
      <c r="C286" s="142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</row>
    <row r="287" spans="2:16">
      <c r="B287" s="142"/>
      <c r="C287" s="142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</row>
    <row r="288" spans="2:16">
      <c r="B288" s="142"/>
      <c r="C288" s="142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</row>
    <row r="289" spans="2:16">
      <c r="B289" s="142"/>
      <c r="C289" s="142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</row>
    <row r="290" spans="2:16">
      <c r="B290" s="142"/>
      <c r="C290" s="142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</row>
    <row r="291" spans="2:16">
      <c r="B291" s="142"/>
      <c r="C291" s="142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</row>
    <row r="292" spans="2:16">
      <c r="B292" s="142"/>
      <c r="C292" s="142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</row>
    <row r="293" spans="2:16">
      <c r="B293" s="142"/>
      <c r="C293" s="142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</row>
    <row r="294" spans="2:16">
      <c r="B294" s="142"/>
      <c r="C294" s="142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</row>
    <row r="295" spans="2:16">
      <c r="B295" s="142"/>
      <c r="C295" s="142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</row>
    <row r="296" spans="2:16">
      <c r="B296" s="142"/>
      <c r="C296" s="142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</row>
    <row r="297" spans="2:16">
      <c r="B297" s="142"/>
      <c r="C297" s="142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</row>
    <row r="298" spans="2:16">
      <c r="B298" s="142"/>
      <c r="C298" s="142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</row>
    <row r="299" spans="2:16">
      <c r="B299" s="142"/>
      <c r="C299" s="142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</row>
    <row r="300" spans="2:16">
      <c r="B300" s="142"/>
      <c r="C300" s="142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</row>
    <row r="301" spans="2:16">
      <c r="B301" s="142"/>
      <c r="C301" s="142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</row>
    <row r="302" spans="2:16">
      <c r="B302" s="142"/>
      <c r="C302" s="142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</row>
    <row r="303" spans="2:16">
      <c r="B303" s="142"/>
      <c r="C303" s="142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</row>
    <row r="304" spans="2:16">
      <c r="B304" s="142"/>
      <c r="C304" s="142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</row>
    <row r="305" spans="2:16">
      <c r="B305" s="142"/>
      <c r="C305" s="142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</row>
    <row r="306" spans="2:16">
      <c r="B306" s="142"/>
      <c r="C306" s="142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</row>
    <row r="307" spans="2:16">
      <c r="B307" s="142"/>
      <c r="C307" s="142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</row>
    <row r="308" spans="2:16">
      <c r="B308" s="142"/>
      <c r="C308" s="142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</row>
    <row r="309" spans="2:16">
      <c r="B309" s="142"/>
      <c r="C309" s="142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</row>
    <row r="310" spans="2:16">
      <c r="B310" s="142"/>
      <c r="C310" s="142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</row>
    <row r="311" spans="2:16">
      <c r="B311" s="142"/>
      <c r="C311" s="142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</row>
    <row r="312" spans="2:16">
      <c r="B312" s="142"/>
      <c r="C312" s="142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</row>
    <row r="313" spans="2:16">
      <c r="B313" s="142"/>
      <c r="C313" s="142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</row>
    <row r="314" spans="2:16">
      <c r="B314" s="142"/>
      <c r="C314" s="142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</row>
    <row r="315" spans="2:16">
      <c r="B315" s="142"/>
      <c r="C315" s="142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</row>
    <row r="316" spans="2:16">
      <c r="B316" s="142"/>
      <c r="C316" s="142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</row>
    <row r="317" spans="2:16">
      <c r="B317" s="142"/>
      <c r="C317" s="142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</row>
    <row r="318" spans="2:16">
      <c r="B318" s="142"/>
      <c r="C318" s="142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</row>
    <row r="319" spans="2:16">
      <c r="B319" s="142"/>
      <c r="C319" s="142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</row>
    <row r="320" spans="2:16">
      <c r="B320" s="142"/>
      <c r="C320" s="142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</row>
    <row r="321" spans="2:16">
      <c r="B321" s="142"/>
      <c r="C321" s="142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</row>
    <row r="322" spans="2:16">
      <c r="B322" s="142"/>
      <c r="C322" s="142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</row>
    <row r="323" spans="2:16">
      <c r="B323" s="142"/>
      <c r="C323" s="142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</row>
    <row r="324" spans="2:16">
      <c r="B324" s="142"/>
      <c r="C324" s="142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</row>
    <row r="325" spans="2:16">
      <c r="B325" s="142"/>
      <c r="C325" s="142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</row>
    <row r="326" spans="2:16">
      <c r="B326" s="142"/>
      <c r="C326" s="142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</row>
    <row r="327" spans="2:16">
      <c r="B327" s="142"/>
      <c r="C327" s="142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</row>
    <row r="328" spans="2:16">
      <c r="B328" s="142"/>
      <c r="C328" s="142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</row>
    <row r="329" spans="2:16">
      <c r="B329" s="142"/>
      <c r="C329" s="142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</row>
    <row r="330" spans="2:16">
      <c r="B330" s="142"/>
      <c r="C330" s="142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</row>
    <row r="331" spans="2:16">
      <c r="B331" s="142"/>
      <c r="C331" s="142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</row>
    <row r="332" spans="2:16">
      <c r="B332" s="142"/>
      <c r="C332" s="142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</row>
    <row r="333" spans="2:16">
      <c r="B333" s="142"/>
      <c r="C333" s="142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</row>
    <row r="334" spans="2:16">
      <c r="B334" s="142"/>
      <c r="C334" s="142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</row>
    <row r="335" spans="2:16">
      <c r="B335" s="142"/>
      <c r="C335" s="142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</row>
    <row r="336" spans="2:16">
      <c r="B336" s="142"/>
      <c r="C336" s="142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</row>
    <row r="337" spans="2:16">
      <c r="B337" s="142"/>
      <c r="C337" s="142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</row>
    <row r="338" spans="2:16">
      <c r="B338" s="142"/>
      <c r="C338" s="142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</row>
    <row r="339" spans="2:16">
      <c r="B339" s="142"/>
      <c r="C339" s="142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</row>
    <row r="340" spans="2:16">
      <c r="B340" s="142"/>
      <c r="C340" s="142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</row>
    <row r="341" spans="2:16">
      <c r="B341" s="142"/>
      <c r="C341" s="142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</row>
    <row r="342" spans="2:16">
      <c r="B342" s="142"/>
      <c r="C342" s="142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</row>
    <row r="343" spans="2:16">
      <c r="B343" s="142"/>
      <c r="C343" s="142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</row>
    <row r="344" spans="2:16">
      <c r="B344" s="142"/>
      <c r="C344" s="142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</row>
    <row r="345" spans="2:16">
      <c r="B345" s="142"/>
      <c r="C345" s="142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</row>
    <row r="346" spans="2:16">
      <c r="B346" s="142"/>
      <c r="C346" s="142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</row>
    <row r="347" spans="2:16">
      <c r="B347" s="142"/>
      <c r="C347" s="142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</row>
    <row r="348" spans="2:16">
      <c r="B348" s="142"/>
      <c r="C348" s="142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</row>
    <row r="349" spans="2:16">
      <c r="B349" s="142"/>
      <c r="C349" s="142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</row>
    <row r="350" spans="2:16">
      <c r="B350" s="142"/>
      <c r="C350" s="142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</row>
    <row r="351" spans="2:16">
      <c r="B351" s="142"/>
      <c r="C351" s="142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</row>
    <row r="352" spans="2:16">
      <c r="B352" s="142"/>
      <c r="C352" s="142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</row>
    <row r="353" spans="2:16">
      <c r="B353" s="142"/>
      <c r="C353" s="142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</row>
    <row r="354" spans="2:16">
      <c r="B354" s="142"/>
      <c r="C354" s="142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</row>
    <row r="355" spans="2:16">
      <c r="B355" s="142"/>
      <c r="C355" s="142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</row>
    <row r="356" spans="2:16">
      <c r="B356" s="142"/>
      <c r="C356" s="142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</row>
    <row r="357" spans="2:16">
      <c r="B357" s="142"/>
      <c r="C357" s="142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</row>
    <row r="358" spans="2:16">
      <c r="B358" s="142"/>
      <c r="C358" s="142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</row>
    <row r="359" spans="2:16">
      <c r="B359" s="142"/>
      <c r="C359" s="142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</row>
    <row r="360" spans="2:16">
      <c r="B360" s="142"/>
      <c r="C360" s="142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</row>
    <row r="361" spans="2:16">
      <c r="B361" s="142"/>
      <c r="C361" s="142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</row>
    <row r="362" spans="2:16">
      <c r="B362" s="142"/>
      <c r="C362" s="142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</row>
    <row r="363" spans="2:16">
      <c r="B363" s="142"/>
      <c r="C363" s="142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</row>
    <row r="364" spans="2:16">
      <c r="B364" s="142"/>
      <c r="C364" s="142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</row>
    <row r="365" spans="2:16">
      <c r="B365" s="142"/>
      <c r="C365" s="142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</row>
    <row r="366" spans="2:16">
      <c r="B366" s="142"/>
      <c r="C366" s="142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</row>
    <row r="367" spans="2:16">
      <c r="B367" s="142"/>
      <c r="C367" s="142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</row>
    <row r="368" spans="2:16">
      <c r="B368" s="142"/>
      <c r="C368" s="142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</row>
    <row r="369" spans="2:16">
      <c r="B369" s="142"/>
      <c r="C369" s="142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</row>
    <row r="370" spans="2:16">
      <c r="B370" s="142"/>
      <c r="C370" s="142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</row>
    <row r="371" spans="2:16">
      <c r="B371" s="142"/>
      <c r="C371" s="142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</row>
    <row r="372" spans="2:16">
      <c r="B372" s="142"/>
      <c r="C372" s="142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</row>
    <row r="373" spans="2:16">
      <c r="B373" s="142"/>
      <c r="C373" s="142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</row>
    <row r="374" spans="2:16">
      <c r="B374" s="142"/>
      <c r="C374" s="142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</row>
    <row r="375" spans="2:16">
      <c r="B375" s="142"/>
      <c r="C375" s="142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</row>
    <row r="376" spans="2:16">
      <c r="B376" s="142"/>
      <c r="C376" s="142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</row>
    <row r="377" spans="2:16">
      <c r="B377" s="142"/>
      <c r="C377" s="142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</row>
    <row r="378" spans="2:16">
      <c r="B378" s="142"/>
      <c r="C378" s="142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</row>
    <row r="379" spans="2:16">
      <c r="B379" s="142"/>
      <c r="C379" s="142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</row>
    <row r="380" spans="2:16">
      <c r="B380" s="142"/>
      <c r="C380" s="142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</row>
    <row r="381" spans="2:16">
      <c r="B381" s="142"/>
      <c r="C381" s="142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</row>
    <row r="382" spans="2:16">
      <c r="B382" s="142"/>
      <c r="C382" s="142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</row>
    <row r="383" spans="2:16">
      <c r="B383" s="142"/>
      <c r="C383" s="142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</row>
    <row r="384" spans="2:16">
      <c r="B384" s="142"/>
      <c r="C384" s="142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</row>
    <row r="385" spans="2:16">
      <c r="B385" s="142"/>
      <c r="C385" s="142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</row>
    <row r="386" spans="2:16">
      <c r="B386" s="142"/>
      <c r="C386" s="142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</row>
    <row r="387" spans="2:16">
      <c r="B387" s="142"/>
      <c r="C387" s="142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</row>
    <row r="388" spans="2:16">
      <c r="B388" s="142"/>
      <c r="C388" s="142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</row>
    <row r="389" spans="2:16">
      <c r="B389" s="142"/>
      <c r="C389" s="142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</row>
    <row r="390" spans="2:16">
      <c r="B390" s="142"/>
      <c r="C390" s="142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</row>
    <row r="391" spans="2:16">
      <c r="B391" s="142"/>
      <c r="C391" s="142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</row>
    <row r="392" spans="2:16">
      <c r="B392" s="142"/>
      <c r="C392" s="142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</row>
    <row r="393" spans="2:16">
      <c r="B393" s="142"/>
      <c r="C393" s="142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</row>
    <row r="394" spans="2:16">
      <c r="B394" s="142"/>
      <c r="C394" s="142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</row>
    <row r="395" spans="2:16">
      <c r="B395" s="142"/>
      <c r="C395" s="142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</row>
    <row r="396" spans="2:16">
      <c r="B396" s="142"/>
      <c r="C396" s="142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</row>
    <row r="397" spans="2:16">
      <c r="B397" s="142"/>
      <c r="C397" s="142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</row>
    <row r="398" spans="2:16">
      <c r="B398" s="142"/>
      <c r="C398" s="142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</row>
    <row r="399" spans="2:16">
      <c r="B399" s="142"/>
      <c r="C399" s="142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</row>
    <row r="400" spans="2:16">
      <c r="B400" s="142"/>
      <c r="C400" s="142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</row>
    <row r="401" spans="2:16">
      <c r="B401" s="142"/>
      <c r="C401" s="142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</row>
    <row r="402" spans="2:16">
      <c r="B402" s="142"/>
      <c r="C402" s="142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</row>
    <row r="403" spans="2:16">
      <c r="B403" s="142"/>
      <c r="C403" s="142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</row>
    <row r="404" spans="2:16">
      <c r="B404" s="142"/>
      <c r="C404" s="142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</row>
    <row r="405" spans="2:16">
      <c r="B405" s="142"/>
      <c r="C405" s="142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</row>
    <row r="406" spans="2:16">
      <c r="B406" s="142"/>
      <c r="C406" s="142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</row>
    <row r="407" spans="2:16">
      <c r="B407" s="142"/>
      <c r="C407" s="142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</row>
    <row r="408" spans="2:16">
      <c r="B408" s="142"/>
      <c r="C408" s="142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</row>
    <row r="409" spans="2:16">
      <c r="B409" s="142"/>
      <c r="C409" s="142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</row>
    <row r="410" spans="2:16">
      <c r="B410" s="142"/>
      <c r="C410" s="142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</row>
    <row r="411" spans="2:16">
      <c r="B411" s="142"/>
      <c r="C411" s="142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</row>
    <row r="412" spans="2:16">
      <c r="B412" s="142"/>
      <c r="C412" s="142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</row>
    <row r="413" spans="2:16">
      <c r="B413" s="142"/>
      <c r="C413" s="142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</row>
    <row r="414" spans="2:16">
      <c r="B414" s="142"/>
      <c r="C414" s="142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</row>
    <row r="415" spans="2:16">
      <c r="B415" s="142"/>
      <c r="C415" s="142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</row>
    <row r="416" spans="2:16">
      <c r="B416" s="142"/>
      <c r="C416" s="142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</row>
    <row r="417" spans="2:16">
      <c r="B417" s="142"/>
      <c r="C417" s="142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</row>
    <row r="418" spans="2:16">
      <c r="B418" s="142"/>
      <c r="C418" s="142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</row>
    <row r="419" spans="2:16">
      <c r="B419" s="142"/>
      <c r="C419" s="142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</row>
    <row r="420" spans="2:16">
      <c r="B420" s="142"/>
      <c r="C420" s="142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</row>
    <row r="421" spans="2:16">
      <c r="B421" s="142"/>
      <c r="C421" s="142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</row>
    <row r="422" spans="2:16">
      <c r="B422" s="142"/>
      <c r="C422" s="142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</row>
    <row r="423" spans="2:16">
      <c r="B423" s="142"/>
      <c r="C423" s="142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</row>
    <row r="424" spans="2:16">
      <c r="B424" s="142"/>
      <c r="C424" s="142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</row>
    <row r="425" spans="2:16">
      <c r="B425" s="142"/>
      <c r="C425" s="142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</row>
    <row r="426" spans="2:16">
      <c r="B426" s="142"/>
      <c r="C426" s="142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</row>
    <row r="427" spans="2:16">
      <c r="B427" s="142"/>
      <c r="C427" s="142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</row>
    <row r="428" spans="2:16">
      <c r="B428" s="142"/>
      <c r="C428" s="142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</row>
    <row r="429" spans="2:16">
      <c r="B429" s="142"/>
      <c r="C429" s="142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</row>
    <row r="430" spans="2:16">
      <c r="B430" s="142"/>
      <c r="C430" s="142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</row>
    <row r="431" spans="2:16">
      <c r="B431" s="142"/>
      <c r="C431" s="142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</row>
    <row r="432" spans="2:16">
      <c r="B432" s="142"/>
      <c r="C432" s="142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</row>
    <row r="433" spans="2:16">
      <c r="B433" s="142"/>
      <c r="C433" s="142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</row>
    <row r="434" spans="2:16">
      <c r="B434" s="142"/>
      <c r="C434" s="142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</row>
    <row r="435" spans="2:16">
      <c r="B435" s="142"/>
      <c r="C435" s="142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</row>
    <row r="436" spans="2:16">
      <c r="B436" s="142"/>
      <c r="C436" s="142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</row>
    <row r="437" spans="2:16">
      <c r="B437" s="142"/>
      <c r="C437" s="142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</row>
    <row r="438" spans="2:16">
      <c r="B438" s="142"/>
      <c r="C438" s="142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</row>
    <row r="439" spans="2:16">
      <c r="B439" s="142"/>
      <c r="C439" s="142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</row>
    <row r="440" spans="2:16">
      <c r="B440" s="142"/>
      <c r="C440" s="142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</row>
    <row r="441" spans="2:16">
      <c r="B441" s="142"/>
      <c r="C441" s="142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</row>
    <row r="442" spans="2:16">
      <c r="B442" s="142"/>
      <c r="C442" s="142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</row>
    <row r="443" spans="2:16">
      <c r="B443" s="142"/>
      <c r="C443" s="142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</row>
    <row r="444" spans="2:16">
      <c r="B444" s="142"/>
      <c r="C444" s="142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</row>
    <row r="445" spans="2:16">
      <c r="B445" s="142"/>
      <c r="C445" s="142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</row>
    <row r="446" spans="2:16">
      <c r="B446" s="142"/>
      <c r="C446" s="142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</row>
    <row r="447" spans="2:16">
      <c r="B447" s="142"/>
      <c r="C447" s="142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</row>
    <row r="448" spans="2:16">
      <c r="B448" s="142"/>
      <c r="C448" s="142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</row>
    <row r="449" spans="2:16">
      <c r="B449" s="142"/>
      <c r="C449" s="142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</row>
    <row r="450" spans="2:16">
      <c r="B450" s="142"/>
      <c r="C450" s="142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</row>
    <row r="451" spans="2:16">
      <c r="B451" s="142"/>
      <c r="C451" s="142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</row>
    <row r="452" spans="2:16">
      <c r="B452" s="142"/>
      <c r="C452" s="142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</row>
  </sheetData>
  <sheetProtection sheet="1" objects="1" scenarios="1"/>
  <mergeCells count="2">
    <mergeCell ref="B6:P6"/>
    <mergeCell ref="B7:P7"/>
  </mergeCells>
  <phoneticPr fontId="6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56" t="s">
        <v>165</v>
      </c>
      <c r="C1" s="77" t="s" vm="1">
        <v>244</v>
      </c>
    </row>
    <row r="2" spans="2:19">
      <c r="B2" s="56" t="s">
        <v>164</v>
      </c>
      <c r="C2" s="77" t="s">
        <v>245</v>
      </c>
    </row>
    <row r="3" spans="2:19">
      <c r="B3" s="56" t="s">
        <v>166</v>
      </c>
      <c r="C3" s="77" t="s">
        <v>246</v>
      </c>
    </row>
    <row r="4" spans="2:19">
      <c r="B4" s="56" t="s">
        <v>167</v>
      </c>
      <c r="C4" s="77" t="s">
        <v>247</v>
      </c>
    </row>
    <row r="6" spans="2:19" ht="26.25" customHeight="1">
      <c r="B6" s="182" t="s">
        <v>194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4"/>
    </row>
    <row r="7" spans="2:19" ht="26.25" customHeight="1">
      <c r="B7" s="182" t="s">
        <v>106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4"/>
    </row>
    <row r="8" spans="2:19" s="3" customFormat="1" ht="78.75">
      <c r="B8" s="22" t="s">
        <v>135</v>
      </c>
      <c r="C8" s="30" t="s">
        <v>51</v>
      </c>
      <c r="D8" s="30" t="s">
        <v>137</v>
      </c>
      <c r="E8" s="30" t="s">
        <v>136</v>
      </c>
      <c r="F8" s="30" t="s">
        <v>75</v>
      </c>
      <c r="G8" s="30" t="s">
        <v>15</v>
      </c>
      <c r="H8" s="30" t="s">
        <v>76</v>
      </c>
      <c r="I8" s="30" t="s">
        <v>121</v>
      </c>
      <c r="J8" s="30" t="s">
        <v>18</v>
      </c>
      <c r="K8" s="30" t="s">
        <v>120</v>
      </c>
      <c r="L8" s="30" t="s">
        <v>17</v>
      </c>
      <c r="M8" s="70" t="s">
        <v>19</v>
      </c>
      <c r="N8" s="30" t="s">
        <v>227</v>
      </c>
      <c r="O8" s="30" t="s">
        <v>226</v>
      </c>
      <c r="P8" s="30" t="s">
        <v>129</v>
      </c>
      <c r="Q8" s="30" t="s">
        <v>67</v>
      </c>
      <c r="R8" s="30" t="s">
        <v>168</v>
      </c>
      <c r="S8" s="31" t="s">
        <v>170</v>
      </c>
    </row>
    <row r="9" spans="2:19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234</v>
      </c>
      <c r="O9" s="32"/>
      <c r="P9" s="32" t="s">
        <v>230</v>
      </c>
      <c r="Q9" s="32" t="s">
        <v>20</v>
      </c>
      <c r="R9" s="32" t="s">
        <v>20</v>
      </c>
      <c r="S9" s="33" t="s">
        <v>20</v>
      </c>
    </row>
    <row r="10" spans="2:1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132</v>
      </c>
      <c r="R10" s="20" t="s">
        <v>133</v>
      </c>
      <c r="S10" s="20" t="s">
        <v>171</v>
      </c>
    </row>
    <row r="11" spans="2:19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</row>
    <row r="12" spans="2:19" ht="20.25" customHeight="1">
      <c r="B12" s="143" t="s">
        <v>243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2:19">
      <c r="B13" s="143" t="s">
        <v>131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  <row r="14" spans="2:19">
      <c r="B14" s="143" t="s">
        <v>225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2:19">
      <c r="B15" s="143" t="s">
        <v>233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2:19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2:19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2:19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2:19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</row>
    <row r="20" spans="2:19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</row>
    <row r="21" spans="2:19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2:19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2:19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2:19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2:19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2:19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2:19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2:19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2:19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</row>
    <row r="30" spans="2:19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</row>
    <row r="31" spans="2:19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2:19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2:19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2:19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2:19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2:19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2:19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2:19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2:19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2:19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2:19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2:19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2:19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2:19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2:19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2:19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2:19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2:19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  <row r="72" spans="2:19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</row>
    <row r="73" spans="2:19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2:19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2:19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2:19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2:19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2:19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2:19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2:19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2:19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2:19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2:19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2:19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2:19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2:19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2:19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2:19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2:19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2:19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2:19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2:19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2:19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2:19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2:19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2:19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2:19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2:19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2:19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2:19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</row>
    <row r="101" spans="2:19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</row>
    <row r="102" spans="2:19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2:19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</row>
    <row r="104" spans="2:19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2:19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2:19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2:19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2:19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2:19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2:19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</row>
    <row r="111" spans="2:19">
      <c r="B111" s="142"/>
      <c r="C111" s="142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</row>
    <row r="112" spans="2:19">
      <c r="B112" s="142"/>
      <c r="C112" s="142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</row>
    <row r="113" spans="2:19">
      <c r="B113" s="142"/>
      <c r="C113" s="142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</row>
    <row r="114" spans="2:19">
      <c r="B114" s="142"/>
      <c r="C114" s="142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</row>
    <row r="115" spans="2:19">
      <c r="B115" s="142"/>
      <c r="C115" s="142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</row>
    <row r="116" spans="2:19">
      <c r="B116" s="142"/>
      <c r="C116" s="142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</row>
    <row r="117" spans="2:19">
      <c r="B117" s="142"/>
      <c r="C117" s="142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</row>
    <row r="118" spans="2:19">
      <c r="B118" s="142"/>
      <c r="C118" s="142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</row>
    <row r="119" spans="2:19">
      <c r="B119" s="142"/>
      <c r="C119" s="142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</row>
    <row r="120" spans="2:19">
      <c r="B120" s="142"/>
      <c r="C120" s="142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</row>
    <row r="121" spans="2:19">
      <c r="B121" s="142"/>
      <c r="C121" s="142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</row>
    <row r="122" spans="2:19">
      <c r="B122" s="142"/>
      <c r="C122" s="142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</row>
    <row r="123" spans="2:19">
      <c r="B123" s="142"/>
      <c r="C123" s="142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</row>
    <row r="124" spans="2:19">
      <c r="B124" s="142"/>
      <c r="C124" s="142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</row>
    <row r="125" spans="2:19">
      <c r="B125" s="142"/>
      <c r="C125" s="142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</row>
    <row r="126" spans="2:19">
      <c r="B126" s="142"/>
      <c r="C126" s="142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</row>
    <row r="127" spans="2:19">
      <c r="B127" s="142"/>
      <c r="C127" s="142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</row>
    <row r="128" spans="2:19">
      <c r="B128" s="142"/>
      <c r="C128" s="142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</row>
    <row r="129" spans="2:19">
      <c r="B129" s="142"/>
      <c r="C129" s="142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</row>
    <row r="130" spans="2:19">
      <c r="B130" s="142"/>
      <c r="C130" s="142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</row>
    <row r="131" spans="2:19">
      <c r="B131" s="142"/>
      <c r="C131" s="142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</row>
    <row r="132" spans="2:19">
      <c r="B132" s="142"/>
      <c r="C132" s="142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</row>
    <row r="133" spans="2:19">
      <c r="B133" s="142"/>
      <c r="C133" s="142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</row>
    <row r="134" spans="2:19">
      <c r="B134" s="142"/>
      <c r="C134" s="142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</row>
    <row r="135" spans="2:19">
      <c r="B135" s="142"/>
      <c r="C135" s="142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</row>
    <row r="136" spans="2:19">
      <c r="B136" s="142"/>
      <c r="C136" s="142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</row>
    <row r="137" spans="2:19">
      <c r="B137" s="142"/>
      <c r="C137" s="142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</row>
    <row r="138" spans="2:19">
      <c r="B138" s="142"/>
      <c r="C138" s="142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</row>
    <row r="139" spans="2:19">
      <c r="B139" s="142"/>
      <c r="C139" s="142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</row>
    <row r="140" spans="2:19">
      <c r="B140" s="142"/>
      <c r="C140" s="142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</row>
    <row r="141" spans="2:19">
      <c r="B141" s="142"/>
      <c r="C141" s="142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</row>
    <row r="142" spans="2:19">
      <c r="B142" s="142"/>
      <c r="C142" s="142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</row>
    <row r="143" spans="2:19">
      <c r="B143" s="142"/>
      <c r="C143" s="142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</row>
    <row r="144" spans="2:19">
      <c r="B144" s="142"/>
      <c r="C144" s="142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</row>
    <row r="145" spans="2:19">
      <c r="B145" s="142"/>
      <c r="C145" s="142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</row>
    <row r="146" spans="2:19">
      <c r="B146" s="142"/>
      <c r="C146" s="142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</row>
    <row r="147" spans="2:19">
      <c r="B147" s="142"/>
      <c r="C147" s="142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</row>
    <row r="148" spans="2:19">
      <c r="B148" s="142"/>
      <c r="C148" s="142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</row>
    <row r="149" spans="2:19">
      <c r="B149" s="142"/>
      <c r="C149" s="142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</row>
    <row r="150" spans="2:19">
      <c r="B150" s="142"/>
      <c r="C150" s="142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</row>
    <row r="151" spans="2:19">
      <c r="B151" s="142"/>
      <c r="C151" s="142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</row>
    <row r="152" spans="2:19">
      <c r="B152" s="142"/>
      <c r="C152" s="142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</row>
    <row r="153" spans="2:19">
      <c r="B153" s="142"/>
      <c r="C153" s="142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</row>
    <row r="154" spans="2:19">
      <c r="B154" s="142"/>
      <c r="C154" s="142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</row>
    <row r="155" spans="2:19">
      <c r="B155" s="142"/>
      <c r="C155" s="142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</row>
    <row r="156" spans="2:19">
      <c r="B156" s="142"/>
      <c r="C156" s="142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</row>
    <row r="157" spans="2:19">
      <c r="B157" s="142"/>
      <c r="C157" s="142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</row>
    <row r="158" spans="2:19">
      <c r="B158" s="142"/>
      <c r="C158" s="142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</row>
    <row r="159" spans="2:19">
      <c r="B159" s="142"/>
      <c r="C159" s="142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</row>
    <row r="160" spans="2:19">
      <c r="B160" s="142"/>
      <c r="C160" s="142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</row>
    <row r="161" spans="2:19">
      <c r="B161" s="142"/>
      <c r="C161" s="142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</row>
    <row r="162" spans="2:19">
      <c r="B162" s="142"/>
      <c r="C162" s="142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</row>
    <row r="163" spans="2:19">
      <c r="B163" s="142"/>
      <c r="C163" s="142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</row>
    <row r="164" spans="2:19">
      <c r="B164" s="142"/>
      <c r="C164" s="142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</row>
    <row r="165" spans="2:19">
      <c r="B165" s="142"/>
      <c r="C165" s="142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</row>
    <row r="166" spans="2:19">
      <c r="B166" s="142"/>
      <c r="C166" s="142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</row>
    <row r="167" spans="2:19">
      <c r="B167" s="142"/>
      <c r="C167" s="142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</row>
    <row r="168" spans="2:19">
      <c r="B168" s="142"/>
      <c r="C168" s="142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</row>
    <row r="169" spans="2:19">
      <c r="B169" s="142"/>
      <c r="C169" s="142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</row>
    <row r="170" spans="2:19">
      <c r="B170" s="142"/>
      <c r="C170" s="142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</row>
    <row r="171" spans="2:19">
      <c r="B171" s="142"/>
      <c r="C171" s="142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</row>
    <row r="172" spans="2:19">
      <c r="B172" s="142"/>
      <c r="C172" s="142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</row>
    <row r="173" spans="2:19">
      <c r="B173" s="142"/>
      <c r="C173" s="142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</row>
    <row r="174" spans="2:19">
      <c r="B174" s="142"/>
      <c r="C174" s="142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</row>
    <row r="175" spans="2:19">
      <c r="B175" s="142"/>
      <c r="C175" s="142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</row>
    <row r="176" spans="2:19">
      <c r="B176" s="142"/>
      <c r="C176" s="142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</row>
    <row r="177" spans="2:19">
      <c r="B177" s="142"/>
      <c r="C177" s="142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</row>
    <row r="178" spans="2:19">
      <c r="B178" s="142"/>
      <c r="C178" s="142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</row>
    <row r="179" spans="2:19">
      <c r="B179" s="142"/>
      <c r="C179" s="142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</row>
    <row r="180" spans="2:19">
      <c r="B180" s="142"/>
      <c r="C180" s="142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</row>
    <row r="181" spans="2:19">
      <c r="B181" s="142"/>
      <c r="C181" s="142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</row>
    <row r="182" spans="2:19">
      <c r="B182" s="142"/>
      <c r="C182" s="142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</row>
    <row r="183" spans="2:19">
      <c r="B183" s="142"/>
      <c r="C183" s="142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</row>
    <row r="184" spans="2:19">
      <c r="B184" s="142"/>
      <c r="C184" s="142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</row>
    <row r="185" spans="2:19">
      <c r="B185" s="142"/>
      <c r="C185" s="142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</row>
    <row r="186" spans="2:19">
      <c r="B186" s="142"/>
      <c r="C186" s="142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</row>
    <row r="187" spans="2:19">
      <c r="B187" s="142"/>
      <c r="C187" s="142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</row>
    <row r="188" spans="2:19">
      <c r="B188" s="142"/>
      <c r="C188" s="142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</row>
    <row r="189" spans="2:19">
      <c r="B189" s="142"/>
      <c r="C189" s="142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</row>
    <row r="190" spans="2:19">
      <c r="B190" s="142"/>
      <c r="C190" s="142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</row>
    <row r="191" spans="2:19">
      <c r="B191" s="142"/>
      <c r="C191" s="142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</row>
    <row r="192" spans="2:19">
      <c r="B192" s="142"/>
      <c r="C192" s="142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</row>
    <row r="193" spans="2:19">
      <c r="B193" s="142"/>
      <c r="C193" s="142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</row>
    <row r="194" spans="2:19">
      <c r="B194" s="142"/>
      <c r="C194" s="142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</row>
    <row r="195" spans="2:19">
      <c r="B195" s="142"/>
      <c r="C195" s="142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</row>
    <row r="196" spans="2:19">
      <c r="B196" s="142"/>
      <c r="C196" s="142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</row>
    <row r="197" spans="2:19">
      <c r="B197" s="142"/>
      <c r="C197" s="142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</row>
    <row r="198" spans="2:19">
      <c r="B198" s="142"/>
      <c r="C198" s="142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</row>
    <row r="199" spans="2:19">
      <c r="B199" s="142"/>
      <c r="C199" s="142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</row>
    <row r="200" spans="2:19">
      <c r="B200" s="142"/>
      <c r="C200" s="142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</row>
    <row r="201" spans="2:19">
      <c r="B201" s="142"/>
      <c r="C201" s="142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</row>
    <row r="202" spans="2:19">
      <c r="B202" s="142"/>
      <c r="C202" s="142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</row>
    <row r="203" spans="2:19">
      <c r="B203" s="142"/>
      <c r="C203" s="142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</row>
    <row r="204" spans="2:19">
      <c r="B204" s="142"/>
      <c r="C204" s="142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</row>
    <row r="205" spans="2:19">
      <c r="B205" s="142"/>
      <c r="C205" s="142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</row>
    <row r="206" spans="2:19">
      <c r="B206" s="142"/>
      <c r="C206" s="142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</row>
    <row r="207" spans="2:19">
      <c r="B207" s="142"/>
      <c r="C207" s="142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</row>
    <row r="208" spans="2:19">
      <c r="B208" s="142"/>
      <c r="C208" s="142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</row>
    <row r="209" spans="2:19">
      <c r="B209" s="142"/>
      <c r="C209" s="142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</row>
    <row r="210" spans="2:19">
      <c r="B210" s="142"/>
      <c r="C210" s="142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</row>
    <row r="211" spans="2:19">
      <c r="B211" s="142"/>
      <c r="C211" s="142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</row>
    <row r="212" spans="2:19">
      <c r="B212" s="142"/>
      <c r="C212" s="142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</row>
    <row r="213" spans="2:19">
      <c r="B213" s="142"/>
      <c r="C213" s="142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</row>
    <row r="214" spans="2:19">
      <c r="B214" s="142"/>
      <c r="C214" s="142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</row>
    <row r="215" spans="2:19">
      <c r="B215" s="142"/>
      <c r="C215" s="142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</row>
    <row r="216" spans="2:19">
      <c r="B216" s="142"/>
      <c r="C216" s="142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</row>
    <row r="217" spans="2:19">
      <c r="B217" s="142"/>
      <c r="C217" s="142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</row>
    <row r="218" spans="2:19">
      <c r="B218" s="142"/>
      <c r="C218" s="142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</row>
    <row r="219" spans="2:19">
      <c r="B219" s="142"/>
      <c r="C219" s="142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</row>
    <row r="220" spans="2:19">
      <c r="B220" s="142"/>
      <c r="C220" s="142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</row>
    <row r="221" spans="2:19">
      <c r="B221" s="142"/>
      <c r="C221" s="142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</row>
    <row r="222" spans="2:19">
      <c r="B222" s="142"/>
      <c r="C222" s="142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</row>
    <row r="223" spans="2:19">
      <c r="B223" s="142"/>
      <c r="C223" s="142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</row>
    <row r="224" spans="2:19">
      <c r="B224" s="142"/>
      <c r="C224" s="142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</row>
    <row r="225" spans="2:19">
      <c r="B225" s="142"/>
      <c r="C225" s="142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</row>
    <row r="226" spans="2:19">
      <c r="B226" s="142"/>
      <c r="C226" s="142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</row>
    <row r="227" spans="2:19">
      <c r="B227" s="142"/>
      <c r="C227" s="142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</row>
    <row r="228" spans="2:19">
      <c r="B228" s="142"/>
      <c r="C228" s="142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</row>
    <row r="229" spans="2:19">
      <c r="B229" s="142"/>
      <c r="C229" s="142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</row>
    <row r="230" spans="2:19">
      <c r="B230" s="142"/>
      <c r="C230" s="142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</row>
    <row r="231" spans="2:19">
      <c r="B231" s="142"/>
      <c r="C231" s="142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</row>
    <row r="232" spans="2:19">
      <c r="B232" s="142"/>
      <c r="C232" s="142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</row>
    <row r="233" spans="2:19">
      <c r="B233" s="142"/>
      <c r="C233" s="142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</row>
    <row r="234" spans="2:19">
      <c r="B234" s="142"/>
      <c r="C234" s="142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</row>
    <row r="235" spans="2:19">
      <c r="B235" s="142"/>
      <c r="C235" s="142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</row>
    <row r="236" spans="2:19">
      <c r="B236" s="142"/>
      <c r="C236" s="142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</row>
    <row r="237" spans="2:19">
      <c r="B237" s="142"/>
      <c r="C237" s="142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</row>
    <row r="238" spans="2:19">
      <c r="B238" s="142"/>
      <c r="C238" s="142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</row>
    <row r="239" spans="2:19">
      <c r="B239" s="142"/>
      <c r="C239" s="142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</row>
    <row r="240" spans="2:19">
      <c r="B240" s="142"/>
      <c r="C240" s="142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</row>
    <row r="241" spans="2:19">
      <c r="B241" s="142"/>
      <c r="C241" s="142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</row>
    <row r="242" spans="2:19">
      <c r="B242" s="142"/>
      <c r="C242" s="142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</row>
    <row r="243" spans="2:19">
      <c r="B243" s="142"/>
      <c r="C243" s="142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</row>
    <row r="244" spans="2:19">
      <c r="B244" s="142"/>
      <c r="C244" s="142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</row>
    <row r="245" spans="2:19">
      <c r="B245" s="142"/>
      <c r="C245" s="142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</row>
    <row r="246" spans="2:19">
      <c r="B246" s="142"/>
      <c r="C246" s="142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</row>
    <row r="247" spans="2:19">
      <c r="B247" s="142"/>
      <c r="C247" s="142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</row>
    <row r="248" spans="2:19">
      <c r="B248" s="142"/>
      <c r="C248" s="142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</row>
    <row r="249" spans="2:19">
      <c r="B249" s="142"/>
      <c r="C249" s="142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</row>
    <row r="250" spans="2:19">
      <c r="B250" s="142"/>
      <c r="C250" s="142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</row>
    <row r="251" spans="2:19">
      <c r="B251" s="142"/>
      <c r="C251" s="142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</row>
    <row r="252" spans="2:19">
      <c r="B252" s="142"/>
      <c r="C252" s="142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</row>
    <row r="253" spans="2:19">
      <c r="B253" s="142"/>
      <c r="C253" s="142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</row>
    <row r="254" spans="2:19">
      <c r="B254" s="142"/>
      <c r="C254" s="142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</row>
    <row r="255" spans="2:19">
      <c r="B255" s="142"/>
      <c r="C255" s="142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</row>
    <row r="256" spans="2:19">
      <c r="B256" s="142"/>
      <c r="C256" s="142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</row>
    <row r="257" spans="2:19">
      <c r="B257" s="142"/>
      <c r="C257" s="142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</row>
    <row r="258" spans="2:19">
      <c r="B258" s="142"/>
      <c r="C258" s="142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</row>
    <row r="259" spans="2:19">
      <c r="B259" s="142"/>
      <c r="C259" s="142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</row>
    <row r="260" spans="2:19">
      <c r="B260" s="142"/>
      <c r="C260" s="142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</row>
    <row r="261" spans="2:19">
      <c r="B261" s="142"/>
      <c r="C261" s="142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</row>
    <row r="262" spans="2:19">
      <c r="B262" s="142"/>
      <c r="C262" s="142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</row>
    <row r="263" spans="2:19">
      <c r="B263" s="142"/>
      <c r="C263" s="142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</row>
    <row r="264" spans="2:19">
      <c r="B264" s="142"/>
      <c r="C264" s="142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</row>
    <row r="265" spans="2:19">
      <c r="B265" s="142"/>
      <c r="C265" s="142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</row>
    <row r="266" spans="2:19">
      <c r="B266" s="142"/>
      <c r="C266" s="142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</row>
    <row r="267" spans="2:19">
      <c r="B267" s="142"/>
      <c r="C267" s="142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</row>
    <row r="268" spans="2:19">
      <c r="B268" s="142"/>
      <c r="C268" s="142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</row>
    <row r="269" spans="2:19">
      <c r="B269" s="142"/>
      <c r="C269" s="142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</row>
    <row r="270" spans="2:19">
      <c r="B270" s="142"/>
      <c r="C270" s="142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</row>
    <row r="271" spans="2:19">
      <c r="B271" s="142"/>
      <c r="C271" s="142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</row>
    <row r="272" spans="2:19">
      <c r="B272" s="142"/>
      <c r="C272" s="142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</row>
    <row r="273" spans="2:19">
      <c r="B273" s="142"/>
      <c r="C273" s="142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</row>
    <row r="274" spans="2:19">
      <c r="B274" s="142"/>
      <c r="C274" s="142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</row>
    <row r="275" spans="2:19">
      <c r="B275" s="142"/>
      <c r="C275" s="142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</row>
    <row r="276" spans="2:19">
      <c r="B276" s="142"/>
      <c r="C276" s="142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</row>
    <row r="277" spans="2:19">
      <c r="B277" s="142"/>
      <c r="C277" s="142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</row>
    <row r="278" spans="2:19">
      <c r="B278" s="142"/>
      <c r="C278" s="142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</row>
    <row r="279" spans="2:19">
      <c r="B279" s="142"/>
      <c r="C279" s="142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</row>
    <row r="280" spans="2:19">
      <c r="B280" s="142"/>
      <c r="C280" s="142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</row>
    <row r="281" spans="2:19">
      <c r="B281" s="142"/>
      <c r="C281" s="142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</row>
    <row r="282" spans="2:19">
      <c r="B282" s="142"/>
      <c r="C282" s="142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</row>
    <row r="283" spans="2:19">
      <c r="B283" s="142"/>
      <c r="C283" s="142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</row>
    <row r="284" spans="2:19">
      <c r="B284" s="142"/>
      <c r="C284" s="142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</row>
    <row r="285" spans="2:19">
      <c r="B285" s="142"/>
      <c r="C285" s="142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</row>
    <row r="286" spans="2:19">
      <c r="B286" s="142"/>
      <c r="C286" s="142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</row>
    <row r="287" spans="2:19">
      <c r="B287" s="142"/>
      <c r="C287" s="142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</row>
    <row r="288" spans="2:19">
      <c r="B288" s="142"/>
      <c r="C288" s="142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</row>
    <row r="289" spans="2:19">
      <c r="B289" s="142"/>
      <c r="C289" s="142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</row>
    <row r="290" spans="2:19">
      <c r="B290" s="142"/>
      <c r="C290" s="142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</row>
    <row r="291" spans="2:19">
      <c r="B291" s="142"/>
      <c r="C291" s="142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</row>
    <row r="292" spans="2:19">
      <c r="B292" s="142"/>
      <c r="C292" s="142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</row>
    <row r="293" spans="2:19">
      <c r="B293" s="142"/>
      <c r="C293" s="142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</row>
    <row r="294" spans="2:19">
      <c r="B294" s="142"/>
      <c r="C294" s="142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</row>
    <row r="295" spans="2:19">
      <c r="B295" s="142"/>
      <c r="C295" s="142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</row>
    <row r="296" spans="2:19">
      <c r="B296" s="142"/>
      <c r="C296" s="142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</row>
    <row r="297" spans="2:19">
      <c r="B297" s="142"/>
      <c r="C297" s="142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</row>
    <row r="298" spans="2:19">
      <c r="B298" s="142"/>
      <c r="C298" s="142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</row>
    <row r="299" spans="2:19">
      <c r="B299" s="142"/>
      <c r="C299" s="142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</row>
    <row r="300" spans="2:19">
      <c r="B300" s="142"/>
      <c r="C300" s="142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</row>
    <row r="301" spans="2:19">
      <c r="B301" s="142"/>
      <c r="C301" s="142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</row>
    <row r="302" spans="2:19">
      <c r="B302" s="142"/>
      <c r="C302" s="142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</row>
    <row r="303" spans="2:19">
      <c r="B303" s="142"/>
      <c r="C303" s="142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</row>
    <row r="304" spans="2:19">
      <c r="B304" s="142"/>
      <c r="C304" s="142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</row>
    <row r="305" spans="2:19">
      <c r="B305" s="142"/>
      <c r="C305" s="142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</row>
    <row r="306" spans="2:19">
      <c r="B306" s="142"/>
      <c r="C306" s="142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</row>
    <row r="307" spans="2:19">
      <c r="B307" s="142"/>
      <c r="C307" s="142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</row>
    <row r="308" spans="2:19">
      <c r="B308" s="142"/>
      <c r="C308" s="142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</row>
    <row r="309" spans="2:19">
      <c r="B309" s="142"/>
      <c r="C309" s="142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</row>
    <row r="310" spans="2:19">
      <c r="B310" s="142"/>
      <c r="C310" s="142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</row>
    <row r="311" spans="2:19">
      <c r="B311" s="142"/>
      <c r="C311" s="142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6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8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56" t="s">
        <v>165</v>
      </c>
      <c r="C1" s="77" t="s" vm="1">
        <v>244</v>
      </c>
    </row>
    <row r="2" spans="2:30">
      <c r="B2" s="56" t="s">
        <v>164</v>
      </c>
      <c r="C2" s="77" t="s">
        <v>245</v>
      </c>
    </row>
    <row r="3" spans="2:30">
      <c r="B3" s="56" t="s">
        <v>166</v>
      </c>
      <c r="C3" s="77" t="s">
        <v>246</v>
      </c>
    </row>
    <row r="4" spans="2:30">
      <c r="B4" s="56" t="s">
        <v>167</v>
      </c>
      <c r="C4" s="77" t="s">
        <v>247</v>
      </c>
    </row>
    <row r="6" spans="2:30" ht="26.25" customHeight="1">
      <c r="B6" s="182" t="s">
        <v>194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4"/>
    </row>
    <row r="7" spans="2:30" ht="26.25" customHeight="1">
      <c r="B7" s="182" t="s">
        <v>107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4"/>
    </row>
    <row r="8" spans="2:30" s="3" customFormat="1" ht="78.75">
      <c r="B8" s="22" t="s">
        <v>135</v>
      </c>
      <c r="C8" s="30" t="s">
        <v>51</v>
      </c>
      <c r="D8" s="30" t="s">
        <v>137</v>
      </c>
      <c r="E8" s="30" t="s">
        <v>136</v>
      </c>
      <c r="F8" s="30" t="s">
        <v>75</v>
      </c>
      <c r="G8" s="30" t="s">
        <v>15</v>
      </c>
      <c r="H8" s="30" t="s">
        <v>76</v>
      </c>
      <c r="I8" s="30" t="s">
        <v>121</v>
      </c>
      <c r="J8" s="30" t="s">
        <v>18</v>
      </c>
      <c r="K8" s="30" t="s">
        <v>120</v>
      </c>
      <c r="L8" s="30" t="s">
        <v>17</v>
      </c>
      <c r="M8" s="70" t="s">
        <v>19</v>
      </c>
      <c r="N8" s="70" t="s">
        <v>227</v>
      </c>
      <c r="O8" s="30" t="s">
        <v>226</v>
      </c>
      <c r="P8" s="30" t="s">
        <v>129</v>
      </c>
      <c r="Q8" s="30" t="s">
        <v>67</v>
      </c>
      <c r="R8" s="30" t="s">
        <v>168</v>
      </c>
      <c r="S8" s="31" t="s">
        <v>170</v>
      </c>
      <c r="AA8" s="1"/>
    </row>
    <row r="9" spans="2:30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234</v>
      </c>
      <c r="O9" s="32"/>
      <c r="P9" s="32" t="s">
        <v>230</v>
      </c>
      <c r="Q9" s="32" t="s">
        <v>20</v>
      </c>
      <c r="R9" s="32" t="s">
        <v>20</v>
      </c>
      <c r="S9" s="33" t="s">
        <v>20</v>
      </c>
      <c r="AA9" s="1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132</v>
      </c>
      <c r="R10" s="20" t="s">
        <v>133</v>
      </c>
      <c r="S10" s="20" t="s">
        <v>171</v>
      </c>
      <c r="AA10" s="1"/>
    </row>
    <row r="11" spans="2:30" s="4" customFormat="1" ht="18" customHeight="1">
      <c r="B11" s="107" t="s">
        <v>59</v>
      </c>
      <c r="C11" s="79"/>
      <c r="D11" s="79"/>
      <c r="E11" s="79"/>
      <c r="F11" s="79"/>
      <c r="G11" s="79"/>
      <c r="H11" s="79"/>
      <c r="I11" s="79"/>
      <c r="J11" s="89">
        <v>6.2540820252095095</v>
      </c>
      <c r="K11" s="79"/>
      <c r="L11" s="79"/>
      <c r="M11" s="88">
        <v>1.2062826334972876E-2</v>
      </c>
      <c r="N11" s="87"/>
      <c r="O11" s="89"/>
      <c r="P11" s="87">
        <v>1088920.2618699996</v>
      </c>
      <c r="Q11" s="79"/>
      <c r="R11" s="88">
        <v>1</v>
      </c>
      <c r="S11" s="88">
        <f>P11/'סכום נכסי הקרן'!$C$42</f>
        <v>1.4773575643584164E-2</v>
      </c>
      <c r="AA11" s="1"/>
      <c r="AD11" s="1"/>
    </row>
    <row r="12" spans="2:30" ht="17.25" customHeight="1">
      <c r="B12" s="108" t="s">
        <v>221</v>
      </c>
      <c r="C12" s="81"/>
      <c r="D12" s="81"/>
      <c r="E12" s="81"/>
      <c r="F12" s="81"/>
      <c r="G12" s="81"/>
      <c r="H12" s="81"/>
      <c r="I12" s="81"/>
      <c r="J12" s="92">
        <v>5.9906107225597003</v>
      </c>
      <c r="K12" s="81"/>
      <c r="L12" s="81"/>
      <c r="M12" s="91">
        <v>1.0246182362931905E-2</v>
      </c>
      <c r="N12" s="90"/>
      <c r="O12" s="92"/>
      <c r="P12" s="90">
        <v>1022299.6985800001</v>
      </c>
      <c r="Q12" s="81"/>
      <c r="R12" s="91">
        <v>0.93881961276430637</v>
      </c>
      <c r="S12" s="91">
        <f>P12/'סכום נכסי הקרן'!$C$42</f>
        <v>1.3869722564853873E-2</v>
      </c>
    </row>
    <row r="13" spans="2:30">
      <c r="B13" s="109" t="s">
        <v>68</v>
      </c>
      <c r="C13" s="81"/>
      <c r="D13" s="81"/>
      <c r="E13" s="81"/>
      <c r="F13" s="81"/>
      <c r="G13" s="81"/>
      <c r="H13" s="81"/>
      <c r="I13" s="81"/>
      <c r="J13" s="92">
        <v>6.6504409959255888</v>
      </c>
      <c r="K13" s="81"/>
      <c r="L13" s="81"/>
      <c r="M13" s="91">
        <v>6.1373594342280244E-3</v>
      </c>
      <c r="N13" s="90"/>
      <c r="O13" s="92"/>
      <c r="P13" s="90">
        <v>716675.95947999996</v>
      </c>
      <c r="Q13" s="81"/>
      <c r="R13" s="91">
        <v>0.65815283687462522</v>
      </c>
      <c r="S13" s="91">
        <f>P13/'סכום נכסי הקרן'!$C$42</f>
        <v>9.7232707206067834E-3</v>
      </c>
    </row>
    <row r="14" spans="2:30">
      <c r="B14" s="110" t="s">
        <v>2210</v>
      </c>
      <c r="C14" s="83" t="s">
        <v>2211</v>
      </c>
      <c r="D14" s="96" t="s">
        <v>2212</v>
      </c>
      <c r="E14" s="83" t="s">
        <v>373</v>
      </c>
      <c r="F14" s="96" t="s">
        <v>148</v>
      </c>
      <c r="G14" s="83" t="s">
        <v>340</v>
      </c>
      <c r="H14" s="83" t="s">
        <v>341</v>
      </c>
      <c r="I14" s="105">
        <v>39076</v>
      </c>
      <c r="J14" s="95">
        <v>7.9599999999999991</v>
      </c>
      <c r="K14" s="96" t="s">
        <v>152</v>
      </c>
      <c r="L14" s="97">
        <v>4.9000000000000002E-2</v>
      </c>
      <c r="M14" s="94">
        <v>7.9999999999999984E-3</v>
      </c>
      <c r="N14" s="93">
        <v>39133678.999999993</v>
      </c>
      <c r="O14" s="95">
        <v>170.13</v>
      </c>
      <c r="P14" s="93">
        <v>66578.125830000004</v>
      </c>
      <c r="Q14" s="94">
        <v>1.9934675487656161E-2</v>
      </c>
      <c r="R14" s="94">
        <v>6.1141415181002863E-2</v>
      </c>
      <c r="S14" s="94">
        <f>P14/'סכום נכסי הקרן'!$C$42</f>
        <v>9.0327732213233097E-4</v>
      </c>
    </row>
    <row r="15" spans="2:30">
      <c r="B15" s="110" t="s">
        <v>2213</v>
      </c>
      <c r="C15" s="83" t="s">
        <v>2214</v>
      </c>
      <c r="D15" s="96" t="s">
        <v>2212</v>
      </c>
      <c r="E15" s="83" t="s">
        <v>373</v>
      </c>
      <c r="F15" s="96" t="s">
        <v>148</v>
      </c>
      <c r="G15" s="83" t="s">
        <v>340</v>
      </c>
      <c r="H15" s="83" t="s">
        <v>341</v>
      </c>
      <c r="I15" s="105">
        <v>42639</v>
      </c>
      <c r="J15" s="95">
        <v>12.129999999999999</v>
      </c>
      <c r="K15" s="96" t="s">
        <v>152</v>
      </c>
      <c r="L15" s="97">
        <v>4.0999999999999995E-2</v>
      </c>
      <c r="M15" s="94">
        <v>1.3599999999999999E-2</v>
      </c>
      <c r="N15" s="93">
        <v>173199926.25</v>
      </c>
      <c r="O15" s="95">
        <v>142.36000000000001</v>
      </c>
      <c r="P15" s="93">
        <v>246567.41838999998</v>
      </c>
      <c r="Q15" s="94">
        <v>4.1117783344768746E-2</v>
      </c>
      <c r="R15" s="94">
        <v>0.22643294190023655</v>
      </c>
      <c r="S15" s="94">
        <f>P15/'סכום נכסי הקרן'!$C$42</f>
        <v>3.3452241953624427E-3</v>
      </c>
    </row>
    <row r="16" spans="2:30">
      <c r="B16" s="110" t="s">
        <v>2215</v>
      </c>
      <c r="C16" s="83" t="s">
        <v>2216</v>
      </c>
      <c r="D16" s="96" t="s">
        <v>2212</v>
      </c>
      <c r="E16" s="83" t="s">
        <v>2217</v>
      </c>
      <c r="F16" s="96" t="s">
        <v>148</v>
      </c>
      <c r="G16" s="83" t="s">
        <v>340</v>
      </c>
      <c r="H16" s="83" t="s">
        <v>341</v>
      </c>
      <c r="I16" s="105">
        <v>38918</v>
      </c>
      <c r="J16" s="95">
        <v>0.99</v>
      </c>
      <c r="K16" s="96" t="s">
        <v>152</v>
      </c>
      <c r="L16" s="97">
        <v>0.05</v>
      </c>
      <c r="M16" s="94">
        <v>-3.4999999999999996E-3</v>
      </c>
      <c r="N16" s="93">
        <v>17441.479999999996</v>
      </c>
      <c r="O16" s="95">
        <v>126.23</v>
      </c>
      <c r="P16" s="93">
        <v>22.016369999999998</v>
      </c>
      <c r="Q16" s="94">
        <v>1.2973085066613069E-3</v>
      </c>
      <c r="R16" s="94">
        <v>2.0218532771344845E-5</v>
      </c>
      <c r="S16" s="94">
        <f>P16/'סכום נכסי הקרן'!$C$42</f>
        <v>2.9870002329974847E-7</v>
      </c>
    </row>
    <row r="17" spans="2:19">
      <c r="B17" s="110" t="s">
        <v>2218</v>
      </c>
      <c r="C17" s="83" t="s">
        <v>2219</v>
      </c>
      <c r="D17" s="96" t="s">
        <v>2212</v>
      </c>
      <c r="E17" s="83" t="s">
        <v>2220</v>
      </c>
      <c r="F17" s="96" t="s">
        <v>1250</v>
      </c>
      <c r="G17" s="83" t="s">
        <v>346</v>
      </c>
      <c r="H17" s="83" t="s">
        <v>150</v>
      </c>
      <c r="I17" s="105">
        <v>42796</v>
      </c>
      <c r="J17" s="95">
        <v>7.5399999999999991</v>
      </c>
      <c r="K17" s="96" t="s">
        <v>152</v>
      </c>
      <c r="L17" s="97">
        <v>2.1400000000000002E-2</v>
      </c>
      <c r="M17" s="94">
        <v>3.1000000000000003E-3</v>
      </c>
      <c r="N17" s="93">
        <v>51145999.999999993</v>
      </c>
      <c r="O17" s="95">
        <v>116.98</v>
      </c>
      <c r="P17" s="93">
        <v>59830.589329999988</v>
      </c>
      <c r="Q17" s="94">
        <v>0.19698358534312099</v>
      </c>
      <c r="R17" s="94">
        <v>5.4944876521310283E-2</v>
      </c>
      <c r="S17" s="94">
        <f>P17/'סכום נכסי הקרן'!$C$42</f>
        <v>8.1173228951496909E-4</v>
      </c>
    </row>
    <row r="18" spans="2:19">
      <c r="B18" s="110" t="s">
        <v>2221</v>
      </c>
      <c r="C18" s="83" t="s">
        <v>2222</v>
      </c>
      <c r="D18" s="96" t="s">
        <v>2212</v>
      </c>
      <c r="E18" s="83" t="s">
        <v>468</v>
      </c>
      <c r="F18" s="96" t="s">
        <v>469</v>
      </c>
      <c r="G18" s="83" t="s">
        <v>399</v>
      </c>
      <c r="H18" s="83" t="s">
        <v>341</v>
      </c>
      <c r="I18" s="105">
        <v>39856</v>
      </c>
      <c r="J18" s="95">
        <v>0.36999999999999994</v>
      </c>
      <c r="K18" s="96" t="s">
        <v>152</v>
      </c>
      <c r="L18" s="97">
        <v>6.8499999999999991E-2</v>
      </c>
      <c r="M18" s="94">
        <v>5.3999999999999994E-3</v>
      </c>
      <c r="N18" s="93">
        <v>20866599.999999996</v>
      </c>
      <c r="O18" s="95">
        <v>117.11</v>
      </c>
      <c r="P18" s="93">
        <v>24436.875479999999</v>
      </c>
      <c r="Q18" s="94">
        <v>4.1315827510489032E-2</v>
      </c>
      <c r="R18" s="94">
        <v>2.2441381922708118E-2</v>
      </c>
      <c r="S18" s="94">
        <f>P18/'סכום נכסי הקרן'!$C$42</f>
        <v>3.3153945338169064E-4</v>
      </c>
    </row>
    <row r="19" spans="2:19">
      <c r="B19" s="110" t="s">
        <v>2223</v>
      </c>
      <c r="C19" s="83" t="s">
        <v>2224</v>
      </c>
      <c r="D19" s="96" t="s">
        <v>2212</v>
      </c>
      <c r="E19" s="83" t="s">
        <v>351</v>
      </c>
      <c r="F19" s="96" t="s">
        <v>345</v>
      </c>
      <c r="G19" s="83" t="s">
        <v>399</v>
      </c>
      <c r="H19" s="83" t="s">
        <v>341</v>
      </c>
      <c r="I19" s="105">
        <v>38519</v>
      </c>
      <c r="J19" s="95">
        <v>4.68</v>
      </c>
      <c r="K19" s="96" t="s">
        <v>152</v>
      </c>
      <c r="L19" s="97">
        <v>6.0499999999999998E-2</v>
      </c>
      <c r="M19" s="94">
        <v>-2.8999999999999998E-3</v>
      </c>
      <c r="N19" s="93">
        <v>109049.99999999999</v>
      </c>
      <c r="O19" s="95">
        <v>183.64</v>
      </c>
      <c r="P19" s="93">
        <v>200.25942999999995</v>
      </c>
      <c r="Q19" s="83"/>
      <c r="R19" s="94">
        <v>1.8390642273116952E-4</v>
      </c>
      <c r="S19" s="94">
        <f>P19/'סכום נכסי הקרן'!$C$42</f>
        <v>2.7169554475598992E-6</v>
      </c>
    </row>
    <row r="20" spans="2:19">
      <c r="B20" s="110" t="s">
        <v>2225</v>
      </c>
      <c r="C20" s="83" t="s">
        <v>2226</v>
      </c>
      <c r="D20" s="96" t="s">
        <v>2212</v>
      </c>
      <c r="E20" s="83" t="s">
        <v>411</v>
      </c>
      <c r="F20" s="96" t="s">
        <v>148</v>
      </c>
      <c r="G20" s="83" t="s">
        <v>387</v>
      </c>
      <c r="H20" s="83" t="s">
        <v>150</v>
      </c>
      <c r="I20" s="105">
        <v>39350</v>
      </c>
      <c r="J20" s="95">
        <v>3.85</v>
      </c>
      <c r="K20" s="96" t="s">
        <v>152</v>
      </c>
      <c r="L20" s="97">
        <v>5.5999999999999994E-2</v>
      </c>
      <c r="M20" s="94">
        <v>-4.3000000000000017E-3</v>
      </c>
      <c r="N20" s="93">
        <v>13319793.879999997</v>
      </c>
      <c r="O20" s="95">
        <v>154.07</v>
      </c>
      <c r="P20" s="93">
        <v>20521.805309999996</v>
      </c>
      <c r="Q20" s="94">
        <v>1.7001243896368045E-2</v>
      </c>
      <c r="R20" s="94">
        <v>1.8846012907095658E-2</v>
      </c>
      <c r="S20" s="94">
        <f>P20/'סכום נכסי הקרן'!$C$42</f>
        <v>2.7842299726294118E-4</v>
      </c>
    </row>
    <row r="21" spans="2:19">
      <c r="B21" s="110" t="s">
        <v>2227</v>
      </c>
      <c r="C21" s="83" t="s">
        <v>2228</v>
      </c>
      <c r="D21" s="96" t="s">
        <v>2212</v>
      </c>
      <c r="E21" s="83" t="s">
        <v>468</v>
      </c>
      <c r="F21" s="96" t="s">
        <v>469</v>
      </c>
      <c r="G21" s="83" t="s">
        <v>438</v>
      </c>
      <c r="H21" s="83" t="s">
        <v>150</v>
      </c>
      <c r="I21" s="105">
        <v>42919</v>
      </c>
      <c r="J21" s="95">
        <v>1.9699999999999989</v>
      </c>
      <c r="K21" s="96" t="s">
        <v>152</v>
      </c>
      <c r="L21" s="97">
        <v>0.06</v>
      </c>
      <c r="M21" s="94">
        <v>-1.3999999999999993E-3</v>
      </c>
      <c r="N21" s="93">
        <v>122677905.99999999</v>
      </c>
      <c r="O21" s="95">
        <v>121.05</v>
      </c>
      <c r="P21" s="93">
        <v>148501.60048000002</v>
      </c>
      <c r="Q21" s="94">
        <v>3.3149482179874998E-2</v>
      </c>
      <c r="R21" s="94">
        <v>0.13637509162055508</v>
      </c>
      <c r="S21" s="94">
        <f>P21/'סכום נכסי הקרן'!$C$42</f>
        <v>2.0147477319569914E-3</v>
      </c>
    </row>
    <row r="22" spans="2:19">
      <c r="B22" s="110" t="s">
        <v>2229</v>
      </c>
      <c r="C22" s="83" t="s">
        <v>2230</v>
      </c>
      <c r="D22" s="96" t="s">
        <v>2212</v>
      </c>
      <c r="E22" s="83" t="s">
        <v>2231</v>
      </c>
      <c r="F22" s="96" t="s">
        <v>148</v>
      </c>
      <c r="G22" s="83" t="s">
        <v>438</v>
      </c>
      <c r="H22" s="83" t="s">
        <v>150</v>
      </c>
      <c r="I22" s="105">
        <v>38495</v>
      </c>
      <c r="J22" s="95">
        <v>0.52999999999999992</v>
      </c>
      <c r="K22" s="96" t="s">
        <v>152</v>
      </c>
      <c r="L22" s="97">
        <v>4.9500000000000002E-2</v>
      </c>
      <c r="M22" s="94">
        <v>-1.4400000000000001E-2</v>
      </c>
      <c r="N22" s="93">
        <v>282876.30999999994</v>
      </c>
      <c r="O22" s="95">
        <v>128.69999999999999</v>
      </c>
      <c r="P22" s="93">
        <v>364.06180999999992</v>
      </c>
      <c r="Q22" s="94">
        <v>7.4650568344505454E-3</v>
      </c>
      <c r="R22" s="94">
        <v>3.3433284579974443E-4</v>
      </c>
      <c r="S22" s="94">
        <f>P22/'סכום נכסי הקרן'!$C$42</f>
        <v>4.9392915875572854E-6</v>
      </c>
    </row>
    <row r="23" spans="2:19">
      <c r="B23" s="110" t="s">
        <v>2232</v>
      </c>
      <c r="C23" s="83" t="s">
        <v>2233</v>
      </c>
      <c r="D23" s="96" t="s">
        <v>2212</v>
      </c>
      <c r="E23" s="83" t="s">
        <v>376</v>
      </c>
      <c r="F23" s="96" t="s">
        <v>345</v>
      </c>
      <c r="G23" s="83" t="s">
        <v>519</v>
      </c>
      <c r="H23" s="83" t="s">
        <v>341</v>
      </c>
      <c r="I23" s="105">
        <v>39656</v>
      </c>
      <c r="J23" s="95">
        <v>2.8499999999999992</v>
      </c>
      <c r="K23" s="96" t="s">
        <v>152</v>
      </c>
      <c r="L23" s="97">
        <v>5.7500000000000002E-2</v>
      </c>
      <c r="M23" s="94">
        <v>-5.7999999999999996E-3</v>
      </c>
      <c r="N23" s="93">
        <v>99499999.999999985</v>
      </c>
      <c r="O23" s="95">
        <v>143.66</v>
      </c>
      <c r="P23" s="93">
        <v>142941.70585</v>
      </c>
      <c r="Q23" s="94">
        <v>7.6420890937019953E-2</v>
      </c>
      <c r="R23" s="94">
        <v>0.13126921305011502</v>
      </c>
      <c r="S23" s="94">
        <f>P23/'סכום נכסי הקרן'!$C$42</f>
        <v>1.9393156486696395E-3</v>
      </c>
    </row>
    <row r="24" spans="2:19">
      <c r="B24" s="110" t="s">
        <v>2234</v>
      </c>
      <c r="C24" s="83" t="s">
        <v>2235</v>
      </c>
      <c r="D24" s="96" t="s">
        <v>2212</v>
      </c>
      <c r="E24" s="83" t="s">
        <v>2236</v>
      </c>
      <c r="F24" s="96" t="s">
        <v>469</v>
      </c>
      <c r="G24" s="83" t="s">
        <v>663</v>
      </c>
      <c r="H24" s="83" t="s">
        <v>341</v>
      </c>
      <c r="I24" s="105">
        <v>38280</v>
      </c>
      <c r="J24" s="95">
        <v>5.9999999999999991E-2</v>
      </c>
      <c r="K24" s="96" t="s">
        <v>152</v>
      </c>
      <c r="L24" s="97">
        <v>6.4669999999999991E-2</v>
      </c>
      <c r="M24" s="94">
        <v>6.4999999999999997E-3</v>
      </c>
      <c r="N24" s="93">
        <v>1092517.6200000001</v>
      </c>
      <c r="O24" s="95">
        <v>128.54</v>
      </c>
      <c r="P24" s="93">
        <v>1404.3220800000001</v>
      </c>
      <c r="Q24" s="94">
        <v>2.1380424774536052E-2</v>
      </c>
      <c r="R24" s="94">
        <v>1.289646385666809E-3</v>
      </c>
      <c r="S24" s="94">
        <f>P24/'סכום נכסי הקרן'!$C$42</f>
        <v>1.905268843212352E-5</v>
      </c>
    </row>
    <row r="25" spans="2:19">
      <c r="B25" s="110" t="s">
        <v>2237</v>
      </c>
      <c r="C25" s="83" t="s">
        <v>2238</v>
      </c>
      <c r="D25" s="96" t="s">
        <v>2212</v>
      </c>
      <c r="E25" s="83"/>
      <c r="F25" s="96" t="s">
        <v>398</v>
      </c>
      <c r="G25" s="83" t="s">
        <v>704</v>
      </c>
      <c r="H25" s="83" t="s">
        <v>341</v>
      </c>
      <c r="I25" s="105">
        <v>38445</v>
      </c>
      <c r="J25" s="95">
        <v>0.74</v>
      </c>
      <c r="K25" s="96" t="s">
        <v>152</v>
      </c>
      <c r="L25" s="97">
        <v>6.7000000000000004E-2</v>
      </c>
      <c r="M25" s="94">
        <v>2.7300000000000001E-2</v>
      </c>
      <c r="N25" s="93">
        <v>1168573.0899999999</v>
      </c>
      <c r="O25" s="95">
        <v>130.80000000000001</v>
      </c>
      <c r="P25" s="93">
        <v>1528.4935699999996</v>
      </c>
      <c r="Q25" s="94">
        <v>1.6279469028558195E-2</v>
      </c>
      <c r="R25" s="94">
        <v>1.4036781420295385E-3</v>
      </c>
      <c r="S25" s="94">
        <f>P25/'סכום נכסי הקרן'!$C$42</f>
        <v>2.0737345210519063E-5</v>
      </c>
    </row>
    <row r="26" spans="2:19">
      <c r="B26" s="110" t="s">
        <v>2239</v>
      </c>
      <c r="C26" s="83" t="s">
        <v>2240</v>
      </c>
      <c r="D26" s="96" t="s">
        <v>2212</v>
      </c>
      <c r="E26" s="83"/>
      <c r="F26" s="96" t="s">
        <v>398</v>
      </c>
      <c r="G26" s="83" t="s">
        <v>704</v>
      </c>
      <c r="H26" s="83" t="s">
        <v>341</v>
      </c>
      <c r="I26" s="105">
        <v>38890</v>
      </c>
      <c r="J26" s="95">
        <v>0.86999999999999988</v>
      </c>
      <c r="K26" s="96" t="s">
        <v>152</v>
      </c>
      <c r="L26" s="97">
        <v>6.7000000000000004E-2</v>
      </c>
      <c r="M26" s="94">
        <v>2.4699999999999996E-2</v>
      </c>
      <c r="N26" s="93">
        <v>841952.23999999987</v>
      </c>
      <c r="O26" s="95">
        <v>131</v>
      </c>
      <c r="P26" s="93">
        <v>1102.9574299999999</v>
      </c>
      <c r="Q26" s="94">
        <v>2.4935113643488258E-2</v>
      </c>
      <c r="R26" s="94">
        <v>1.0128909054423272E-3</v>
      </c>
      <c r="S26" s="94">
        <f>P26/'סכום נכסי הקרן'!$C$42</f>
        <v>1.4964020410250676E-5</v>
      </c>
    </row>
    <row r="27" spans="2:19">
      <c r="B27" s="110" t="s">
        <v>2241</v>
      </c>
      <c r="C27" s="83" t="s">
        <v>2242</v>
      </c>
      <c r="D27" s="96" t="s">
        <v>2212</v>
      </c>
      <c r="E27" s="83"/>
      <c r="F27" s="96" t="s">
        <v>398</v>
      </c>
      <c r="G27" s="83" t="s">
        <v>704</v>
      </c>
      <c r="H27" s="83" t="s">
        <v>341</v>
      </c>
      <c r="I27" s="105">
        <v>38376</v>
      </c>
      <c r="J27" s="95">
        <v>0.68</v>
      </c>
      <c r="K27" s="96" t="s">
        <v>152</v>
      </c>
      <c r="L27" s="97">
        <v>7.0000000000000007E-2</v>
      </c>
      <c r="M27" s="94">
        <v>2.2000000000000002E-2</v>
      </c>
      <c r="N27" s="93">
        <v>625917.83999999985</v>
      </c>
      <c r="O27" s="95">
        <v>130.25</v>
      </c>
      <c r="P27" s="93">
        <v>815.25802999999985</v>
      </c>
      <c r="Q27" s="94">
        <v>1.8117768856451697E-2</v>
      </c>
      <c r="R27" s="94">
        <v>7.4868478303448925E-4</v>
      </c>
      <c r="S27" s="94">
        <f>P27/'סכום נכסי הקרן'!$C$42</f>
        <v>1.1060751275360425E-5</v>
      </c>
    </row>
    <row r="28" spans="2:19">
      <c r="B28" s="110" t="s">
        <v>2243</v>
      </c>
      <c r="C28" s="83" t="s">
        <v>2244</v>
      </c>
      <c r="D28" s="96" t="s">
        <v>2212</v>
      </c>
      <c r="E28" s="83" t="s">
        <v>2245</v>
      </c>
      <c r="F28" s="96" t="s">
        <v>714</v>
      </c>
      <c r="G28" s="83" t="s">
        <v>1157</v>
      </c>
      <c r="H28" s="83"/>
      <c r="I28" s="105">
        <v>39104</v>
      </c>
      <c r="J28" s="95">
        <v>1.2900000000000003</v>
      </c>
      <c r="K28" s="96" t="s">
        <v>152</v>
      </c>
      <c r="L28" s="97">
        <v>5.5999999999999994E-2</v>
      </c>
      <c r="M28" s="94">
        <v>0.66070000000000007</v>
      </c>
      <c r="N28" s="93">
        <v>3023624.4099999992</v>
      </c>
      <c r="O28" s="95">
        <v>61.531100000000002</v>
      </c>
      <c r="P28" s="93">
        <v>1860.4700899999996</v>
      </c>
      <c r="Q28" s="94">
        <v>4.7842154449696138E-3</v>
      </c>
      <c r="R28" s="94">
        <v>1.7085457541262201E-3</v>
      </c>
      <c r="S28" s="94">
        <f>P28/'סכום נכסי הקרן'!$C$42</f>
        <v>2.5241329939108266E-5</v>
      </c>
    </row>
    <row r="29" spans="2:19">
      <c r="B29" s="111"/>
      <c r="C29" s="83"/>
      <c r="D29" s="83"/>
      <c r="E29" s="83"/>
      <c r="F29" s="83"/>
      <c r="G29" s="83"/>
      <c r="H29" s="83"/>
      <c r="I29" s="83"/>
      <c r="J29" s="95"/>
      <c r="K29" s="83"/>
      <c r="L29" s="83"/>
      <c r="M29" s="94"/>
      <c r="N29" s="93"/>
      <c r="O29" s="95"/>
      <c r="P29" s="83"/>
      <c r="Q29" s="83"/>
      <c r="R29" s="94"/>
      <c r="S29" s="83"/>
    </row>
    <row r="30" spans="2:19">
      <c r="B30" s="109" t="s">
        <v>69</v>
      </c>
      <c r="C30" s="81"/>
      <c r="D30" s="81"/>
      <c r="E30" s="81"/>
      <c r="F30" s="81"/>
      <c r="G30" s="81"/>
      <c r="H30" s="81"/>
      <c r="I30" s="81"/>
      <c r="J30" s="92">
        <v>4.9090365220952519</v>
      </c>
      <c r="K30" s="81"/>
      <c r="L30" s="81"/>
      <c r="M30" s="91">
        <v>1.5433087971678829E-2</v>
      </c>
      <c r="N30" s="90"/>
      <c r="O30" s="92"/>
      <c r="P30" s="90">
        <v>245408.09003999998</v>
      </c>
      <c r="Q30" s="81"/>
      <c r="R30" s="91">
        <v>0.22536828327407682</v>
      </c>
      <c r="S30" s="91">
        <f>P30/'סכום נכסי הקרן'!$C$42</f>
        <v>3.329495380614278E-3</v>
      </c>
    </row>
    <row r="31" spans="2:19">
      <c r="B31" s="110" t="s">
        <v>2246</v>
      </c>
      <c r="C31" s="83" t="s">
        <v>2247</v>
      </c>
      <c r="D31" s="96" t="s">
        <v>2212</v>
      </c>
      <c r="E31" s="83" t="s">
        <v>2220</v>
      </c>
      <c r="F31" s="96" t="s">
        <v>1250</v>
      </c>
      <c r="G31" s="83" t="s">
        <v>346</v>
      </c>
      <c r="H31" s="83" t="s">
        <v>150</v>
      </c>
      <c r="I31" s="105">
        <v>42796</v>
      </c>
      <c r="J31" s="95">
        <v>7.0399999999999965</v>
      </c>
      <c r="K31" s="96" t="s">
        <v>152</v>
      </c>
      <c r="L31" s="97">
        <v>3.7400000000000003E-2</v>
      </c>
      <c r="M31" s="94">
        <v>1.8499999999999992E-2</v>
      </c>
      <c r="N31" s="93">
        <v>61796937.999999993</v>
      </c>
      <c r="O31" s="95">
        <v>113.83</v>
      </c>
      <c r="P31" s="93">
        <v>70343.455880000023</v>
      </c>
      <c r="Q31" s="94">
        <v>0.11998054199721195</v>
      </c>
      <c r="R31" s="94">
        <v>6.4599271721879264E-2</v>
      </c>
      <c r="S31" s="94">
        <f>P31/'סכום נכסי הקרן'!$C$42</f>
        <v>9.5436222730363072E-4</v>
      </c>
    </row>
    <row r="32" spans="2:19">
      <c r="B32" s="110" t="s">
        <v>2248</v>
      </c>
      <c r="C32" s="83" t="s">
        <v>2249</v>
      </c>
      <c r="D32" s="96" t="s">
        <v>2212</v>
      </c>
      <c r="E32" s="83" t="s">
        <v>2220</v>
      </c>
      <c r="F32" s="96" t="s">
        <v>1250</v>
      </c>
      <c r="G32" s="83" t="s">
        <v>346</v>
      </c>
      <c r="H32" s="83" t="s">
        <v>150</v>
      </c>
      <c r="I32" s="105">
        <v>42796</v>
      </c>
      <c r="J32" s="95">
        <v>3.339999999999999</v>
      </c>
      <c r="K32" s="96" t="s">
        <v>152</v>
      </c>
      <c r="L32" s="97">
        <v>2.5000000000000001E-2</v>
      </c>
      <c r="M32" s="94">
        <v>1.0699999999999996E-2</v>
      </c>
      <c r="N32" s="93">
        <v>82076413.999999985</v>
      </c>
      <c r="O32" s="95">
        <v>104.92</v>
      </c>
      <c r="P32" s="93">
        <v>86114.574500000002</v>
      </c>
      <c r="Q32" s="94">
        <v>0.11316264531997969</v>
      </c>
      <c r="R32" s="94">
        <v>7.9082534796547629E-2</v>
      </c>
      <c r="S32" s="94">
        <f>P32/'סכום נכסי הקרן'!$C$42</f>
        <v>1.1683318099031733E-3</v>
      </c>
    </row>
    <row r="33" spans="2:19">
      <c r="B33" s="110" t="s">
        <v>2250</v>
      </c>
      <c r="C33" s="83" t="s">
        <v>2251</v>
      </c>
      <c r="D33" s="96" t="s">
        <v>2212</v>
      </c>
      <c r="E33" s="83" t="s">
        <v>2252</v>
      </c>
      <c r="F33" s="96" t="s">
        <v>398</v>
      </c>
      <c r="G33" s="83" t="s">
        <v>438</v>
      </c>
      <c r="H33" s="83" t="s">
        <v>150</v>
      </c>
      <c r="I33" s="105">
        <v>42598</v>
      </c>
      <c r="J33" s="95">
        <v>5.17</v>
      </c>
      <c r="K33" s="96" t="s">
        <v>152</v>
      </c>
      <c r="L33" s="97">
        <v>3.1E-2</v>
      </c>
      <c r="M33" s="94">
        <v>1.5399999999999995E-2</v>
      </c>
      <c r="N33" s="93">
        <v>46136286.549999997</v>
      </c>
      <c r="O33" s="95">
        <v>108.31</v>
      </c>
      <c r="P33" s="93">
        <v>49970.211969999989</v>
      </c>
      <c r="Q33" s="94">
        <v>6.8803078590557648E-2</v>
      </c>
      <c r="R33" s="94">
        <v>4.5889688822748409E-2</v>
      </c>
      <c r="S33" s="94">
        <f>P33/'סכום נכסי הקרן'!$C$42</f>
        <v>6.7795478908341236E-4</v>
      </c>
    </row>
    <row r="34" spans="2:19">
      <c r="B34" s="110" t="s">
        <v>2253</v>
      </c>
      <c r="C34" s="83" t="s">
        <v>2254</v>
      </c>
      <c r="D34" s="96" t="s">
        <v>2212</v>
      </c>
      <c r="E34" s="83" t="s">
        <v>2255</v>
      </c>
      <c r="F34" s="96" t="s">
        <v>398</v>
      </c>
      <c r="G34" s="83" t="s">
        <v>624</v>
      </c>
      <c r="H34" s="83" t="s">
        <v>341</v>
      </c>
      <c r="I34" s="105">
        <v>43312</v>
      </c>
      <c r="J34" s="95">
        <v>4.3100000000000023</v>
      </c>
      <c r="K34" s="96" t="s">
        <v>152</v>
      </c>
      <c r="L34" s="97">
        <v>3.5499999999999997E-2</v>
      </c>
      <c r="M34" s="94">
        <v>2.0600000000000011E-2</v>
      </c>
      <c r="N34" s="93">
        <v>34879999.999999993</v>
      </c>
      <c r="O34" s="95">
        <v>107.48</v>
      </c>
      <c r="P34" s="93">
        <v>37489.024079999974</v>
      </c>
      <c r="Q34" s="94">
        <v>0.10899999999999997</v>
      </c>
      <c r="R34" s="94">
        <v>3.4427703655380774E-2</v>
      </c>
      <c r="S34" s="94">
        <f>P34/'סכום נכסי הקרן'!$C$42</f>
        <v>5.0862028418766688E-4</v>
      </c>
    </row>
    <row r="35" spans="2:19">
      <c r="B35" s="110" t="s">
        <v>2256</v>
      </c>
      <c r="C35" s="83" t="s">
        <v>2257</v>
      </c>
      <c r="D35" s="96" t="s">
        <v>2212</v>
      </c>
      <c r="E35" s="83" t="s">
        <v>2258</v>
      </c>
      <c r="F35" s="96" t="s">
        <v>398</v>
      </c>
      <c r="G35" s="83" t="s">
        <v>695</v>
      </c>
      <c r="H35" s="83" t="s">
        <v>150</v>
      </c>
      <c r="I35" s="105">
        <v>41903</v>
      </c>
      <c r="J35" s="95">
        <v>1.31</v>
      </c>
      <c r="K35" s="96" t="s">
        <v>152</v>
      </c>
      <c r="L35" s="97">
        <v>5.1500000000000004E-2</v>
      </c>
      <c r="M35" s="94">
        <v>1.5300000000000001E-2</v>
      </c>
      <c r="N35" s="93">
        <v>1411764.7499999998</v>
      </c>
      <c r="O35" s="95">
        <v>105.6</v>
      </c>
      <c r="P35" s="93">
        <v>1490.8236099999997</v>
      </c>
      <c r="Q35" s="94">
        <v>5.6470522235373306E-2</v>
      </c>
      <c r="R35" s="94">
        <v>1.3690842775207549E-3</v>
      </c>
      <c r="S35" s="94">
        <f>P35/'סכום נכסי הקרן'!$C$42</f>
        <v>2.022627013639465E-5</v>
      </c>
    </row>
    <row r="36" spans="2:19">
      <c r="B36" s="111"/>
      <c r="C36" s="83"/>
      <c r="D36" s="83"/>
      <c r="E36" s="83"/>
      <c r="F36" s="83"/>
      <c r="G36" s="83"/>
      <c r="H36" s="83"/>
      <c r="I36" s="83"/>
      <c r="J36" s="95"/>
      <c r="K36" s="83"/>
      <c r="L36" s="83"/>
      <c r="M36" s="94"/>
      <c r="N36" s="93"/>
      <c r="O36" s="95"/>
      <c r="P36" s="83"/>
      <c r="Q36" s="83"/>
      <c r="R36" s="94"/>
      <c r="S36" s="83"/>
    </row>
    <row r="37" spans="2:19">
      <c r="B37" s="109" t="s">
        <v>53</v>
      </c>
      <c r="C37" s="81"/>
      <c r="D37" s="81"/>
      <c r="E37" s="81"/>
      <c r="F37" s="81"/>
      <c r="G37" s="81"/>
      <c r="H37" s="81"/>
      <c r="I37" s="81"/>
      <c r="J37" s="92">
        <v>2.545369514925893</v>
      </c>
      <c r="K37" s="81"/>
      <c r="L37" s="81"/>
      <c r="M37" s="91">
        <v>3.8009497085922481E-2</v>
      </c>
      <c r="N37" s="90"/>
      <c r="O37" s="92"/>
      <c r="P37" s="90">
        <v>60215.649059999982</v>
      </c>
      <c r="Q37" s="81"/>
      <c r="R37" s="91">
        <v>5.5298492615604218E-2</v>
      </c>
      <c r="S37" s="91">
        <f>P37/'סכום נכסי הקרן'!$C$42</f>
        <v>8.169564636328092E-4</v>
      </c>
    </row>
    <row r="38" spans="2:19">
      <c r="B38" s="110" t="s">
        <v>2259</v>
      </c>
      <c r="C38" s="83" t="s">
        <v>2260</v>
      </c>
      <c r="D38" s="96" t="s">
        <v>2212</v>
      </c>
      <c r="E38" s="83" t="s">
        <v>2261</v>
      </c>
      <c r="F38" s="96" t="s">
        <v>714</v>
      </c>
      <c r="G38" s="83" t="s">
        <v>438</v>
      </c>
      <c r="H38" s="83" t="s">
        <v>150</v>
      </c>
      <c r="I38" s="105">
        <v>38421</v>
      </c>
      <c r="J38" s="95">
        <v>3.8699999999999997</v>
      </c>
      <c r="K38" s="96" t="s">
        <v>151</v>
      </c>
      <c r="L38" s="97">
        <v>7.9699999999999993E-2</v>
      </c>
      <c r="M38" s="94">
        <v>2.6000000000000002E-2</v>
      </c>
      <c r="N38" s="93">
        <v>543369.40999999992</v>
      </c>
      <c r="O38" s="95">
        <v>123.99</v>
      </c>
      <c r="P38" s="93">
        <v>2345.9060599999998</v>
      </c>
      <c r="Q38" s="94">
        <v>6.9174539352344208E-3</v>
      </c>
      <c r="R38" s="94">
        <v>2.1543414537731E-3</v>
      </c>
      <c r="S38" s="94">
        <f>P38/'סכום נכסי הקרן'!$C$42</f>
        <v>3.1827326429425976E-5</v>
      </c>
    </row>
    <row r="39" spans="2:19">
      <c r="B39" s="110" t="s">
        <v>2262</v>
      </c>
      <c r="C39" s="83" t="s">
        <v>2263</v>
      </c>
      <c r="D39" s="96" t="s">
        <v>2212</v>
      </c>
      <c r="E39" s="83" t="s">
        <v>1161</v>
      </c>
      <c r="F39" s="96" t="s">
        <v>175</v>
      </c>
      <c r="G39" s="83" t="s">
        <v>519</v>
      </c>
      <c r="H39" s="83" t="s">
        <v>341</v>
      </c>
      <c r="I39" s="105">
        <v>42954</v>
      </c>
      <c r="J39" s="95">
        <v>0.95000000000000029</v>
      </c>
      <c r="K39" s="96" t="s">
        <v>151</v>
      </c>
      <c r="L39" s="97">
        <v>3.7000000000000005E-2</v>
      </c>
      <c r="M39" s="94">
        <v>2.8000000000000014E-2</v>
      </c>
      <c r="N39" s="93">
        <v>2564220.9999999995</v>
      </c>
      <c r="O39" s="95">
        <v>101.01</v>
      </c>
      <c r="P39" s="93">
        <v>9018.7968499999952</v>
      </c>
      <c r="Q39" s="94">
        <v>3.8155779417891784E-2</v>
      </c>
      <c r="R39" s="94">
        <v>8.2823299058757908E-3</v>
      </c>
      <c r="S39" s="94">
        <f>P39/'סכום נכסי הקרן'!$C$42</f>
        <v>1.2235962736957532E-4</v>
      </c>
    </row>
    <row r="40" spans="2:19">
      <c r="B40" s="110" t="s">
        <v>2264</v>
      </c>
      <c r="C40" s="83" t="s">
        <v>2265</v>
      </c>
      <c r="D40" s="96" t="s">
        <v>2212</v>
      </c>
      <c r="E40" s="83" t="s">
        <v>1161</v>
      </c>
      <c r="F40" s="96" t="s">
        <v>175</v>
      </c>
      <c r="G40" s="83" t="s">
        <v>519</v>
      </c>
      <c r="H40" s="83" t="s">
        <v>341</v>
      </c>
      <c r="I40" s="105">
        <v>42625</v>
      </c>
      <c r="J40" s="95">
        <v>2.81</v>
      </c>
      <c r="K40" s="96" t="s">
        <v>151</v>
      </c>
      <c r="L40" s="97">
        <v>4.4500000000000005E-2</v>
      </c>
      <c r="M40" s="94">
        <v>3.790000000000001E-2</v>
      </c>
      <c r="N40" s="93">
        <v>13457270.999999998</v>
      </c>
      <c r="O40" s="95">
        <v>102.11</v>
      </c>
      <c r="P40" s="93">
        <v>47846.924989999985</v>
      </c>
      <c r="Q40" s="94">
        <v>9.8136429146068141E-2</v>
      </c>
      <c r="R40" s="94">
        <v>4.3939787572537775E-2</v>
      </c>
      <c r="S40" s="94">
        <f>P40/'סכום נכסי הקרן'!$C$42</f>
        <v>6.4914777546590621E-4</v>
      </c>
    </row>
    <row r="41" spans="2:19">
      <c r="B41" s="110" t="s">
        <v>2266</v>
      </c>
      <c r="C41" s="83" t="s">
        <v>2267</v>
      </c>
      <c r="D41" s="96" t="s">
        <v>2212</v>
      </c>
      <c r="E41" s="83" t="s">
        <v>2268</v>
      </c>
      <c r="F41" s="96" t="s">
        <v>148</v>
      </c>
      <c r="G41" s="83" t="s">
        <v>1157</v>
      </c>
      <c r="H41" s="83"/>
      <c r="I41" s="105">
        <v>41840</v>
      </c>
      <c r="J41" s="95">
        <v>1.17</v>
      </c>
      <c r="K41" s="96" t="s">
        <v>151</v>
      </c>
      <c r="L41" s="97">
        <v>4.9000000000000002E-2</v>
      </c>
      <c r="M41" s="94">
        <v>0.16020000000000001</v>
      </c>
      <c r="N41" s="93">
        <v>325226.83999999991</v>
      </c>
      <c r="O41" s="95">
        <v>88.66</v>
      </c>
      <c r="P41" s="93">
        <v>1004.0211599999998</v>
      </c>
      <c r="Q41" s="94">
        <v>1.8597899308463416E-2</v>
      </c>
      <c r="R41" s="94">
        <v>9.220336834175509E-4</v>
      </c>
      <c r="S41" s="94">
        <f>P41/'סכום נכסי הקרן'!$C$42</f>
        <v>1.3621734367901722E-5</v>
      </c>
    </row>
    <row r="42" spans="2:19">
      <c r="B42" s="111"/>
      <c r="C42" s="83"/>
      <c r="D42" s="83"/>
      <c r="E42" s="83"/>
      <c r="F42" s="83"/>
      <c r="G42" s="83"/>
      <c r="H42" s="83"/>
      <c r="I42" s="83"/>
      <c r="J42" s="95"/>
      <c r="K42" s="83"/>
      <c r="L42" s="83"/>
      <c r="M42" s="94"/>
      <c r="N42" s="93"/>
      <c r="O42" s="95"/>
      <c r="P42" s="83"/>
      <c r="Q42" s="83"/>
      <c r="R42" s="94"/>
      <c r="S42" s="83"/>
    </row>
    <row r="43" spans="2:19">
      <c r="B43" s="108" t="s">
        <v>220</v>
      </c>
      <c r="C43" s="81"/>
      <c r="D43" s="81"/>
      <c r="E43" s="81"/>
      <c r="F43" s="81"/>
      <c r="G43" s="81"/>
      <c r="H43" s="81"/>
      <c r="I43" s="81"/>
      <c r="J43" s="92">
        <v>10.297077460581464</v>
      </c>
      <c r="K43" s="81"/>
      <c r="L43" s="81"/>
      <c r="M43" s="91">
        <v>3.9939423189317196E-2</v>
      </c>
      <c r="N43" s="90"/>
      <c r="O43" s="92"/>
      <c r="P43" s="90">
        <v>66620.563290000006</v>
      </c>
      <c r="Q43" s="81"/>
      <c r="R43" s="91">
        <v>6.1180387235694106E-2</v>
      </c>
      <c r="S43" s="91">
        <f>P43/'סכום נכסי הקרן'!$C$42</f>
        <v>9.0385307873029792E-4</v>
      </c>
    </row>
    <row r="44" spans="2:19">
      <c r="B44" s="109" t="s">
        <v>82</v>
      </c>
      <c r="C44" s="81"/>
      <c r="D44" s="81"/>
      <c r="E44" s="81"/>
      <c r="F44" s="81"/>
      <c r="G44" s="81"/>
      <c r="H44" s="81"/>
      <c r="I44" s="81"/>
      <c r="J44" s="92">
        <v>10.297077460581464</v>
      </c>
      <c r="K44" s="81"/>
      <c r="L44" s="81"/>
      <c r="M44" s="91">
        <v>3.9939423189317196E-2</v>
      </c>
      <c r="N44" s="90"/>
      <c r="O44" s="92"/>
      <c r="P44" s="90">
        <v>66620.563290000006</v>
      </c>
      <c r="Q44" s="81"/>
      <c r="R44" s="91">
        <v>6.1180387235694106E-2</v>
      </c>
      <c r="S44" s="91">
        <f>P44/'סכום נכסי הקרן'!$C$42</f>
        <v>9.0385307873029792E-4</v>
      </c>
    </row>
    <row r="45" spans="2:19">
      <c r="B45" s="110" t="s">
        <v>2269</v>
      </c>
      <c r="C45" s="83">
        <v>4824</v>
      </c>
      <c r="D45" s="96" t="s">
        <v>2212</v>
      </c>
      <c r="E45" s="83"/>
      <c r="F45" s="96" t="s">
        <v>945</v>
      </c>
      <c r="G45" s="83" t="s">
        <v>967</v>
      </c>
      <c r="H45" s="83" t="s">
        <v>960</v>
      </c>
      <c r="I45" s="105">
        <v>42825</v>
      </c>
      <c r="J45" s="95">
        <v>17.089999999999996</v>
      </c>
      <c r="K45" s="96" t="s">
        <v>159</v>
      </c>
      <c r="L45" s="97">
        <v>4.555E-2</v>
      </c>
      <c r="M45" s="94">
        <v>4.5999999999999985E-2</v>
      </c>
      <c r="N45" s="93">
        <v>8687999.9999999981</v>
      </c>
      <c r="O45" s="95">
        <v>100.03</v>
      </c>
      <c r="P45" s="93">
        <v>22827.616670000003</v>
      </c>
      <c r="Q45" s="94">
        <v>5.2155433758156781E-2</v>
      </c>
      <c r="R45" s="94">
        <v>2.0963533758475761E-2</v>
      </c>
      <c r="S45" s="94">
        <f>P45/'סכום נכסי הקרן'!$C$42</f>
        <v>3.097063517376719E-4</v>
      </c>
    </row>
    <row r="46" spans="2:19">
      <c r="B46" s="110" t="s">
        <v>2270</v>
      </c>
      <c r="C46" s="83">
        <v>4279</v>
      </c>
      <c r="D46" s="96" t="s">
        <v>2212</v>
      </c>
      <c r="E46" s="83"/>
      <c r="F46" s="96" t="s">
        <v>929</v>
      </c>
      <c r="G46" s="83" t="s">
        <v>930</v>
      </c>
      <c r="H46" s="83" t="s">
        <v>936</v>
      </c>
      <c r="I46" s="105">
        <v>43465</v>
      </c>
      <c r="J46" s="95">
        <v>1.8899999999999997</v>
      </c>
      <c r="K46" s="96" t="s">
        <v>151</v>
      </c>
      <c r="L46" s="97">
        <v>0.06</v>
      </c>
      <c r="M46" s="94">
        <v>3.4599999999999999E-2</v>
      </c>
      <c r="N46" s="93">
        <v>6245515.2000000002</v>
      </c>
      <c r="O46" s="95">
        <v>107.96</v>
      </c>
      <c r="P46" s="93">
        <v>23477.935879999997</v>
      </c>
      <c r="Q46" s="94">
        <v>7.5703214545454547E-3</v>
      </c>
      <c r="R46" s="94">
        <v>2.1560748479123169E-2</v>
      </c>
      <c r="S46" s="94">
        <f>P46/'סכום נכסי הקרן'!$C$42</f>
        <v>3.1852934858861838E-4</v>
      </c>
    </row>
    <row r="47" spans="2:19">
      <c r="B47" s="110" t="s">
        <v>2271</v>
      </c>
      <c r="C47" s="83">
        <v>5168</v>
      </c>
      <c r="D47" s="96" t="s">
        <v>2212</v>
      </c>
      <c r="E47" s="83"/>
      <c r="F47" s="96" t="s">
        <v>945</v>
      </c>
      <c r="G47" s="83" t="s">
        <v>1157</v>
      </c>
      <c r="H47" s="83"/>
      <c r="I47" s="105">
        <v>43465</v>
      </c>
      <c r="J47" s="95">
        <v>12.38</v>
      </c>
      <c r="K47" s="96" t="s">
        <v>159</v>
      </c>
      <c r="L47" s="97">
        <v>3.9510000000000003E-2</v>
      </c>
      <c r="M47" s="94">
        <v>3.9300000000000009E-2</v>
      </c>
      <c r="N47" s="93">
        <v>7609999.9999999991</v>
      </c>
      <c r="O47" s="95">
        <v>101.63</v>
      </c>
      <c r="P47" s="93">
        <v>20315.010739999994</v>
      </c>
      <c r="Q47" s="94">
        <v>1.9287942881329727E-2</v>
      </c>
      <c r="R47" s="94">
        <v>1.8656104998095165E-2</v>
      </c>
      <c r="S47" s="94">
        <f>P47/'סכום נכסי הקרן'!$C$42</f>
        <v>2.7561737840400754E-4</v>
      </c>
    </row>
    <row r="48" spans="2:19">
      <c r="B48" s="142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2:19">
      <c r="B49" s="142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</row>
    <row r="50" spans="2:19">
      <c r="B50" s="142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</row>
    <row r="51" spans="2:19">
      <c r="B51" s="143" t="s">
        <v>243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</row>
    <row r="52" spans="2:19">
      <c r="B52" s="143" t="s">
        <v>131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</row>
    <row r="53" spans="2:19">
      <c r="B53" s="143" t="s">
        <v>225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</row>
    <row r="54" spans="2:19">
      <c r="B54" s="143" t="s">
        <v>233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</row>
    <row r="55" spans="2:19">
      <c r="B55" s="142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</row>
    <row r="56" spans="2:19">
      <c r="B56" s="142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</row>
    <row r="57" spans="2:19">
      <c r="B57" s="142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</row>
    <row r="58" spans="2:19">
      <c r="B58" s="142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</row>
    <row r="59" spans="2:19">
      <c r="B59" s="142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</row>
    <row r="60" spans="2:19">
      <c r="B60" s="142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</row>
    <row r="61" spans="2:19">
      <c r="B61" s="142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</row>
    <row r="62" spans="2:19">
      <c r="B62" s="142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</row>
    <row r="63" spans="2:19">
      <c r="B63" s="142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</row>
    <row r="64" spans="2:19">
      <c r="B64" s="142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</row>
    <row r="65" spans="2:19">
      <c r="B65" s="142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</row>
    <row r="66" spans="2:19">
      <c r="B66" s="142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</row>
    <row r="67" spans="2:19">
      <c r="B67" s="142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</row>
    <row r="68" spans="2:19">
      <c r="B68" s="142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</row>
    <row r="69" spans="2:19">
      <c r="B69" s="142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</row>
    <row r="70" spans="2:19">
      <c r="B70" s="142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</row>
    <row r="71" spans="2:19">
      <c r="B71" s="142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</row>
    <row r="72" spans="2:19">
      <c r="B72" s="142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</row>
    <row r="73" spans="2:19">
      <c r="B73" s="142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</row>
    <row r="74" spans="2:19">
      <c r="B74" s="142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</row>
    <row r="75" spans="2:19">
      <c r="B75" s="142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</row>
    <row r="76" spans="2:19">
      <c r="B76" s="142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</row>
    <row r="77" spans="2:19">
      <c r="B77" s="142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</row>
    <row r="78" spans="2:19">
      <c r="B78" s="142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</row>
    <row r="79" spans="2:19">
      <c r="B79" s="142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</row>
    <row r="80" spans="2:19">
      <c r="B80" s="142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</row>
    <row r="81" spans="2:19">
      <c r="B81" s="142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</row>
    <row r="82" spans="2:19">
      <c r="B82" s="142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</row>
    <row r="83" spans="2:19">
      <c r="B83" s="142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</row>
    <row r="84" spans="2:19">
      <c r="B84" s="142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</row>
    <row r="85" spans="2:19">
      <c r="B85" s="142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</row>
    <row r="86" spans="2:19">
      <c r="B86" s="142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</row>
    <row r="87" spans="2:19">
      <c r="B87" s="142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</row>
    <row r="88" spans="2:19">
      <c r="B88" s="142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</row>
    <row r="89" spans="2:19">
      <c r="B89" s="142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</row>
    <row r="90" spans="2:19">
      <c r="B90" s="142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</row>
    <row r="91" spans="2:19">
      <c r="B91" s="142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</row>
    <row r="92" spans="2:19">
      <c r="B92" s="142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</row>
    <row r="93" spans="2:19">
      <c r="B93" s="142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</row>
    <row r="94" spans="2:19">
      <c r="B94" s="142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</row>
    <row r="95" spans="2:19">
      <c r="B95" s="142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</row>
    <row r="96" spans="2:19">
      <c r="B96" s="142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</row>
    <row r="97" spans="2:19">
      <c r="B97" s="142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</row>
    <row r="98" spans="2:19">
      <c r="B98" s="142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</row>
    <row r="99" spans="2:19">
      <c r="B99" s="142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</row>
    <row r="100" spans="2:19">
      <c r="B100" s="142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</row>
    <row r="101" spans="2:19">
      <c r="B101" s="142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</row>
    <row r="102" spans="2:19">
      <c r="B102" s="142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</row>
    <row r="103" spans="2:19">
      <c r="B103" s="142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</row>
    <row r="104" spans="2:19">
      <c r="B104" s="142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</row>
    <row r="105" spans="2:19">
      <c r="B105" s="142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</row>
    <row r="106" spans="2:19">
      <c r="B106" s="142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</row>
    <row r="107" spans="2:19">
      <c r="B107" s="142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</row>
    <row r="108" spans="2:19">
      <c r="B108" s="142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</row>
    <row r="109" spans="2:19">
      <c r="B109" s="142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</row>
    <row r="110" spans="2:19">
      <c r="B110" s="142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</row>
    <row r="111" spans="2:19">
      <c r="B111" s="142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</row>
    <row r="112" spans="2:19">
      <c r="B112" s="142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</row>
    <row r="113" spans="2:19">
      <c r="B113" s="142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</row>
    <row r="114" spans="2:19">
      <c r="B114" s="142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</row>
    <row r="115" spans="2:19">
      <c r="B115" s="142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</row>
    <row r="116" spans="2:19">
      <c r="B116" s="142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</row>
    <row r="117" spans="2:19">
      <c r="B117" s="142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</row>
    <row r="118" spans="2:19">
      <c r="B118" s="142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</row>
    <row r="119" spans="2:19">
      <c r="B119" s="142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</row>
    <row r="120" spans="2:19">
      <c r="B120" s="142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</row>
    <row r="121" spans="2:19">
      <c r="B121" s="142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</row>
    <row r="122" spans="2:19">
      <c r="B122" s="142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</row>
    <row r="123" spans="2:19">
      <c r="B123" s="142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</row>
    <row r="124" spans="2:19">
      <c r="B124" s="142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</row>
    <row r="125" spans="2:19">
      <c r="B125" s="142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</row>
    <row r="126" spans="2:19">
      <c r="B126" s="142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</row>
    <row r="127" spans="2:19">
      <c r="B127" s="142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</row>
    <row r="128" spans="2:19">
      <c r="B128" s="142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</row>
    <row r="129" spans="2:19">
      <c r="B129" s="142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</row>
    <row r="130" spans="2:19">
      <c r="B130" s="142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</row>
    <row r="131" spans="2:19">
      <c r="B131" s="142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</row>
    <row r="132" spans="2:19">
      <c r="B132" s="142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</row>
    <row r="133" spans="2:19">
      <c r="B133" s="142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</row>
    <row r="134" spans="2:19">
      <c r="B134" s="142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</row>
    <row r="135" spans="2:19">
      <c r="B135" s="142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</row>
    <row r="136" spans="2:19">
      <c r="B136" s="142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</row>
    <row r="137" spans="2:19">
      <c r="B137" s="142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</row>
    <row r="138" spans="2:19">
      <c r="B138" s="142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</row>
    <row r="139" spans="2:19">
      <c r="B139" s="142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</row>
    <row r="140" spans="2:19">
      <c r="B140" s="142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</row>
    <row r="141" spans="2:19">
      <c r="B141" s="142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</row>
    <row r="142" spans="2:19">
      <c r="B142" s="142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</row>
    <row r="143" spans="2:19">
      <c r="B143" s="142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</row>
    <row r="144" spans="2:19">
      <c r="B144" s="142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</row>
    <row r="145" spans="2:19">
      <c r="B145" s="142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</row>
    <row r="146" spans="2:19">
      <c r="B146" s="142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</row>
    <row r="147" spans="2:19">
      <c r="B147" s="142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</row>
    <row r="148" spans="2:19">
      <c r="B148" s="142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</row>
    <row r="149" spans="2:19">
      <c r="B149" s="142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</row>
    <row r="150" spans="2:19">
      <c r="B150" s="142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</row>
    <row r="151" spans="2:19">
      <c r="B151" s="142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</row>
    <row r="152" spans="2:19">
      <c r="B152" s="142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</row>
    <row r="153" spans="2:19">
      <c r="B153" s="142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</row>
    <row r="154" spans="2:19">
      <c r="B154" s="142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</row>
    <row r="155" spans="2:19">
      <c r="B155" s="142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</row>
    <row r="156" spans="2:19">
      <c r="B156" s="142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</row>
    <row r="157" spans="2:19">
      <c r="B157" s="142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</row>
    <row r="158" spans="2:19">
      <c r="B158" s="142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</row>
    <row r="159" spans="2:19">
      <c r="B159" s="142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</row>
    <row r="160" spans="2:19">
      <c r="B160" s="142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</row>
    <row r="161" spans="2:19">
      <c r="B161" s="142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</row>
    <row r="162" spans="2:19">
      <c r="B162" s="142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</row>
    <row r="163" spans="2:19">
      <c r="B163" s="142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</row>
    <row r="164" spans="2:19">
      <c r="B164" s="142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</row>
    <row r="165" spans="2:19">
      <c r="B165" s="142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</row>
    <row r="166" spans="2:19">
      <c r="B166" s="142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</row>
    <row r="167" spans="2:19">
      <c r="B167" s="142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</row>
    <row r="168" spans="2:19">
      <c r="B168" s="142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</row>
    <row r="169" spans="2:19">
      <c r="B169" s="142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</row>
    <row r="170" spans="2:19">
      <c r="B170" s="142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</row>
    <row r="171" spans="2:19">
      <c r="B171" s="142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</row>
    <row r="172" spans="2:19">
      <c r="B172" s="142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</row>
    <row r="173" spans="2:19">
      <c r="B173" s="142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</row>
    <row r="174" spans="2:19">
      <c r="B174" s="142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</row>
    <row r="175" spans="2:19">
      <c r="B175" s="142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</row>
    <row r="176" spans="2:19">
      <c r="B176" s="142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</row>
    <row r="177" spans="2:19">
      <c r="B177" s="142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</row>
    <row r="178" spans="2:19">
      <c r="B178" s="142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</row>
    <row r="179" spans="2:19">
      <c r="B179" s="142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</row>
    <row r="180" spans="2:19">
      <c r="B180" s="142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</row>
    <row r="181" spans="2:19">
      <c r="B181" s="142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</row>
    <row r="182" spans="2:19">
      <c r="B182" s="142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</row>
    <row r="183" spans="2:19">
      <c r="B183" s="142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</row>
    <row r="184" spans="2:19">
      <c r="B184" s="142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</row>
    <row r="185" spans="2:19">
      <c r="B185" s="142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</row>
    <row r="186" spans="2:19">
      <c r="B186" s="142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</row>
    <row r="187" spans="2:19">
      <c r="B187" s="142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</row>
    <row r="188" spans="2:19">
      <c r="B188" s="142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</row>
    <row r="189" spans="2:19">
      <c r="B189" s="142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</row>
    <row r="190" spans="2:19">
      <c r="B190" s="142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</row>
    <row r="191" spans="2:19">
      <c r="B191" s="142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</row>
    <row r="192" spans="2:19">
      <c r="B192" s="142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</row>
    <row r="193" spans="2:19">
      <c r="B193" s="142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</row>
    <row r="194" spans="2:19">
      <c r="B194" s="142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</row>
    <row r="195" spans="2:19">
      <c r="B195" s="142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</row>
    <row r="196" spans="2:19">
      <c r="B196" s="142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</row>
    <row r="197" spans="2:19">
      <c r="B197" s="142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</row>
    <row r="198" spans="2:19">
      <c r="B198" s="142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</row>
    <row r="199" spans="2:19">
      <c r="B199" s="142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</row>
    <row r="200" spans="2:19">
      <c r="B200" s="142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</row>
    <row r="201" spans="2:19">
      <c r="B201" s="142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</row>
    <row r="202" spans="2:19">
      <c r="B202" s="142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</row>
    <row r="203" spans="2:19">
      <c r="B203" s="142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</row>
    <row r="204" spans="2:19">
      <c r="B204" s="142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</row>
    <row r="205" spans="2:19">
      <c r="B205" s="142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</row>
    <row r="206" spans="2:19">
      <c r="B206" s="142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</row>
    <row r="207" spans="2:19">
      <c r="B207" s="142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</row>
    <row r="208" spans="2:19">
      <c r="B208" s="142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</row>
    <row r="209" spans="2:19">
      <c r="B209" s="142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</row>
    <row r="210" spans="2:19">
      <c r="B210" s="142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</row>
    <row r="211" spans="2:19">
      <c r="B211" s="142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</row>
    <row r="212" spans="2:19">
      <c r="B212" s="142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</row>
    <row r="213" spans="2:19">
      <c r="B213" s="142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</row>
    <row r="214" spans="2:19">
      <c r="B214" s="142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</row>
    <row r="215" spans="2:19">
      <c r="B215" s="142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</row>
    <row r="216" spans="2:19">
      <c r="B216" s="142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</row>
    <row r="217" spans="2:19">
      <c r="B217" s="142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</row>
    <row r="218" spans="2:19">
      <c r="B218" s="142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</row>
    <row r="219" spans="2:19">
      <c r="B219" s="142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</row>
    <row r="220" spans="2:19">
      <c r="B220" s="142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</row>
    <row r="221" spans="2:19">
      <c r="B221" s="142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</row>
    <row r="222" spans="2:19">
      <c r="B222" s="142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</row>
    <row r="223" spans="2:19">
      <c r="B223" s="142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</row>
    <row r="224" spans="2:19">
      <c r="B224" s="142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</row>
    <row r="225" spans="2:19">
      <c r="B225" s="142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</row>
    <row r="226" spans="2:19">
      <c r="B226" s="142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</row>
    <row r="227" spans="2:19">
      <c r="B227" s="142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</row>
    <row r="228" spans="2:19">
      <c r="B228" s="142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</row>
    <row r="229" spans="2:19">
      <c r="B229" s="142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</row>
    <row r="230" spans="2:19">
      <c r="B230" s="142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</row>
    <row r="231" spans="2:19">
      <c r="B231" s="142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</row>
    <row r="232" spans="2:19">
      <c r="B232" s="142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</row>
    <row r="233" spans="2:19">
      <c r="B233" s="142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</row>
    <row r="234" spans="2:19">
      <c r="B234" s="142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</row>
    <row r="235" spans="2:19">
      <c r="B235" s="142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</row>
    <row r="236" spans="2:19">
      <c r="B236" s="142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</row>
    <row r="237" spans="2:19">
      <c r="B237" s="142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</row>
    <row r="238" spans="2:19">
      <c r="B238" s="142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</row>
    <row r="239" spans="2:19">
      <c r="B239" s="142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</row>
    <row r="240" spans="2:19">
      <c r="B240" s="142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</row>
    <row r="241" spans="2:19">
      <c r="B241" s="142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</row>
    <row r="242" spans="2:19">
      <c r="B242" s="142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</row>
    <row r="243" spans="2:19">
      <c r="B243" s="142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</row>
    <row r="244" spans="2:19">
      <c r="B244" s="142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</row>
    <row r="245" spans="2:19">
      <c r="B245" s="142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</row>
    <row r="246" spans="2:19">
      <c r="B246" s="142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</row>
    <row r="247" spans="2:19">
      <c r="B247" s="142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</row>
    <row r="248" spans="2:19">
      <c r="B248" s="142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</row>
    <row r="249" spans="2:19">
      <c r="B249" s="142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</row>
    <row r="250" spans="2:19">
      <c r="B250" s="142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</row>
    <row r="251" spans="2:19">
      <c r="B251" s="142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</row>
    <row r="252" spans="2:19">
      <c r="B252" s="142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</row>
    <row r="253" spans="2:19">
      <c r="B253" s="142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</row>
    <row r="254" spans="2:19">
      <c r="B254" s="142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</row>
    <row r="255" spans="2:19">
      <c r="B255" s="142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</row>
    <row r="256" spans="2:19">
      <c r="B256" s="142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</row>
    <row r="257" spans="2:19">
      <c r="B257" s="142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</row>
    <row r="258" spans="2:19">
      <c r="B258" s="142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</row>
    <row r="259" spans="2:19">
      <c r="B259" s="142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</row>
    <row r="260" spans="2:19">
      <c r="B260" s="142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</row>
    <row r="261" spans="2:19">
      <c r="B261" s="142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</row>
    <row r="262" spans="2:19">
      <c r="B262" s="142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</row>
    <row r="263" spans="2:19">
      <c r="B263" s="142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</row>
    <row r="264" spans="2:19">
      <c r="B264" s="142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</row>
    <row r="265" spans="2:19">
      <c r="B265" s="142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</row>
    <row r="266" spans="2:19">
      <c r="B266" s="142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</row>
    <row r="267" spans="2:19">
      <c r="B267" s="142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</row>
    <row r="268" spans="2:19">
      <c r="B268" s="142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</row>
    <row r="269" spans="2:19">
      <c r="B269" s="142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</row>
    <row r="270" spans="2:19">
      <c r="B270" s="142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</row>
    <row r="271" spans="2:19">
      <c r="B271" s="142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</row>
    <row r="272" spans="2:19">
      <c r="B272" s="142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</row>
    <row r="273" spans="2:19">
      <c r="B273" s="142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</row>
    <row r="274" spans="2:19">
      <c r="B274" s="142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</row>
    <row r="275" spans="2:19">
      <c r="B275" s="142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</row>
    <row r="276" spans="2:19">
      <c r="B276" s="142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</row>
    <row r="277" spans="2:19">
      <c r="B277" s="142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</row>
    <row r="278" spans="2:19">
      <c r="B278" s="142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</row>
    <row r="279" spans="2:19">
      <c r="B279" s="142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</row>
    <row r="280" spans="2:19">
      <c r="B280" s="142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</row>
    <row r="281" spans="2:19">
      <c r="B281" s="142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</row>
    <row r="282" spans="2:19">
      <c r="B282" s="142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</row>
    <row r="283" spans="2:19">
      <c r="B283" s="142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</row>
    <row r="284" spans="2:19">
      <c r="B284" s="142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</row>
    <row r="285" spans="2:19">
      <c r="B285" s="142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</row>
    <row r="286" spans="2:19">
      <c r="B286" s="142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</row>
    <row r="287" spans="2:19">
      <c r="B287" s="142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</row>
    <row r="288" spans="2:19">
      <c r="B288" s="142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</row>
    <row r="289" spans="2:19">
      <c r="B289" s="142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</row>
    <row r="290" spans="2:19">
      <c r="B290" s="142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</row>
    <row r="291" spans="2:19">
      <c r="B291" s="142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</row>
    <row r="292" spans="2:19">
      <c r="B292" s="142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</row>
    <row r="293" spans="2:19">
      <c r="B293" s="142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</row>
    <row r="294" spans="2:19">
      <c r="B294" s="142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</row>
    <row r="295" spans="2:19">
      <c r="B295" s="142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</row>
    <row r="296" spans="2:19">
      <c r="B296" s="142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</row>
    <row r="297" spans="2:19">
      <c r="B297" s="142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</row>
    <row r="298" spans="2:19">
      <c r="B298" s="142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</row>
    <row r="299" spans="2:19">
      <c r="B299" s="142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</row>
    <row r="300" spans="2:19">
      <c r="B300" s="142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</row>
    <row r="301" spans="2:19">
      <c r="B301" s="142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</row>
    <row r="302" spans="2:19">
      <c r="B302" s="142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</row>
    <row r="303" spans="2:19">
      <c r="B303" s="142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</row>
    <row r="304" spans="2:19">
      <c r="B304" s="142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</row>
    <row r="305" spans="2:19">
      <c r="B305" s="142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</row>
    <row r="306" spans="2:19">
      <c r="B306" s="142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</row>
    <row r="307" spans="2:19">
      <c r="B307" s="142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</row>
    <row r="308" spans="2:19">
      <c r="B308" s="142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</row>
    <row r="309" spans="2:19">
      <c r="B309" s="142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</row>
    <row r="310" spans="2:19">
      <c r="B310" s="142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</row>
    <row r="311" spans="2:19">
      <c r="B311" s="142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</row>
    <row r="312" spans="2:19">
      <c r="B312" s="142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</row>
    <row r="313" spans="2:19">
      <c r="B313" s="142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</row>
    <row r="314" spans="2:19">
      <c r="B314" s="142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</row>
    <row r="315" spans="2:19">
      <c r="B315" s="142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</row>
    <row r="316" spans="2:19">
      <c r="B316" s="142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</row>
    <row r="317" spans="2:19">
      <c r="B317" s="142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</row>
    <row r="318" spans="2:19">
      <c r="B318" s="142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</row>
    <row r="319" spans="2:19">
      <c r="B319" s="142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</row>
    <row r="320" spans="2:19">
      <c r="B320" s="142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</row>
    <row r="321" spans="2:19">
      <c r="B321" s="142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</row>
    <row r="322" spans="2:19">
      <c r="B322" s="142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</row>
    <row r="323" spans="2:19">
      <c r="B323" s="142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</row>
    <row r="324" spans="2:19">
      <c r="B324" s="142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</row>
    <row r="325" spans="2:19">
      <c r="B325" s="142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</row>
    <row r="326" spans="2:19">
      <c r="B326" s="142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</row>
    <row r="327" spans="2:19">
      <c r="B327" s="142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</row>
    <row r="328" spans="2:19">
      <c r="B328" s="142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</row>
    <row r="329" spans="2:19">
      <c r="B329" s="142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</row>
    <row r="330" spans="2:19">
      <c r="B330" s="142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</row>
    <row r="331" spans="2:19">
      <c r="B331" s="142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</row>
    <row r="332" spans="2:19">
      <c r="B332" s="142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</row>
    <row r="333" spans="2:19">
      <c r="B333" s="142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</row>
    <row r="334" spans="2:19">
      <c r="B334" s="142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</row>
    <row r="335" spans="2:19">
      <c r="B335" s="142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</row>
    <row r="336" spans="2:19">
      <c r="B336" s="142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</row>
    <row r="337" spans="2:19">
      <c r="B337" s="142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</row>
    <row r="338" spans="2:19">
      <c r="B338" s="142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</row>
    <row r="339" spans="2:19">
      <c r="B339" s="142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</row>
    <row r="340" spans="2:19">
      <c r="B340" s="142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</row>
    <row r="341" spans="2:19">
      <c r="B341" s="142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2:19">
      <c r="B342" s="142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2:19">
      <c r="B343" s="142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2:19">
      <c r="B344" s="142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2:19">
      <c r="B345" s="142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2:19">
      <c r="B346" s="142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2:19">
      <c r="B347" s="142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2:19">
      <c r="B348" s="142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2:19">
      <c r="B349" s="142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2:19">
      <c r="B350" s="142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2:19">
      <c r="B351" s="142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2:19">
      <c r="B352" s="142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2:19">
      <c r="B353" s="142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2:19">
      <c r="B354" s="142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2:19">
      <c r="B355" s="142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2:19">
      <c r="B356" s="142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2:19">
      <c r="B357" s="142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2:19">
      <c r="B358" s="142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2:19">
      <c r="B359" s="142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2:19">
      <c r="B360" s="142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2:19">
      <c r="B361" s="142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2:19">
      <c r="B362" s="142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2:19">
      <c r="B363" s="142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2:19">
      <c r="B364" s="142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  <row r="365" spans="2:19">
      <c r="B365" s="142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</row>
    <row r="366" spans="2:19">
      <c r="B366" s="142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</row>
    <row r="367" spans="2:19">
      <c r="B367" s="142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</row>
    <row r="368" spans="2:19">
      <c r="B368" s="142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</row>
    <row r="369" spans="2:19">
      <c r="B369" s="142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</row>
    <row r="370" spans="2:19">
      <c r="B370" s="142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</row>
    <row r="371" spans="2:19">
      <c r="B371" s="142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</row>
    <row r="372" spans="2:19">
      <c r="B372" s="142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</row>
    <row r="373" spans="2:19">
      <c r="B373" s="142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</row>
    <row r="374" spans="2:19">
      <c r="B374" s="142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</row>
    <row r="375" spans="2:19">
      <c r="B375" s="142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</row>
    <row r="376" spans="2:19">
      <c r="B376" s="142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</row>
    <row r="377" spans="2:19">
      <c r="B377" s="142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</row>
    <row r="378" spans="2:19">
      <c r="B378" s="142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</row>
    <row r="379" spans="2:19">
      <c r="B379" s="142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</row>
    <row r="380" spans="2:19">
      <c r="B380" s="142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</row>
    <row r="381" spans="2:19">
      <c r="B381" s="142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</row>
    <row r="382" spans="2:19">
      <c r="B382" s="142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</row>
    <row r="383" spans="2:19">
      <c r="B383" s="142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</row>
    <row r="384" spans="2:19">
      <c r="B384" s="142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</row>
    <row r="385" spans="2:19">
      <c r="B385" s="142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</row>
    <row r="386" spans="2:19">
      <c r="B386" s="142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</row>
    <row r="387" spans="2:19">
      <c r="B387" s="142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</row>
    <row r="388" spans="2:19">
      <c r="B388" s="142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</row>
    <row r="389" spans="2:19">
      <c r="B389" s="142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</row>
    <row r="390" spans="2:19">
      <c r="B390" s="142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</row>
    <row r="391" spans="2:19">
      <c r="B391" s="142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</row>
    <row r="392" spans="2:19">
      <c r="B392" s="142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</row>
    <row r="393" spans="2:19">
      <c r="B393" s="142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</row>
    <row r="394" spans="2:19">
      <c r="B394" s="142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</row>
    <row r="395" spans="2:19">
      <c r="B395" s="142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</row>
    <row r="396" spans="2:19">
      <c r="B396" s="142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</row>
    <row r="397" spans="2:19">
      <c r="B397" s="142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</row>
    <row r="398" spans="2:19">
      <c r="B398" s="142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</row>
    <row r="399" spans="2:19">
      <c r="B399" s="142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</row>
    <row r="400" spans="2:19">
      <c r="B400" s="142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</row>
    <row r="401" spans="2:19">
      <c r="B401" s="142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</row>
    <row r="402" spans="2:19">
      <c r="B402" s="142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</row>
    <row r="403" spans="2:19">
      <c r="B403" s="142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</row>
    <row r="404" spans="2:19">
      <c r="B404" s="142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</row>
    <row r="405" spans="2:19">
      <c r="B405" s="142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</row>
    <row r="406" spans="2:19">
      <c r="B406" s="142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</row>
    <row r="407" spans="2:19">
      <c r="B407" s="142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</row>
    <row r="408" spans="2:19">
      <c r="B408" s="142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</row>
    <row r="409" spans="2:19">
      <c r="B409" s="142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</row>
    <row r="410" spans="2:19">
      <c r="B410" s="142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</row>
    <row r="411" spans="2:19">
      <c r="B411" s="142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</row>
    <row r="412" spans="2:19">
      <c r="B412" s="142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</row>
    <row r="413" spans="2:19">
      <c r="B413" s="142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</row>
    <row r="414" spans="2:19">
      <c r="B414" s="142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</row>
    <row r="415" spans="2:19">
      <c r="B415" s="142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</row>
    <row r="416" spans="2:19">
      <c r="B416" s="142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</row>
    <row r="417" spans="2:19">
      <c r="B417" s="142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</row>
    <row r="418" spans="2:19">
      <c r="B418" s="142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</row>
    <row r="419" spans="2:19">
      <c r="B419" s="142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</row>
    <row r="420" spans="2:19">
      <c r="B420" s="142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</row>
    <row r="421" spans="2:19">
      <c r="B421" s="142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</row>
    <row r="422" spans="2:19">
      <c r="B422" s="142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</row>
    <row r="423" spans="2:19">
      <c r="B423" s="142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</row>
    <row r="424" spans="2:19">
      <c r="B424" s="142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</row>
    <row r="425" spans="2:19">
      <c r="B425" s="142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</row>
    <row r="426" spans="2:19">
      <c r="B426" s="142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</row>
    <row r="427" spans="2:19">
      <c r="B427" s="142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</row>
    <row r="428" spans="2:19">
      <c r="B428" s="142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</row>
    <row r="429" spans="2:19">
      <c r="B429" s="142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</row>
    <row r="430" spans="2:19">
      <c r="B430" s="142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</row>
    <row r="431" spans="2:19">
      <c r="B431" s="142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</row>
    <row r="432" spans="2:19">
      <c r="B432" s="142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</row>
    <row r="433" spans="2:19">
      <c r="B433" s="142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</row>
    <row r="434" spans="2:19">
      <c r="B434" s="142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</row>
    <row r="435" spans="2:19">
      <c r="B435" s="142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</row>
    <row r="436" spans="2:19">
      <c r="B436" s="142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</row>
    <row r="437" spans="2:19">
      <c r="B437" s="142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</row>
    <row r="438" spans="2:19">
      <c r="B438" s="142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</row>
    <row r="439" spans="2:19">
      <c r="B439" s="142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</row>
    <row r="440" spans="2:19">
      <c r="B440" s="142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</row>
    <row r="441" spans="2:19">
      <c r="B441" s="142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</row>
    <row r="442" spans="2:19">
      <c r="B442" s="142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</row>
    <row r="443" spans="2:19">
      <c r="B443" s="142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</row>
    <row r="444" spans="2:19">
      <c r="B444" s="142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</row>
    <row r="445" spans="2:19">
      <c r="B445" s="142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</row>
    <row r="446" spans="2:19">
      <c r="B446" s="142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</row>
    <row r="447" spans="2:19">
      <c r="B447" s="142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</row>
    <row r="448" spans="2:19">
      <c r="B448" s="142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</row>
    <row r="449" spans="2:19">
      <c r="B449" s="142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</row>
    <row r="450" spans="2:19">
      <c r="B450" s="142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</row>
    <row r="451" spans="2:19">
      <c r="B451" s="142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</row>
    <row r="452" spans="2:19">
      <c r="B452" s="142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</row>
    <row r="453" spans="2:19">
      <c r="B453" s="142"/>
      <c r="C453" s="128"/>
      <c r="D453" s="128"/>
      <c r="E453" s="128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</row>
    <row r="454" spans="2:19">
      <c r="B454" s="142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</row>
    <row r="455" spans="2:19">
      <c r="B455" s="142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</row>
    <row r="456" spans="2:19">
      <c r="B456" s="142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</row>
    <row r="457" spans="2:19">
      <c r="B457" s="142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</row>
    <row r="458" spans="2:19">
      <c r="B458" s="142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</row>
    <row r="459" spans="2:19">
      <c r="B459" s="142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</row>
    <row r="460" spans="2:19">
      <c r="B460" s="142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</row>
    <row r="461" spans="2:19">
      <c r="B461" s="142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</row>
    <row r="462" spans="2:19">
      <c r="B462" s="142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</row>
    <row r="463" spans="2:19">
      <c r="B463" s="142"/>
      <c r="C463" s="128"/>
      <c r="D463" s="128"/>
      <c r="E463" s="128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</row>
    <row r="464" spans="2:19">
      <c r="B464" s="142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</row>
    <row r="465" spans="2:19">
      <c r="B465" s="142"/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</row>
    <row r="466" spans="2:19">
      <c r="B466" s="142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</row>
    <row r="467" spans="2:19">
      <c r="B467" s="142"/>
      <c r="C467" s="128"/>
      <c r="D467" s="128"/>
      <c r="E467" s="128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</row>
    <row r="468" spans="2:19">
      <c r="B468" s="142"/>
      <c r="C468" s="128"/>
      <c r="D468" s="128"/>
      <c r="E468" s="128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</row>
    <row r="469" spans="2:19">
      <c r="B469" s="142"/>
      <c r="C469" s="128"/>
      <c r="D469" s="128"/>
      <c r="E469" s="128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</row>
    <row r="470" spans="2:19">
      <c r="B470" s="142"/>
      <c r="C470" s="128"/>
      <c r="D470" s="128"/>
      <c r="E470" s="128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</row>
    <row r="471" spans="2:19">
      <c r="B471" s="142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</row>
    <row r="472" spans="2:19">
      <c r="B472" s="142"/>
      <c r="C472" s="128"/>
      <c r="D472" s="128"/>
      <c r="E472" s="128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</row>
    <row r="473" spans="2:19">
      <c r="B473" s="142"/>
      <c r="C473" s="128"/>
      <c r="D473" s="128"/>
      <c r="E473" s="128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</row>
    <row r="474" spans="2:19">
      <c r="B474" s="142"/>
      <c r="C474" s="128"/>
      <c r="D474" s="128"/>
      <c r="E474" s="128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</row>
    <row r="475" spans="2:19">
      <c r="B475" s="142"/>
      <c r="C475" s="128"/>
      <c r="D475" s="128"/>
      <c r="E475" s="128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</row>
    <row r="476" spans="2:19">
      <c r="B476" s="142"/>
      <c r="C476" s="128"/>
      <c r="D476" s="128"/>
      <c r="E476" s="128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</row>
    <row r="477" spans="2:19">
      <c r="B477" s="142"/>
      <c r="C477" s="128"/>
      <c r="D477" s="128"/>
      <c r="E477" s="128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</row>
    <row r="478" spans="2:19">
      <c r="B478" s="142"/>
      <c r="C478" s="128"/>
      <c r="D478" s="128"/>
      <c r="E478" s="128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</row>
    <row r="479" spans="2:19">
      <c r="B479" s="142"/>
      <c r="C479" s="128"/>
      <c r="D479" s="128"/>
      <c r="E479" s="128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</row>
    <row r="480" spans="2:19">
      <c r="B480" s="142"/>
      <c r="C480" s="128"/>
      <c r="D480" s="128"/>
      <c r="E480" s="128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</row>
    <row r="481" spans="2:19">
      <c r="B481" s="142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</row>
    <row r="482" spans="2:19">
      <c r="B482" s="142"/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</row>
    <row r="483" spans="2:19">
      <c r="B483" s="142"/>
      <c r="C483" s="128"/>
      <c r="D483" s="128"/>
      <c r="E483" s="128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</row>
    <row r="484" spans="2:19">
      <c r="B484" s="142"/>
      <c r="C484" s="128"/>
      <c r="D484" s="128"/>
      <c r="E484" s="128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</row>
    <row r="485" spans="2:19">
      <c r="B485" s="142"/>
      <c r="C485" s="128"/>
      <c r="D485" s="128"/>
      <c r="E485" s="128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</row>
    <row r="486" spans="2:19">
      <c r="B486" s="142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</row>
    <row r="487" spans="2:19">
      <c r="B487" s="142"/>
      <c r="C487" s="128"/>
      <c r="D487" s="128"/>
      <c r="E487" s="128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</row>
    <row r="488" spans="2:19">
      <c r="B488" s="142"/>
      <c r="C488" s="128"/>
      <c r="D488" s="128"/>
      <c r="E488" s="128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</row>
    <row r="489" spans="2:19">
      <c r="B489" s="142"/>
      <c r="C489" s="128"/>
      <c r="D489" s="128"/>
      <c r="E489" s="128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</row>
    <row r="490" spans="2:19">
      <c r="B490" s="142"/>
      <c r="C490" s="128"/>
      <c r="D490" s="128"/>
      <c r="E490" s="128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</row>
    <row r="491" spans="2:19">
      <c r="B491" s="142"/>
      <c r="C491" s="128"/>
      <c r="D491" s="128"/>
      <c r="E491" s="128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</row>
    <row r="492" spans="2:19">
      <c r="B492" s="142"/>
      <c r="C492" s="128"/>
      <c r="D492" s="128"/>
      <c r="E492" s="128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</row>
    <row r="493" spans="2:19">
      <c r="B493" s="142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</row>
    <row r="494" spans="2:19">
      <c r="B494" s="142"/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</row>
    <row r="495" spans="2:19">
      <c r="B495" s="142"/>
      <c r="C495" s="128"/>
      <c r="D495" s="128"/>
      <c r="E495" s="128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</row>
    <row r="496" spans="2:19">
      <c r="B496" s="142"/>
      <c r="C496" s="128"/>
      <c r="D496" s="128"/>
      <c r="E496" s="128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</row>
    <row r="497" spans="2:19">
      <c r="B497" s="142"/>
      <c r="C497" s="128"/>
      <c r="D497" s="128"/>
      <c r="E497" s="128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</row>
    <row r="498" spans="2:19">
      <c r="B498" s="142"/>
      <c r="C498" s="128"/>
      <c r="D498" s="128"/>
      <c r="E498" s="128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</row>
    <row r="499" spans="2:19">
      <c r="B499" s="142"/>
      <c r="C499" s="128"/>
      <c r="D499" s="128"/>
      <c r="E499" s="128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</row>
    <row r="500" spans="2:19">
      <c r="B500" s="142"/>
      <c r="C500" s="128"/>
      <c r="D500" s="128"/>
      <c r="E500" s="128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</row>
    <row r="501" spans="2:19">
      <c r="B501" s="142"/>
      <c r="C501" s="128"/>
      <c r="D501" s="128"/>
      <c r="E501" s="128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</row>
    <row r="502" spans="2:19">
      <c r="B502" s="142"/>
      <c r="C502" s="128"/>
      <c r="D502" s="128"/>
      <c r="E502" s="128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</row>
    <row r="503" spans="2:19">
      <c r="B503" s="142"/>
      <c r="C503" s="128"/>
      <c r="D503" s="128"/>
      <c r="E503" s="128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</row>
    <row r="504" spans="2:19">
      <c r="B504" s="142"/>
      <c r="C504" s="128"/>
      <c r="D504" s="128"/>
      <c r="E504" s="128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</row>
    <row r="505" spans="2:19">
      <c r="B505" s="142"/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</row>
    <row r="506" spans="2:19">
      <c r="B506" s="142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</row>
    <row r="507" spans="2:19">
      <c r="B507" s="142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</row>
    <row r="508" spans="2:19">
      <c r="B508" s="142"/>
      <c r="C508" s="128"/>
      <c r="D508" s="128"/>
      <c r="E508" s="128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</row>
    <row r="509" spans="2:19">
      <c r="B509" s="142"/>
      <c r="C509" s="128"/>
      <c r="D509" s="128"/>
      <c r="E509" s="128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</row>
    <row r="510" spans="2:19">
      <c r="B510" s="142"/>
      <c r="C510" s="128"/>
      <c r="D510" s="128"/>
      <c r="E510" s="128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8"/>
    </row>
    <row r="511" spans="2:19">
      <c r="B511" s="142"/>
      <c r="C511" s="128"/>
      <c r="D511" s="128"/>
      <c r="E511" s="128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</row>
    <row r="512" spans="2:19">
      <c r="B512" s="142"/>
      <c r="C512" s="128"/>
      <c r="D512" s="128"/>
      <c r="E512" s="128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8"/>
    </row>
    <row r="513" spans="2:19">
      <c r="B513" s="142"/>
      <c r="C513" s="128"/>
      <c r="D513" s="128"/>
      <c r="E513" s="128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</row>
    <row r="514" spans="2:19">
      <c r="B514" s="142"/>
      <c r="C514" s="128"/>
      <c r="D514" s="128"/>
      <c r="E514" s="128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</row>
    <row r="515" spans="2:19">
      <c r="B515" s="142"/>
      <c r="C515" s="128"/>
      <c r="D515" s="128"/>
      <c r="E515" s="128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</row>
    <row r="516" spans="2:19">
      <c r="B516" s="142"/>
      <c r="C516" s="128"/>
      <c r="D516" s="128"/>
      <c r="E516" s="128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</row>
    <row r="517" spans="2:19">
      <c r="B517" s="142"/>
      <c r="C517" s="128"/>
      <c r="D517" s="128"/>
      <c r="E517" s="128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</row>
    <row r="518" spans="2:19">
      <c r="B518" s="142"/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</row>
    <row r="519" spans="2:19">
      <c r="B519" s="142"/>
      <c r="C519" s="128"/>
      <c r="D519" s="128"/>
      <c r="E519" s="128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8"/>
    </row>
    <row r="520" spans="2:19">
      <c r="B520" s="142"/>
      <c r="C520" s="128"/>
      <c r="D520" s="128"/>
      <c r="E520" s="128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8"/>
    </row>
    <row r="521" spans="2:19">
      <c r="B521" s="142"/>
      <c r="C521" s="128"/>
      <c r="D521" s="128"/>
      <c r="E521" s="128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</row>
    <row r="522" spans="2:19">
      <c r="B522" s="142"/>
      <c r="C522" s="128"/>
      <c r="D522" s="128"/>
      <c r="E522" s="128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</row>
    <row r="523" spans="2:19">
      <c r="B523" s="142"/>
      <c r="C523" s="128"/>
      <c r="D523" s="128"/>
      <c r="E523" s="128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</row>
    <row r="524" spans="2:19">
      <c r="B524" s="142"/>
      <c r="C524" s="128"/>
      <c r="D524" s="128"/>
      <c r="E524" s="128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</row>
    <row r="525" spans="2:19">
      <c r="B525" s="142"/>
      <c r="C525" s="128"/>
      <c r="D525" s="128"/>
      <c r="E525" s="128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8"/>
    </row>
    <row r="526" spans="2:19">
      <c r="B526" s="142"/>
      <c r="C526" s="128"/>
      <c r="D526" s="128"/>
      <c r="E526" s="128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</row>
    <row r="527" spans="2:19">
      <c r="B527" s="142"/>
      <c r="C527" s="128"/>
      <c r="D527" s="128"/>
      <c r="E527" s="128"/>
      <c r="F527" s="128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8"/>
    </row>
    <row r="528" spans="2:19">
      <c r="B528" s="142"/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</row>
    <row r="529" spans="2:19">
      <c r="B529" s="142"/>
      <c r="C529" s="128"/>
      <c r="D529" s="128"/>
      <c r="E529" s="128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8"/>
    </row>
    <row r="530" spans="2:19">
      <c r="B530" s="142"/>
      <c r="C530" s="128"/>
      <c r="D530" s="128"/>
      <c r="E530" s="128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</row>
    <row r="531" spans="2:19">
      <c r="B531" s="142"/>
      <c r="C531" s="128"/>
      <c r="D531" s="128"/>
      <c r="E531" s="128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</row>
    <row r="532" spans="2:19">
      <c r="B532" s="142"/>
      <c r="C532" s="128"/>
      <c r="D532" s="128"/>
      <c r="E532" s="128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</row>
    <row r="533" spans="2:19">
      <c r="B533" s="142"/>
      <c r="C533" s="128"/>
      <c r="D533" s="128"/>
      <c r="E533" s="128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</row>
    <row r="534" spans="2:19">
      <c r="B534" s="142"/>
      <c r="C534" s="128"/>
      <c r="D534" s="128"/>
      <c r="E534" s="128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</row>
    <row r="535" spans="2:19">
      <c r="B535" s="142"/>
      <c r="C535" s="142"/>
      <c r="D535" s="142"/>
      <c r="E535" s="142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8"/>
    </row>
    <row r="536" spans="2:19">
      <c r="B536" s="142"/>
      <c r="C536" s="142"/>
      <c r="D536" s="142"/>
      <c r="E536" s="142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</row>
    <row r="537" spans="2:19">
      <c r="B537" s="142"/>
      <c r="C537" s="142"/>
      <c r="D537" s="142"/>
      <c r="E537" s="142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8"/>
    </row>
    <row r="538" spans="2:19">
      <c r="B538" s="147"/>
      <c r="C538" s="142"/>
      <c r="D538" s="142"/>
      <c r="E538" s="142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8"/>
    </row>
    <row r="539" spans="2:19">
      <c r="B539" s="147"/>
      <c r="C539" s="142"/>
      <c r="D539" s="142"/>
      <c r="E539" s="142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8"/>
    </row>
    <row r="540" spans="2:19">
      <c r="B540" s="148"/>
      <c r="C540" s="142"/>
      <c r="D540" s="142"/>
      <c r="E540" s="142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</row>
    <row r="541" spans="2:19">
      <c r="B541" s="142"/>
      <c r="C541" s="142"/>
      <c r="D541" s="142"/>
      <c r="E541" s="142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</row>
    <row r="542" spans="2:19">
      <c r="B542" s="142"/>
      <c r="C542" s="142"/>
      <c r="D542" s="142"/>
      <c r="E542" s="142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</row>
    <row r="543" spans="2:19">
      <c r="B543" s="142"/>
      <c r="C543" s="142"/>
      <c r="D543" s="142"/>
      <c r="E543" s="142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</row>
    <row r="544" spans="2:19">
      <c r="B544" s="142"/>
      <c r="C544" s="142"/>
      <c r="D544" s="142"/>
      <c r="E544" s="142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</row>
    <row r="545" spans="2:19">
      <c r="B545" s="142"/>
      <c r="C545" s="142"/>
      <c r="D545" s="142"/>
      <c r="E545" s="142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</row>
    <row r="546" spans="2:19">
      <c r="B546" s="142"/>
      <c r="C546" s="142"/>
      <c r="D546" s="142"/>
      <c r="E546" s="142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</row>
    <row r="547" spans="2:19">
      <c r="B547" s="142"/>
      <c r="C547" s="142"/>
      <c r="D547" s="142"/>
      <c r="E547" s="142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</row>
    <row r="548" spans="2:19">
      <c r="B548" s="142"/>
      <c r="C548" s="142"/>
      <c r="D548" s="142"/>
      <c r="E548" s="142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</row>
    <row r="549" spans="2:19">
      <c r="B549" s="142"/>
      <c r="C549" s="142"/>
      <c r="D549" s="142"/>
      <c r="E549" s="142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</row>
    <row r="550" spans="2:19">
      <c r="B550" s="142"/>
      <c r="C550" s="142"/>
      <c r="D550" s="142"/>
      <c r="E550" s="142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</row>
    <row r="551" spans="2:19">
      <c r="B551" s="142"/>
      <c r="C551" s="142"/>
      <c r="D551" s="142"/>
      <c r="E551" s="142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</row>
    <row r="552" spans="2:19">
      <c r="B552" s="142"/>
      <c r="C552" s="142"/>
      <c r="D552" s="142"/>
      <c r="E552" s="142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</row>
    <row r="553" spans="2:19">
      <c r="B553" s="142"/>
      <c r="C553" s="142"/>
      <c r="D553" s="142"/>
      <c r="E553" s="142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</row>
    <row r="554" spans="2:19">
      <c r="B554" s="142"/>
      <c r="C554" s="142"/>
      <c r="D554" s="142"/>
      <c r="E554" s="142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8"/>
    </row>
    <row r="555" spans="2:19">
      <c r="B555" s="142"/>
      <c r="C555" s="142"/>
      <c r="D555" s="142"/>
      <c r="E555" s="142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</row>
    <row r="556" spans="2:19">
      <c r="B556" s="142"/>
      <c r="C556" s="142"/>
      <c r="D556" s="142"/>
      <c r="E556" s="142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</row>
    <row r="557" spans="2:19">
      <c r="B557" s="142"/>
      <c r="C557" s="142"/>
      <c r="D557" s="142"/>
      <c r="E557" s="142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</row>
    <row r="558" spans="2:19">
      <c r="B558" s="142"/>
      <c r="C558" s="142"/>
      <c r="D558" s="142"/>
      <c r="E558" s="142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</row>
    <row r="559" spans="2:19">
      <c r="B559" s="142"/>
      <c r="C559" s="142"/>
      <c r="D559" s="142"/>
      <c r="E559" s="142"/>
      <c r="F559" s="128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</row>
    <row r="560" spans="2:19">
      <c r="B560" s="142"/>
      <c r="C560" s="142"/>
      <c r="D560" s="142"/>
      <c r="E560" s="142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</row>
    <row r="561" spans="2:19">
      <c r="B561" s="142"/>
      <c r="C561" s="142"/>
      <c r="D561" s="142"/>
      <c r="E561" s="142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</row>
    <row r="562" spans="2:19">
      <c r="B562" s="142"/>
      <c r="C562" s="142"/>
      <c r="D562" s="142"/>
      <c r="E562" s="142"/>
      <c r="F562" s="128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8"/>
    </row>
    <row r="563" spans="2:19">
      <c r="B563" s="142"/>
      <c r="C563" s="142"/>
      <c r="D563" s="142"/>
      <c r="E563" s="142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</row>
    <row r="564" spans="2:19">
      <c r="B564" s="142"/>
      <c r="C564" s="142"/>
      <c r="D564" s="142"/>
      <c r="E564" s="142"/>
      <c r="F564" s="128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8"/>
    </row>
    <row r="565" spans="2:19">
      <c r="B565" s="142"/>
      <c r="C565" s="142"/>
      <c r="D565" s="142"/>
      <c r="E565" s="142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</row>
    <row r="566" spans="2:19">
      <c r="B566" s="142"/>
      <c r="C566" s="142"/>
      <c r="D566" s="142"/>
      <c r="E566" s="142"/>
      <c r="F566" s="128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</row>
    <row r="567" spans="2:19">
      <c r="B567" s="142"/>
      <c r="C567" s="142"/>
      <c r="D567" s="142"/>
      <c r="E567" s="142"/>
      <c r="F567" s="128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</row>
    <row r="568" spans="2:19">
      <c r="B568" s="142"/>
      <c r="C568" s="142"/>
      <c r="D568" s="142"/>
      <c r="E568" s="142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</row>
    <row r="569" spans="2:19">
      <c r="B569" s="142"/>
      <c r="C569" s="142"/>
      <c r="D569" s="142"/>
      <c r="E569" s="142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</row>
    <row r="570" spans="2:19">
      <c r="B570" s="142"/>
      <c r="C570" s="142"/>
      <c r="D570" s="142"/>
      <c r="E570" s="142"/>
      <c r="F570" s="128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8"/>
    </row>
    <row r="571" spans="2:19">
      <c r="B571" s="142"/>
      <c r="C571" s="142"/>
      <c r="D571" s="142"/>
      <c r="E571" s="142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</row>
    <row r="572" spans="2:19">
      <c r="B572" s="142"/>
      <c r="C572" s="142"/>
      <c r="D572" s="142"/>
      <c r="E572" s="142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</row>
    <row r="573" spans="2:19">
      <c r="B573" s="142"/>
      <c r="C573" s="142"/>
      <c r="D573" s="142"/>
      <c r="E573" s="142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</row>
    <row r="574" spans="2:19">
      <c r="B574" s="142"/>
      <c r="C574" s="142"/>
      <c r="D574" s="142"/>
      <c r="E574" s="142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8"/>
    </row>
    <row r="575" spans="2:19">
      <c r="B575" s="142"/>
      <c r="C575" s="142"/>
      <c r="D575" s="142"/>
      <c r="E575" s="142"/>
      <c r="F575" s="128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</row>
    <row r="576" spans="2:19">
      <c r="B576" s="142"/>
      <c r="C576" s="142"/>
      <c r="D576" s="142"/>
      <c r="E576" s="142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</row>
    <row r="577" spans="2:19">
      <c r="B577" s="142"/>
      <c r="C577" s="142"/>
      <c r="D577" s="142"/>
      <c r="E577" s="142"/>
      <c r="F577" s="128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</row>
    <row r="578" spans="2:19">
      <c r="B578" s="142"/>
      <c r="C578" s="142"/>
      <c r="D578" s="142"/>
      <c r="E578" s="142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</row>
    <row r="579" spans="2:19">
      <c r="B579" s="142"/>
      <c r="C579" s="142"/>
      <c r="D579" s="142"/>
      <c r="E579" s="142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</row>
    <row r="580" spans="2:19">
      <c r="B580" s="142"/>
      <c r="C580" s="142"/>
      <c r="D580" s="142"/>
      <c r="E580" s="142"/>
      <c r="F580" s="128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8"/>
    </row>
    <row r="581" spans="2:19">
      <c r="B581" s="142"/>
      <c r="C581" s="142"/>
      <c r="D581" s="142"/>
      <c r="E581" s="142"/>
      <c r="F581" s="128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8"/>
    </row>
    <row r="582" spans="2:19">
      <c r="B582" s="142"/>
      <c r="C582" s="142"/>
      <c r="D582" s="142"/>
      <c r="E582" s="142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8"/>
    </row>
    <row r="583" spans="2:19">
      <c r="B583" s="142"/>
      <c r="C583" s="142"/>
      <c r="D583" s="142"/>
      <c r="E583" s="142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</row>
    <row r="584" spans="2:19">
      <c r="B584" s="142"/>
      <c r="C584" s="142"/>
      <c r="D584" s="142"/>
      <c r="E584" s="142"/>
      <c r="F584" s="128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8"/>
    </row>
    <row r="585" spans="2:19">
      <c r="B585" s="142"/>
      <c r="C585" s="142"/>
      <c r="D585" s="142"/>
      <c r="E585" s="142"/>
      <c r="F585" s="128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</row>
    <row r="586" spans="2:19">
      <c r="B586" s="142"/>
      <c r="C586" s="142"/>
      <c r="D586" s="142"/>
      <c r="E586" s="142"/>
      <c r="F586" s="128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8"/>
    </row>
    <row r="587" spans="2:19">
      <c r="B587" s="142"/>
      <c r="C587" s="142"/>
      <c r="D587" s="142"/>
      <c r="E587" s="142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</row>
    <row r="588" spans="2:19">
      <c r="B588" s="142"/>
      <c r="C588" s="142"/>
      <c r="D588" s="142"/>
      <c r="E588" s="142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</row>
    <row r="589" spans="2:19">
      <c r="B589" s="142"/>
      <c r="C589" s="142"/>
      <c r="D589" s="142"/>
      <c r="E589" s="142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</row>
    <row r="590" spans="2:19">
      <c r="B590" s="142"/>
      <c r="C590" s="142"/>
      <c r="D590" s="142"/>
      <c r="E590" s="142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</row>
    <row r="591" spans="2:19">
      <c r="B591" s="142"/>
      <c r="C591" s="142"/>
      <c r="D591" s="142"/>
      <c r="E591" s="142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</row>
    <row r="592" spans="2:19">
      <c r="B592" s="142"/>
      <c r="C592" s="142"/>
      <c r="D592" s="142"/>
      <c r="E592" s="142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</row>
    <row r="593" spans="2:19">
      <c r="B593" s="142"/>
      <c r="C593" s="142"/>
      <c r="D593" s="142"/>
      <c r="E593" s="142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</row>
    <row r="594" spans="2:19">
      <c r="B594" s="142"/>
      <c r="C594" s="142"/>
      <c r="D594" s="142"/>
      <c r="E594" s="142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</row>
    <row r="595" spans="2:19">
      <c r="B595" s="142"/>
      <c r="C595" s="142"/>
      <c r="D595" s="142"/>
      <c r="E595" s="142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</row>
    <row r="596" spans="2:19">
      <c r="B596" s="142"/>
      <c r="C596" s="142"/>
      <c r="D596" s="142"/>
      <c r="E596" s="142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</row>
    <row r="597" spans="2:19">
      <c r="B597" s="142"/>
      <c r="C597" s="142"/>
      <c r="D597" s="142"/>
      <c r="E597" s="142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</row>
    <row r="598" spans="2:19">
      <c r="B598" s="142"/>
      <c r="C598" s="142"/>
      <c r="D598" s="142"/>
      <c r="E598" s="142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</row>
    <row r="599" spans="2:19">
      <c r="B599" s="142"/>
      <c r="C599" s="142"/>
      <c r="D599" s="142"/>
      <c r="E599" s="142"/>
      <c r="F599" s="128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</row>
    <row r="600" spans="2:19">
      <c r="B600" s="142"/>
      <c r="C600" s="142"/>
      <c r="D600" s="142"/>
      <c r="E600" s="142"/>
      <c r="F600" s="128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8"/>
    </row>
    <row r="601" spans="2:19">
      <c r="B601" s="142"/>
      <c r="C601" s="142"/>
      <c r="D601" s="142"/>
      <c r="E601" s="142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</row>
    <row r="602" spans="2:19">
      <c r="B602" s="142"/>
      <c r="C602" s="142"/>
      <c r="D602" s="142"/>
      <c r="E602" s="142"/>
      <c r="F602" s="128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8"/>
    </row>
    <row r="603" spans="2:19">
      <c r="B603" s="142"/>
      <c r="C603" s="142"/>
      <c r="D603" s="142"/>
      <c r="E603" s="142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</row>
    <row r="604" spans="2:19">
      <c r="B604" s="142"/>
      <c r="C604" s="142"/>
      <c r="D604" s="142"/>
      <c r="E604" s="142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</row>
    <row r="605" spans="2:19">
      <c r="B605" s="142"/>
      <c r="C605" s="142"/>
      <c r="D605" s="142"/>
      <c r="E605" s="142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</row>
    <row r="606" spans="2:19">
      <c r="B606" s="142"/>
      <c r="C606" s="142"/>
      <c r="D606" s="142"/>
      <c r="E606" s="142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</row>
    <row r="607" spans="2:19">
      <c r="B607" s="142"/>
      <c r="C607" s="142"/>
      <c r="D607" s="142"/>
      <c r="E607" s="142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</row>
    <row r="608" spans="2:19">
      <c r="B608" s="142"/>
      <c r="C608" s="142"/>
      <c r="D608" s="142"/>
      <c r="E608" s="142"/>
      <c r="F608" s="128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</row>
    <row r="609" spans="2:19">
      <c r="B609" s="142"/>
      <c r="C609" s="142"/>
      <c r="D609" s="142"/>
      <c r="E609" s="142"/>
      <c r="F609" s="128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</row>
    <row r="610" spans="2:19">
      <c r="B610" s="142"/>
      <c r="C610" s="142"/>
      <c r="D610" s="142"/>
      <c r="E610" s="142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</row>
    <row r="611" spans="2:19">
      <c r="B611" s="142"/>
      <c r="C611" s="142"/>
      <c r="D611" s="142"/>
      <c r="E611" s="142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</row>
    <row r="612" spans="2:19">
      <c r="B612" s="142"/>
      <c r="C612" s="142"/>
      <c r="D612" s="142"/>
      <c r="E612" s="142"/>
      <c r="F612" s="128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</row>
    <row r="613" spans="2:19">
      <c r="B613" s="142"/>
      <c r="C613" s="142"/>
      <c r="D613" s="142"/>
      <c r="E613" s="142"/>
      <c r="F613" s="128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</row>
    <row r="614" spans="2:19">
      <c r="B614" s="142"/>
      <c r="C614" s="142"/>
      <c r="D614" s="142"/>
      <c r="E614" s="142"/>
      <c r="F614" s="128"/>
      <c r="G614" s="128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8"/>
    </row>
    <row r="615" spans="2:19">
      <c r="B615" s="142"/>
      <c r="C615" s="142"/>
      <c r="D615" s="142"/>
      <c r="E615" s="142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</row>
    <row r="616" spans="2:19">
      <c r="B616" s="142"/>
      <c r="C616" s="142"/>
      <c r="D616" s="142"/>
      <c r="E616" s="142"/>
      <c r="F616" s="128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8"/>
    </row>
    <row r="617" spans="2:19">
      <c r="B617" s="142"/>
      <c r="C617" s="142"/>
      <c r="D617" s="142"/>
      <c r="E617" s="142"/>
      <c r="F617" s="128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8"/>
    </row>
    <row r="618" spans="2:19">
      <c r="B618" s="142"/>
      <c r="C618" s="142"/>
      <c r="D618" s="142"/>
      <c r="E618" s="142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</row>
    <row r="619" spans="2:19">
      <c r="B619" s="142"/>
      <c r="C619" s="142"/>
      <c r="D619" s="142"/>
      <c r="E619" s="142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</row>
    <row r="620" spans="2:19">
      <c r="B620" s="142"/>
      <c r="C620" s="142"/>
      <c r="D620" s="142"/>
      <c r="E620" s="142"/>
      <c r="F620" s="128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</row>
    <row r="621" spans="2:19">
      <c r="B621" s="142"/>
      <c r="C621" s="142"/>
      <c r="D621" s="142"/>
      <c r="E621" s="142"/>
      <c r="F621" s="128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</row>
    <row r="622" spans="2:19">
      <c r="B622" s="142"/>
      <c r="C622" s="142"/>
      <c r="D622" s="142"/>
      <c r="E622" s="142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</row>
    <row r="623" spans="2:19">
      <c r="B623" s="142"/>
      <c r="C623" s="142"/>
      <c r="D623" s="142"/>
      <c r="E623" s="142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</row>
    <row r="624" spans="2:19">
      <c r="B624" s="142"/>
      <c r="C624" s="142"/>
      <c r="D624" s="142"/>
      <c r="E624" s="142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8"/>
    </row>
    <row r="625" spans="2:19">
      <c r="B625" s="142"/>
      <c r="C625" s="142"/>
      <c r="D625" s="142"/>
      <c r="E625" s="142"/>
      <c r="F625" s="128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8"/>
    </row>
    <row r="626" spans="2:19">
      <c r="B626" s="142"/>
      <c r="C626" s="142"/>
      <c r="D626" s="142"/>
      <c r="E626" s="142"/>
      <c r="F626" s="128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8"/>
    </row>
    <row r="627" spans="2:19">
      <c r="B627" s="142"/>
      <c r="C627" s="142"/>
      <c r="D627" s="142"/>
      <c r="E627" s="142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</row>
    <row r="628" spans="2:19">
      <c r="B628" s="142"/>
      <c r="C628" s="142"/>
      <c r="D628" s="142"/>
      <c r="E628" s="142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8"/>
    </row>
    <row r="629" spans="2:19">
      <c r="B629" s="142"/>
      <c r="C629" s="142"/>
      <c r="D629" s="142"/>
      <c r="E629" s="142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</row>
    <row r="630" spans="2:19">
      <c r="B630" s="142"/>
      <c r="C630" s="142"/>
      <c r="D630" s="142"/>
      <c r="E630" s="142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</row>
    <row r="631" spans="2:19">
      <c r="B631" s="142"/>
      <c r="C631" s="142"/>
      <c r="D631" s="142"/>
      <c r="E631" s="142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8"/>
    </row>
    <row r="632" spans="2:19">
      <c r="B632" s="142"/>
      <c r="C632" s="142"/>
      <c r="D632" s="142"/>
      <c r="E632" s="142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</row>
    <row r="633" spans="2:19">
      <c r="B633" s="142"/>
      <c r="C633" s="142"/>
      <c r="D633" s="142"/>
      <c r="E633" s="142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8"/>
    </row>
    <row r="634" spans="2:19">
      <c r="B634" s="142"/>
      <c r="C634" s="142"/>
      <c r="D634" s="142"/>
      <c r="E634" s="142"/>
      <c r="F634" s="128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8"/>
    </row>
    <row r="635" spans="2:19">
      <c r="B635" s="142"/>
      <c r="C635" s="142"/>
      <c r="D635" s="142"/>
      <c r="E635" s="142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</row>
    <row r="636" spans="2:19">
      <c r="B636" s="142"/>
      <c r="C636" s="142"/>
      <c r="D636" s="142"/>
      <c r="E636" s="142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</row>
    <row r="637" spans="2:19">
      <c r="B637" s="142"/>
      <c r="C637" s="142"/>
      <c r="D637" s="142"/>
      <c r="E637" s="142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</row>
    <row r="638" spans="2:19">
      <c r="B638" s="142"/>
      <c r="C638" s="142"/>
      <c r="D638" s="142"/>
      <c r="E638" s="142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</row>
    <row r="639" spans="2:19">
      <c r="B639" s="142"/>
      <c r="C639" s="142"/>
      <c r="D639" s="142"/>
      <c r="E639" s="142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</row>
    <row r="640" spans="2:19">
      <c r="B640" s="142"/>
      <c r="C640" s="142"/>
      <c r="D640" s="142"/>
      <c r="E640" s="142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</row>
    <row r="641" spans="2:19">
      <c r="B641" s="142"/>
      <c r="C641" s="142"/>
      <c r="D641" s="142"/>
      <c r="E641" s="142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</row>
    <row r="642" spans="2:19">
      <c r="B642" s="142"/>
      <c r="C642" s="142"/>
      <c r="D642" s="142"/>
      <c r="E642" s="142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</row>
    <row r="643" spans="2:19">
      <c r="B643" s="142"/>
      <c r="C643" s="142"/>
      <c r="D643" s="142"/>
      <c r="E643" s="142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</row>
    <row r="644" spans="2:19">
      <c r="B644" s="142"/>
      <c r="C644" s="142"/>
      <c r="D644" s="142"/>
      <c r="E644" s="142"/>
      <c r="F644" s="128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8"/>
    </row>
    <row r="645" spans="2:19">
      <c r="B645" s="142"/>
      <c r="C645" s="142"/>
      <c r="D645" s="142"/>
      <c r="E645" s="142"/>
      <c r="F645" s="128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8"/>
    </row>
    <row r="646" spans="2:19">
      <c r="B646" s="142"/>
      <c r="C646" s="142"/>
      <c r="D646" s="142"/>
      <c r="E646" s="142"/>
      <c r="F646" s="128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8"/>
    </row>
    <row r="647" spans="2:19">
      <c r="B647" s="142"/>
      <c r="C647" s="142"/>
      <c r="D647" s="142"/>
      <c r="E647" s="142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8"/>
    </row>
    <row r="648" spans="2:19">
      <c r="B648" s="142"/>
      <c r="C648" s="142"/>
      <c r="D648" s="142"/>
      <c r="E648" s="142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8"/>
    </row>
    <row r="649" spans="2:19">
      <c r="B649" s="142"/>
      <c r="C649" s="142"/>
      <c r="D649" s="142"/>
      <c r="E649" s="142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8"/>
    </row>
    <row r="650" spans="2:19">
      <c r="B650" s="142"/>
      <c r="C650" s="142"/>
      <c r="D650" s="142"/>
      <c r="E650" s="142"/>
      <c r="F650" s="128"/>
      <c r="G650" s="128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8"/>
    </row>
    <row r="651" spans="2:19">
      <c r="B651" s="142"/>
      <c r="C651" s="142"/>
      <c r="D651" s="142"/>
      <c r="E651" s="142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</row>
    <row r="652" spans="2:19">
      <c r="B652" s="142"/>
      <c r="C652" s="142"/>
      <c r="D652" s="142"/>
      <c r="E652" s="142"/>
      <c r="F652" s="128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8"/>
    </row>
    <row r="653" spans="2:19">
      <c r="B653" s="142"/>
      <c r="C653" s="142"/>
      <c r="D653" s="142"/>
      <c r="E653" s="142"/>
      <c r="F653" s="128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8"/>
    </row>
    <row r="654" spans="2:19">
      <c r="B654" s="142"/>
      <c r="C654" s="142"/>
      <c r="D654" s="142"/>
      <c r="E654" s="142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</row>
    <row r="655" spans="2:19">
      <c r="B655" s="142"/>
      <c r="C655" s="142"/>
      <c r="D655" s="142"/>
      <c r="E655" s="142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</row>
    <row r="656" spans="2:19">
      <c r="B656" s="142"/>
      <c r="C656" s="142"/>
      <c r="D656" s="142"/>
      <c r="E656" s="142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</row>
    <row r="657" spans="2:19">
      <c r="B657" s="142"/>
      <c r="C657" s="142"/>
      <c r="D657" s="142"/>
      <c r="E657" s="142"/>
      <c r="F657" s="128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</row>
    <row r="658" spans="2:19">
      <c r="B658" s="142"/>
      <c r="C658" s="142"/>
      <c r="D658" s="142"/>
      <c r="E658" s="142"/>
      <c r="F658" s="128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</row>
    <row r="659" spans="2:19">
      <c r="B659" s="142"/>
      <c r="C659" s="142"/>
      <c r="D659" s="142"/>
      <c r="E659" s="142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</row>
    <row r="660" spans="2:19">
      <c r="B660" s="142"/>
      <c r="C660" s="142"/>
      <c r="D660" s="142"/>
      <c r="E660" s="142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8"/>
    </row>
    <row r="661" spans="2:19">
      <c r="B661" s="142"/>
      <c r="C661" s="142"/>
      <c r="D661" s="142"/>
      <c r="E661" s="142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8"/>
    </row>
    <row r="662" spans="2:19">
      <c r="B662" s="142"/>
      <c r="C662" s="142"/>
      <c r="D662" s="142"/>
      <c r="E662" s="142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8"/>
    </row>
    <row r="663" spans="2:19">
      <c r="B663" s="142"/>
      <c r="C663" s="142"/>
      <c r="D663" s="142"/>
      <c r="E663" s="142"/>
      <c r="F663" s="128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8"/>
    </row>
    <row r="664" spans="2:19">
      <c r="B664" s="142"/>
      <c r="C664" s="142"/>
      <c r="D664" s="142"/>
      <c r="E664" s="142"/>
      <c r="F664" s="128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8"/>
    </row>
    <row r="665" spans="2:19">
      <c r="B665" s="142"/>
      <c r="C665" s="142"/>
      <c r="D665" s="142"/>
      <c r="E665" s="142"/>
      <c r="F665" s="128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8"/>
    </row>
    <row r="666" spans="2:19">
      <c r="B666" s="142"/>
      <c r="C666" s="142"/>
      <c r="D666" s="142"/>
      <c r="E666" s="142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8"/>
    </row>
    <row r="667" spans="2:19">
      <c r="B667" s="142"/>
      <c r="C667" s="142"/>
      <c r="D667" s="142"/>
      <c r="E667" s="142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</row>
    <row r="668" spans="2:19">
      <c r="B668" s="142"/>
      <c r="C668" s="142"/>
      <c r="D668" s="142"/>
      <c r="E668" s="142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</row>
  </sheetData>
  <sheetProtection sheet="1" objects="1" scenarios="1"/>
  <mergeCells count="2">
    <mergeCell ref="B6:S6"/>
    <mergeCell ref="B7:S7"/>
  </mergeCells>
  <phoneticPr fontId="6" type="noConversion"/>
  <conditionalFormatting sqref="B12:B47">
    <cfRule type="cellIs" dxfId="12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5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1.7109375" style="2" bestFit="1" customWidth="1"/>
    <col min="4" max="4" width="5.7109375" style="2" bestFit="1" customWidth="1"/>
    <col min="5" max="5" width="11.28515625" style="2" bestFit="1" customWidth="1"/>
    <col min="6" max="6" width="28.855468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56" t="s">
        <v>165</v>
      </c>
      <c r="C1" s="77" t="s" vm="1">
        <v>244</v>
      </c>
    </row>
    <row r="2" spans="2:49">
      <c r="B2" s="56" t="s">
        <v>164</v>
      </c>
      <c r="C2" s="77" t="s">
        <v>245</v>
      </c>
    </row>
    <row r="3" spans="2:49">
      <c r="B3" s="56" t="s">
        <v>166</v>
      </c>
      <c r="C3" s="77" t="s">
        <v>246</v>
      </c>
    </row>
    <row r="4" spans="2:49">
      <c r="B4" s="56" t="s">
        <v>167</v>
      </c>
      <c r="C4" s="77" t="s">
        <v>247</v>
      </c>
    </row>
    <row r="6" spans="2:49" ht="26.25" customHeight="1">
      <c r="B6" s="182" t="s">
        <v>194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2:49" ht="26.25" customHeight="1">
      <c r="B7" s="182" t="s">
        <v>108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4"/>
    </row>
    <row r="8" spans="2:49" s="3" customFormat="1" ht="63">
      <c r="B8" s="22" t="s">
        <v>135</v>
      </c>
      <c r="C8" s="30" t="s">
        <v>51</v>
      </c>
      <c r="D8" s="30" t="s">
        <v>137</v>
      </c>
      <c r="E8" s="30" t="s">
        <v>136</v>
      </c>
      <c r="F8" s="30" t="s">
        <v>75</v>
      </c>
      <c r="G8" s="30" t="s">
        <v>120</v>
      </c>
      <c r="H8" s="30" t="s">
        <v>227</v>
      </c>
      <c r="I8" s="30" t="s">
        <v>226</v>
      </c>
      <c r="J8" s="30" t="s">
        <v>129</v>
      </c>
      <c r="K8" s="30" t="s">
        <v>67</v>
      </c>
      <c r="L8" s="30" t="s">
        <v>168</v>
      </c>
      <c r="M8" s="31" t="s">
        <v>170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5"/>
      <c r="C9" s="32"/>
      <c r="D9" s="16"/>
      <c r="E9" s="16"/>
      <c r="F9" s="32"/>
      <c r="G9" s="32"/>
      <c r="H9" s="32" t="s">
        <v>234</v>
      </c>
      <c r="I9" s="32"/>
      <c r="J9" s="32" t="s">
        <v>230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8" t="s">
        <v>32</v>
      </c>
      <c r="C11" s="79"/>
      <c r="D11" s="79"/>
      <c r="E11" s="79"/>
      <c r="F11" s="79"/>
      <c r="G11" s="79"/>
      <c r="H11" s="87"/>
      <c r="I11" s="87"/>
      <c r="J11" s="87">
        <v>1115007.0449700002</v>
      </c>
      <c r="K11" s="79"/>
      <c r="L11" s="88">
        <v>1</v>
      </c>
      <c r="M11" s="88">
        <f>J11/'סכום נכסי הקרן'!$C$42</f>
        <v>1.5127499688273895E-2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80" t="s">
        <v>221</v>
      </c>
      <c r="C12" s="81"/>
      <c r="D12" s="81"/>
      <c r="E12" s="81"/>
      <c r="F12" s="81"/>
      <c r="G12" s="81"/>
      <c r="H12" s="90"/>
      <c r="I12" s="90"/>
      <c r="J12" s="90">
        <v>83072.540849999976</v>
      </c>
      <c r="K12" s="81"/>
      <c r="L12" s="91">
        <v>7.4504050198386934E-2</v>
      </c>
      <c r="M12" s="91">
        <f>J12/'סכום נכסי הקרן'!$C$42</f>
        <v>1.1270599961512411E-3</v>
      </c>
    </row>
    <row r="13" spans="2:49">
      <c r="B13" s="100" t="s">
        <v>221</v>
      </c>
      <c r="C13" s="81"/>
      <c r="D13" s="81"/>
      <c r="E13" s="81"/>
      <c r="F13" s="81"/>
      <c r="G13" s="81"/>
      <c r="H13" s="90"/>
      <c r="I13" s="90"/>
      <c r="J13" s="90">
        <v>83072.540849999976</v>
      </c>
      <c r="K13" s="81"/>
      <c r="L13" s="91">
        <v>7.4504050198386934E-2</v>
      </c>
      <c r="M13" s="91">
        <f>J13/'סכום נכסי הקרן'!$C$42</f>
        <v>1.1270599961512411E-3</v>
      </c>
    </row>
    <row r="14" spans="2:49">
      <c r="B14" s="86" t="s">
        <v>2272</v>
      </c>
      <c r="C14" s="83">
        <v>5992</v>
      </c>
      <c r="D14" s="96" t="s">
        <v>30</v>
      </c>
      <c r="E14" s="83" t="s">
        <v>2245</v>
      </c>
      <c r="F14" s="96" t="s">
        <v>714</v>
      </c>
      <c r="G14" s="96" t="s">
        <v>152</v>
      </c>
      <c r="H14" s="93">
        <v>130609.99999999999</v>
      </c>
      <c r="I14" s="93">
        <v>0</v>
      </c>
      <c r="J14" s="93">
        <v>0</v>
      </c>
      <c r="K14" s="94">
        <v>4.7842490842490834E-3</v>
      </c>
      <c r="L14" s="94">
        <v>0</v>
      </c>
      <c r="M14" s="94">
        <f>J14/'סכום נכסי הקרן'!$C$42</f>
        <v>0</v>
      </c>
    </row>
    <row r="15" spans="2:49">
      <c r="B15" s="86" t="s">
        <v>2273</v>
      </c>
      <c r="C15" s="83">
        <v>2007</v>
      </c>
      <c r="D15" s="96" t="s">
        <v>30</v>
      </c>
      <c r="E15" s="83" t="s">
        <v>2274</v>
      </c>
      <c r="F15" s="96" t="s">
        <v>398</v>
      </c>
      <c r="G15" s="96" t="s">
        <v>152</v>
      </c>
      <c r="H15" s="93">
        <v>546391.74999999988</v>
      </c>
      <c r="I15" s="93">
        <v>519.04150000000004</v>
      </c>
      <c r="J15" s="93">
        <v>2835.9999399999997</v>
      </c>
      <c r="K15" s="94">
        <v>3.9999999999999994E-2</v>
      </c>
      <c r="L15" s="94">
        <v>2.5434816334064542E-3</v>
      </c>
      <c r="M15" s="94">
        <f>J15/'סכום נכסי הקרן'!$C$42</f>
        <v>3.8476517616486513E-5</v>
      </c>
    </row>
    <row r="16" spans="2:49">
      <c r="B16" s="86" t="s">
        <v>2275</v>
      </c>
      <c r="C16" s="83" t="s">
        <v>2276</v>
      </c>
      <c r="D16" s="96" t="s">
        <v>30</v>
      </c>
      <c r="E16" s="83" t="s">
        <v>2277</v>
      </c>
      <c r="F16" s="96" t="s">
        <v>398</v>
      </c>
      <c r="G16" s="96" t="s">
        <v>151</v>
      </c>
      <c r="H16" s="93">
        <v>2811489.3299999996</v>
      </c>
      <c r="I16" s="93">
        <v>799.94719999999995</v>
      </c>
      <c r="J16" s="93">
        <v>78311.677889999992</v>
      </c>
      <c r="K16" s="94">
        <v>4.8503131049087642E-2</v>
      </c>
      <c r="L16" s="94">
        <v>7.0234244925427361E-2</v>
      </c>
      <c r="M16" s="94">
        <f>J16/'סכום נכסי הקרן'!$C$42</f>
        <v>1.0624685182155549E-3</v>
      </c>
    </row>
    <row r="17" spans="2:13">
      <c r="B17" s="86" t="s">
        <v>2278</v>
      </c>
      <c r="C17" s="83" t="s">
        <v>2279</v>
      </c>
      <c r="D17" s="96" t="s">
        <v>30</v>
      </c>
      <c r="E17" s="83" t="s">
        <v>2268</v>
      </c>
      <c r="F17" s="96" t="s">
        <v>148</v>
      </c>
      <c r="G17" s="96" t="s">
        <v>151</v>
      </c>
      <c r="H17" s="93">
        <v>38113.89</v>
      </c>
      <c r="I17" s="93">
        <v>1450.4</v>
      </c>
      <c r="J17" s="93">
        <v>1924.8630199999993</v>
      </c>
      <c r="K17" s="94">
        <v>3.8871398080433969E-3</v>
      </c>
      <c r="L17" s="94">
        <v>1.7263236395531373E-3</v>
      </c>
      <c r="M17" s="94">
        <f>J17/'סכום נכסי הקרן'!$C$42</f>
        <v>2.6114960319199942E-5</v>
      </c>
    </row>
    <row r="18" spans="2:13">
      <c r="B18" s="82"/>
      <c r="C18" s="83"/>
      <c r="D18" s="83"/>
      <c r="E18" s="83"/>
      <c r="F18" s="83"/>
      <c r="G18" s="83"/>
      <c r="H18" s="93"/>
      <c r="I18" s="93"/>
      <c r="J18" s="83"/>
      <c r="K18" s="83"/>
      <c r="L18" s="94"/>
      <c r="M18" s="83"/>
    </row>
    <row r="19" spans="2:13">
      <c r="B19" s="80" t="s">
        <v>220</v>
      </c>
      <c r="C19" s="81"/>
      <c r="D19" s="81"/>
      <c r="E19" s="81"/>
      <c r="F19" s="81"/>
      <c r="G19" s="81"/>
      <c r="H19" s="90"/>
      <c r="I19" s="90"/>
      <c r="J19" s="90">
        <v>1031934.5041200001</v>
      </c>
      <c r="K19" s="81"/>
      <c r="L19" s="91">
        <v>0.92549594980161298</v>
      </c>
      <c r="M19" s="91">
        <f>J19/'סכום נכסי הקרן'!$C$42</f>
        <v>1.4000439692122653E-2</v>
      </c>
    </row>
    <row r="20" spans="2:13">
      <c r="B20" s="100" t="s">
        <v>73</v>
      </c>
      <c r="C20" s="81"/>
      <c r="D20" s="81"/>
      <c r="E20" s="81"/>
      <c r="F20" s="81"/>
      <c r="G20" s="81"/>
      <c r="H20" s="90"/>
      <c r="I20" s="90"/>
      <c r="J20" s="90">
        <v>1031934.5041200001</v>
      </c>
      <c r="K20" s="81"/>
      <c r="L20" s="91">
        <v>0.92549594980161298</v>
      </c>
      <c r="M20" s="91">
        <f>J20/'סכום נכסי הקרן'!$C$42</f>
        <v>1.4000439692122653E-2</v>
      </c>
    </row>
    <row r="21" spans="2:13">
      <c r="B21" s="86" t="s">
        <v>2280</v>
      </c>
      <c r="C21" s="83">
        <v>3610</v>
      </c>
      <c r="D21" s="96" t="s">
        <v>30</v>
      </c>
      <c r="E21" s="83"/>
      <c r="F21" s="96" t="s">
        <v>1117</v>
      </c>
      <c r="G21" s="96" t="s">
        <v>151</v>
      </c>
      <c r="H21" s="93">
        <v>667730.99999999988</v>
      </c>
      <c r="I21" s="93">
        <v>474.68689999999998</v>
      </c>
      <c r="J21" s="93">
        <v>11036.657159999999</v>
      </c>
      <c r="K21" s="94">
        <v>9.7750042394568915E-2</v>
      </c>
      <c r="L21" s="94">
        <v>9.8982846877859378E-3</v>
      </c>
      <c r="M21" s="94">
        <f>J21/'סכום נכסי הקרן'!$C$42</f>
        <v>1.4973629852892804E-4</v>
      </c>
    </row>
    <row r="22" spans="2:13">
      <c r="B22" s="86" t="s">
        <v>2281</v>
      </c>
      <c r="C22" s="83" t="s">
        <v>2282</v>
      </c>
      <c r="D22" s="96" t="s">
        <v>30</v>
      </c>
      <c r="E22" s="83"/>
      <c r="F22" s="96" t="s">
        <v>1117</v>
      </c>
      <c r="G22" s="96" t="s">
        <v>151</v>
      </c>
      <c r="H22" s="93">
        <v>6992.5099999999984</v>
      </c>
      <c r="I22" s="93">
        <v>110963.77589999999</v>
      </c>
      <c r="J22" s="93">
        <v>27017.387010000002</v>
      </c>
      <c r="K22" s="94">
        <v>8.2500026251311517E-2</v>
      </c>
      <c r="L22" s="94">
        <v>2.4230687269538212E-2</v>
      </c>
      <c r="M22" s="94">
        <f>J22/'סכום נכסי הקרן'!$C$42</f>
        <v>3.6654971411660155E-4</v>
      </c>
    </row>
    <row r="23" spans="2:13">
      <c r="B23" s="86" t="s">
        <v>2283</v>
      </c>
      <c r="C23" s="83">
        <v>6824</v>
      </c>
      <c r="D23" s="96" t="s">
        <v>30</v>
      </c>
      <c r="E23" s="83"/>
      <c r="F23" s="96" t="s">
        <v>1117</v>
      </c>
      <c r="G23" s="96" t="s">
        <v>151</v>
      </c>
      <c r="H23" s="93">
        <v>282359.11999999994</v>
      </c>
      <c r="I23" s="93">
        <v>9242.4130000000005</v>
      </c>
      <c r="J23" s="93">
        <v>90869.043720000001</v>
      </c>
      <c r="K23" s="94">
        <v>0.17152169147788876</v>
      </c>
      <c r="L23" s="94">
        <v>8.1496385273910871E-2</v>
      </c>
      <c r="M23" s="94">
        <f>J23/'סכום נכסי הקרן'!$C$42</f>
        <v>1.2328365428265361E-3</v>
      </c>
    </row>
    <row r="24" spans="2:13">
      <c r="B24" s="86" t="s">
        <v>2284</v>
      </c>
      <c r="C24" s="83" t="s">
        <v>2285</v>
      </c>
      <c r="D24" s="96" t="s">
        <v>30</v>
      </c>
      <c r="E24" s="83"/>
      <c r="F24" s="96" t="s">
        <v>1117</v>
      </c>
      <c r="G24" s="96" t="s">
        <v>151</v>
      </c>
      <c r="H24" s="93">
        <v>2781064.3799999994</v>
      </c>
      <c r="I24" s="93">
        <v>299.87169999999998</v>
      </c>
      <c r="J24" s="93">
        <v>29038.574359999995</v>
      </c>
      <c r="K24" s="94">
        <v>0.11288483030373278</v>
      </c>
      <c r="L24" s="94">
        <v>2.6043399896887014E-2</v>
      </c>
      <c r="M24" s="94">
        <f>J24/'סכום נכסי הקרן'!$C$42</f>
        <v>3.9397152382175069E-4</v>
      </c>
    </row>
    <row r="25" spans="2:13">
      <c r="B25" s="86" t="s">
        <v>2286</v>
      </c>
      <c r="C25" s="83" t="s">
        <v>2287</v>
      </c>
      <c r="D25" s="96" t="s">
        <v>30</v>
      </c>
      <c r="E25" s="83"/>
      <c r="F25" s="96" t="s">
        <v>1117</v>
      </c>
      <c r="G25" s="96" t="s">
        <v>151</v>
      </c>
      <c r="H25" s="93">
        <v>7044888.3399999989</v>
      </c>
      <c r="I25" s="93">
        <v>115.71510000000001</v>
      </c>
      <c r="J25" s="93">
        <v>28385.262499999997</v>
      </c>
      <c r="K25" s="94">
        <v>0.16311887032288919</v>
      </c>
      <c r="L25" s="94">
        <v>2.545747367969654E-2</v>
      </c>
      <c r="M25" s="94">
        <f>J25/'סכום נכסי הקרן'!$C$42</f>
        <v>3.8510792515385032E-4</v>
      </c>
    </row>
    <row r="26" spans="2:13">
      <c r="B26" s="86" t="s">
        <v>2288</v>
      </c>
      <c r="C26" s="83">
        <v>6900</v>
      </c>
      <c r="D26" s="96" t="s">
        <v>30</v>
      </c>
      <c r="E26" s="83"/>
      <c r="F26" s="96" t="s">
        <v>1117</v>
      </c>
      <c r="G26" s="96" t="s">
        <v>151</v>
      </c>
      <c r="H26" s="93">
        <v>424497.11999999994</v>
      </c>
      <c r="I26" s="93">
        <v>9779.9184999999998</v>
      </c>
      <c r="J26" s="93">
        <v>144556.87549999994</v>
      </c>
      <c r="K26" s="94">
        <v>0.1184181305887739</v>
      </c>
      <c r="L26" s="94">
        <v>0.12964660281934748</v>
      </c>
      <c r="M26" s="94">
        <f>J26/'סכום נכסי הקרן'!$C$42</f>
        <v>1.9612289437354489E-3</v>
      </c>
    </row>
    <row r="27" spans="2:13">
      <c r="B27" s="86" t="s">
        <v>2289</v>
      </c>
      <c r="C27" s="83" t="s">
        <v>2290</v>
      </c>
      <c r="D27" s="96" t="s">
        <v>30</v>
      </c>
      <c r="E27" s="83"/>
      <c r="F27" s="96" t="s">
        <v>1117</v>
      </c>
      <c r="G27" s="96" t="s">
        <v>151</v>
      </c>
      <c r="H27" s="93">
        <v>5108.5899999999992</v>
      </c>
      <c r="I27" s="93">
        <v>0</v>
      </c>
      <c r="J27" s="93">
        <v>0</v>
      </c>
      <c r="K27" s="94">
        <v>9.8000036448426905E-2</v>
      </c>
      <c r="L27" s="94">
        <v>0</v>
      </c>
      <c r="M27" s="94">
        <f>J27/'סכום נכסי הקרן'!$C$42</f>
        <v>0</v>
      </c>
    </row>
    <row r="28" spans="2:13">
      <c r="B28" s="86" t="s">
        <v>2291</v>
      </c>
      <c r="C28" s="83">
        <v>7019</v>
      </c>
      <c r="D28" s="96" t="s">
        <v>30</v>
      </c>
      <c r="E28" s="83"/>
      <c r="F28" s="96" t="s">
        <v>1117</v>
      </c>
      <c r="G28" s="96" t="s">
        <v>151</v>
      </c>
      <c r="H28" s="93">
        <v>239560.26999999996</v>
      </c>
      <c r="I28" s="93">
        <v>9619.9423000000006</v>
      </c>
      <c r="J28" s="93">
        <v>80244.639059999972</v>
      </c>
      <c r="K28" s="94">
        <v>9.6599840266077805E-2</v>
      </c>
      <c r="L28" s="94">
        <v>7.1967831433889282E-2</v>
      </c>
      <c r="M28" s="94">
        <f>J28/'סכום נכסי הקרן'!$C$42</f>
        <v>1.0886933475819083E-3</v>
      </c>
    </row>
    <row r="29" spans="2:13">
      <c r="B29" s="86" t="s">
        <v>2292</v>
      </c>
      <c r="C29" s="83">
        <v>2994</v>
      </c>
      <c r="D29" s="96" t="s">
        <v>30</v>
      </c>
      <c r="E29" s="83"/>
      <c r="F29" s="96" t="s">
        <v>1117</v>
      </c>
      <c r="G29" s="96" t="s">
        <v>153</v>
      </c>
      <c r="H29" s="93">
        <v>26021.289999999994</v>
      </c>
      <c r="I29" s="93">
        <v>20897.3714</v>
      </c>
      <c r="J29" s="93">
        <v>20690.698189999999</v>
      </c>
      <c r="K29" s="94">
        <v>4.8157996146292799E-2</v>
      </c>
      <c r="L29" s="94">
        <v>1.8556562744010907E-2</v>
      </c>
      <c r="M29" s="94">
        <f>J29/'סכום נכסי הקרן'!$C$42</f>
        <v>2.8071439712546001E-4</v>
      </c>
    </row>
    <row r="30" spans="2:13">
      <c r="B30" s="86" t="s">
        <v>2293</v>
      </c>
      <c r="C30" s="83" t="s">
        <v>2294</v>
      </c>
      <c r="D30" s="96" t="s">
        <v>30</v>
      </c>
      <c r="E30" s="83"/>
      <c r="F30" s="96" t="s">
        <v>1117</v>
      </c>
      <c r="G30" s="96" t="s">
        <v>153</v>
      </c>
      <c r="H30" s="93">
        <v>1381.85</v>
      </c>
      <c r="I30" s="93">
        <v>94077.189599999998</v>
      </c>
      <c r="J30" s="93">
        <v>4946.5166299999992</v>
      </c>
      <c r="K30" s="94">
        <v>4.6645402785593169E-2</v>
      </c>
      <c r="L30" s="94">
        <v>4.4363097545568313E-3</v>
      </c>
      <c r="M30" s="94">
        <f>J30/'סכום נכסי הקרן'!$C$42</f>
        <v>6.7110274429144908E-5</v>
      </c>
    </row>
    <row r="31" spans="2:13">
      <c r="B31" s="86" t="s">
        <v>3597</v>
      </c>
      <c r="C31" s="83">
        <v>4654</v>
      </c>
      <c r="D31" s="96" t="s">
        <v>30</v>
      </c>
      <c r="E31" s="83"/>
      <c r="F31" s="96" t="s">
        <v>1117</v>
      </c>
      <c r="G31" s="96" t="s">
        <v>154</v>
      </c>
      <c r="H31" s="93">
        <v>2914009.9999999995</v>
      </c>
      <c r="I31" s="93">
        <v>420.85520000000002</v>
      </c>
      <c r="J31" s="93">
        <v>52488.903969999999</v>
      </c>
      <c r="K31" s="94">
        <v>0.29499999999999993</v>
      </c>
      <c r="L31" s="94">
        <v>4.7074952760869988E-2</v>
      </c>
      <c r="M31" s="94">
        <f>J31/'סכום נכסי הקרן'!$C$42</f>
        <v>7.1212633321556917E-4</v>
      </c>
    </row>
    <row r="32" spans="2:13">
      <c r="B32" s="86" t="s">
        <v>2295</v>
      </c>
      <c r="C32" s="83" t="s">
        <v>2296</v>
      </c>
      <c r="D32" s="96" t="s">
        <v>30</v>
      </c>
      <c r="E32" s="83"/>
      <c r="F32" s="96" t="s">
        <v>1117</v>
      </c>
      <c r="G32" s="96" t="s">
        <v>151</v>
      </c>
      <c r="H32" s="93">
        <v>416.44999999999993</v>
      </c>
      <c r="I32" s="93">
        <v>0</v>
      </c>
      <c r="J32" s="93">
        <v>0</v>
      </c>
      <c r="K32" s="94">
        <v>7.8675270536569305E-3</v>
      </c>
      <c r="L32" s="94">
        <v>0</v>
      </c>
      <c r="M32" s="94">
        <f>J32/'סכום נכסי הקרן'!$C$42</f>
        <v>0</v>
      </c>
    </row>
    <row r="33" spans="2:13">
      <c r="B33" s="86" t="s">
        <v>2297</v>
      </c>
      <c r="C33" s="83" t="s">
        <v>2298</v>
      </c>
      <c r="D33" s="96" t="s">
        <v>30</v>
      </c>
      <c r="E33" s="83"/>
      <c r="F33" s="96" t="s">
        <v>1117</v>
      </c>
      <c r="G33" s="96" t="s">
        <v>153</v>
      </c>
      <c r="H33" s="93">
        <v>3355.1299999999992</v>
      </c>
      <c r="I33" s="93">
        <v>44.707700000000003</v>
      </c>
      <c r="J33" s="93">
        <v>5.7074999999999987</v>
      </c>
      <c r="K33" s="94">
        <v>9.8000058418039465E-2</v>
      </c>
      <c r="L33" s="94">
        <v>5.1188017382917632E-6</v>
      </c>
      <c r="M33" s="94">
        <f>J33/'סכום נכסי הקרן'!$C$42</f>
        <v>7.7434671700344525E-8</v>
      </c>
    </row>
    <row r="34" spans="2:13">
      <c r="B34" s="86" t="s">
        <v>2299</v>
      </c>
      <c r="C34" s="83">
        <v>5771</v>
      </c>
      <c r="D34" s="96" t="s">
        <v>30</v>
      </c>
      <c r="E34" s="83"/>
      <c r="F34" s="96" t="s">
        <v>1117</v>
      </c>
      <c r="G34" s="96" t="s">
        <v>153</v>
      </c>
      <c r="H34" s="93">
        <v>17336562.279999997</v>
      </c>
      <c r="I34" s="93">
        <v>105.04770000000001</v>
      </c>
      <c r="J34" s="93">
        <v>69295.366069999989</v>
      </c>
      <c r="K34" s="94">
        <v>0.16681058112498565</v>
      </c>
      <c r="L34" s="94">
        <v>6.2147917703842329E-2</v>
      </c>
      <c r="M34" s="94">
        <f>J34/'סכום נכסי הקרן'!$C$42</f>
        <v>9.4014260569174647E-4</v>
      </c>
    </row>
    <row r="35" spans="2:13">
      <c r="B35" s="86" t="s">
        <v>2300</v>
      </c>
      <c r="C35" s="83" t="s">
        <v>2301</v>
      </c>
      <c r="D35" s="96" t="s">
        <v>30</v>
      </c>
      <c r="E35" s="83"/>
      <c r="F35" s="96" t="s">
        <v>1117</v>
      </c>
      <c r="G35" s="96" t="s">
        <v>151</v>
      </c>
      <c r="H35" s="93">
        <v>373589.99999999994</v>
      </c>
      <c r="I35" s="93">
        <v>397.72309999999999</v>
      </c>
      <c r="J35" s="93">
        <v>5173.7426899999991</v>
      </c>
      <c r="K35" s="94">
        <v>0.1039539289676701</v>
      </c>
      <c r="L35" s="94">
        <v>4.6400986552862554E-3</v>
      </c>
      <c r="M35" s="94">
        <f>J35/'סכום נכסי הקרן'!$C$42</f>
        <v>7.0193090961402958E-5</v>
      </c>
    </row>
    <row r="36" spans="2:13">
      <c r="B36" s="86" t="s">
        <v>2302</v>
      </c>
      <c r="C36" s="83" t="s">
        <v>2303</v>
      </c>
      <c r="D36" s="96" t="s">
        <v>30</v>
      </c>
      <c r="E36" s="83"/>
      <c r="F36" s="96" t="s">
        <v>929</v>
      </c>
      <c r="G36" s="96" t="s">
        <v>151</v>
      </c>
      <c r="H36" s="93">
        <v>89659.999999999985</v>
      </c>
      <c r="I36" s="93">
        <v>1E-4</v>
      </c>
      <c r="J36" s="93">
        <v>3.0999999999999995E-4</v>
      </c>
      <c r="K36" s="94">
        <v>3.1001587076563471E-3</v>
      </c>
      <c r="L36" s="94">
        <v>2.7802514916696391E-10</v>
      </c>
      <c r="M36" s="94">
        <f>J36/'סכום נכסי הקרן'!$C$42</f>
        <v>4.2058253573555499E-12</v>
      </c>
    </row>
    <row r="37" spans="2:13">
      <c r="B37" s="86" t="s">
        <v>2304</v>
      </c>
      <c r="C37" s="83">
        <v>7021</v>
      </c>
      <c r="D37" s="96" t="s">
        <v>30</v>
      </c>
      <c r="E37" s="83"/>
      <c r="F37" s="96" t="s">
        <v>1117</v>
      </c>
      <c r="G37" s="96" t="s">
        <v>151</v>
      </c>
      <c r="H37" s="93">
        <v>389999.99999999994</v>
      </c>
      <c r="I37" s="93">
        <v>47.636899999999997</v>
      </c>
      <c r="J37" s="93">
        <v>646.89956999999981</v>
      </c>
      <c r="K37" s="94">
        <v>1.9700000004697692E-2</v>
      </c>
      <c r="L37" s="94">
        <v>5.8017532079127358E-4</v>
      </c>
      <c r="M37" s="94">
        <f>J37/'סכום נכסי הקרן'!$C$42</f>
        <v>8.7766019844141978E-6</v>
      </c>
    </row>
    <row r="38" spans="2:13">
      <c r="B38" s="86" t="s">
        <v>2305</v>
      </c>
      <c r="C38" s="83" t="s">
        <v>2306</v>
      </c>
      <c r="D38" s="96" t="s">
        <v>30</v>
      </c>
      <c r="E38" s="83"/>
      <c r="F38" s="96" t="s">
        <v>1117</v>
      </c>
      <c r="G38" s="96" t="s">
        <v>151</v>
      </c>
      <c r="H38" s="93">
        <v>2201730.9999999995</v>
      </c>
      <c r="I38" s="93">
        <v>338.07510000000002</v>
      </c>
      <c r="J38" s="93">
        <v>25918.281899999994</v>
      </c>
      <c r="K38" s="94">
        <v>5.0064310267650097E-2</v>
      </c>
      <c r="L38" s="94">
        <v>2.3244949004512648E-2</v>
      </c>
      <c r="M38" s="94">
        <f>J38/'סכום נכסי הקרן'!$C$42</f>
        <v>3.5163795881970768E-4</v>
      </c>
    </row>
    <row r="39" spans="2:13">
      <c r="B39" s="86" t="s">
        <v>2307</v>
      </c>
      <c r="C39" s="83">
        <v>7022</v>
      </c>
      <c r="D39" s="96" t="s">
        <v>30</v>
      </c>
      <c r="E39" s="83"/>
      <c r="F39" s="96" t="s">
        <v>1117</v>
      </c>
      <c r="G39" s="96" t="s">
        <v>151</v>
      </c>
      <c r="H39" s="93">
        <v>659999.99999999988</v>
      </c>
      <c r="I39" s="93">
        <v>4.4469000000000003</v>
      </c>
      <c r="J39" s="93">
        <v>102.19510000000001</v>
      </c>
      <c r="K39" s="94">
        <v>1.9999999999999997E-2</v>
      </c>
      <c r="L39" s="94">
        <v>9.1654219102041293E-5</v>
      </c>
      <c r="M39" s="94">
        <f>J39/'סכום נכסי הקרן'!$C$42</f>
        <v>1.386499170895117E-6</v>
      </c>
    </row>
    <row r="40" spans="2:13">
      <c r="B40" s="86" t="s">
        <v>2308</v>
      </c>
      <c r="C40" s="83">
        <v>4637</v>
      </c>
      <c r="D40" s="96" t="s">
        <v>30</v>
      </c>
      <c r="E40" s="83"/>
      <c r="F40" s="96" t="s">
        <v>1117</v>
      </c>
      <c r="G40" s="96" t="s">
        <v>154</v>
      </c>
      <c r="H40" s="93">
        <v>10641723.999999998</v>
      </c>
      <c r="I40" s="93">
        <v>51.076500000000003</v>
      </c>
      <c r="J40" s="93">
        <v>23263.598289999994</v>
      </c>
      <c r="K40" s="94">
        <v>8.3339258415954312E-2</v>
      </c>
      <c r="L40" s="94">
        <v>2.0864081886250246E-2</v>
      </c>
      <c r="M40" s="94">
        <f>J40/'סכום נכסי הקרן'!$C$42</f>
        <v>3.1562139223037164E-4</v>
      </c>
    </row>
    <row r="41" spans="2:13">
      <c r="B41" s="86" t="s">
        <v>2309</v>
      </c>
      <c r="C41" s="83" t="s">
        <v>2310</v>
      </c>
      <c r="D41" s="96" t="s">
        <v>30</v>
      </c>
      <c r="E41" s="83"/>
      <c r="F41" s="96" t="s">
        <v>1117</v>
      </c>
      <c r="G41" s="96" t="s">
        <v>151</v>
      </c>
      <c r="H41" s="93">
        <v>126925.96999999999</v>
      </c>
      <c r="I41" s="93">
        <v>10623.663500000001</v>
      </c>
      <c r="J41" s="93">
        <v>46951.94307999999</v>
      </c>
      <c r="K41" s="94">
        <v>0.15237212016192653</v>
      </c>
      <c r="L41" s="94">
        <v>4.210909993063161E-2</v>
      </c>
      <c r="M41" s="94">
        <f>J41/'סכום נכסי הקרן'!$C$42</f>
        <v>6.3700539607412397E-4</v>
      </c>
    </row>
    <row r="42" spans="2:13">
      <c r="B42" s="86" t="s">
        <v>2311</v>
      </c>
      <c r="C42" s="83" t="s">
        <v>2312</v>
      </c>
      <c r="D42" s="96" t="s">
        <v>30</v>
      </c>
      <c r="E42" s="83"/>
      <c r="F42" s="96" t="s">
        <v>1117</v>
      </c>
      <c r="G42" s="96" t="s">
        <v>153</v>
      </c>
      <c r="H42" s="93">
        <v>18198263.739999998</v>
      </c>
      <c r="I42" s="93">
        <v>104.9843</v>
      </c>
      <c r="J42" s="93">
        <v>72695.741829999984</v>
      </c>
      <c r="K42" s="94">
        <v>0.32622285152829766</v>
      </c>
      <c r="L42" s="94">
        <v>6.5197562793834998E-2</v>
      </c>
      <c r="M42" s="94">
        <f>J42/'סכום נכסי הקרן'!$C$42</f>
        <v>9.8627611083995669E-4</v>
      </c>
    </row>
    <row r="43" spans="2:13">
      <c r="B43" s="86" t="s">
        <v>2313</v>
      </c>
      <c r="C43" s="83">
        <v>5691</v>
      </c>
      <c r="D43" s="96" t="s">
        <v>30</v>
      </c>
      <c r="E43" s="83"/>
      <c r="F43" s="96" t="s">
        <v>1117</v>
      </c>
      <c r="G43" s="96" t="s">
        <v>151</v>
      </c>
      <c r="H43" s="93">
        <v>15141360.219999997</v>
      </c>
      <c r="I43" s="93">
        <v>102.3364</v>
      </c>
      <c r="J43" s="93">
        <v>53954.018169999988</v>
      </c>
      <c r="K43" s="94">
        <v>0.17236275969971201</v>
      </c>
      <c r="L43" s="94">
        <v>4.8388948225391394E-2</v>
      </c>
      <c r="M43" s="94">
        <f>J43/'סכום נכסי הקרן'!$C$42</f>
        <v>7.3200379919550996E-4</v>
      </c>
    </row>
    <row r="44" spans="2:13">
      <c r="B44" s="86" t="s">
        <v>2314</v>
      </c>
      <c r="C44" s="83">
        <v>6629</v>
      </c>
      <c r="D44" s="96" t="s">
        <v>30</v>
      </c>
      <c r="E44" s="83"/>
      <c r="F44" s="96" t="s">
        <v>1117</v>
      </c>
      <c r="G44" s="96" t="s">
        <v>154</v>
      </c>
      <c r="H44" s="93">
        <v>222113.00999999995</v>
      </c>
      <c r="I44" s="93">
        <v>9646.1669000000002</v>
      </c>
      <c r="J44" s="93">
        <v>91700.676699999982</v>
      </c>
      <c r="K44" s="94">
        <v>0.32760030973451321</v>
      </c>
      <c r="L44" s="94">
        <v>8.2242239736222689E-2</v>
      </c>
      <c r="M44" s="94">
        <f>J44/'סכום נכסי הקרן'!$C$42</f>
        <v>1.2441194559726556E-3</v>
      </c>
    </row>
    <row r="45" spans="2:13">
      <c r="B45" s="86" t="s">
        <v>2315</v>
      </c>
      <c r="C45" s="83">
        <v>3865</v>
      </c>
      <c r="D45" s="96" t="s">
        <v>30</v>
      </c>
      <c r="E45" s="83"/>
      <c r="F45" s="96" t="s">
        <v>1117</v>
      </c>
      <c r="G45" s="96" t="s">
        <v>151</v>
      </c>
      <c r="H45" s="93">
        <v>342653.99999999994</v>
      </c>
      <c r="I45" s="93">
        <v>438.62169999999998</v>
      </c>
      <c r="J45" s="93">
        <v>5233.2886099999987</v>
      </c>
      <c r="K45" s="94">
        <v>7.9229139736482337E-2</v>
      </c>
      <c r="L45" s="94">
        <v>4.6935027304162037E-3</v>
      </c>
      <c r="M45" s="94">
        <f>J45/'סכום נכסי הקרן'!$C$42</f>
        <v>7.1000961091283806E-5</v>
      </c>
    </row>
    <row r="46" spans="2:13">
      <c r="B46" s="86" t="s">
        <v>2316</v>
      </c>
      <c r="C46" s="83">
        <v>7024</v>
      </c>
      <c r="D46" s="96" t="s">
        <v>30</v>
      </c>
      <c r="E46" s="83"/>
      <c r="F46" s="96" t="s">
        <v>1117</v>
      </c>
      <c r="G46" s="96" t="s">
        <v>151</v>
      </c>
      <c r="H46" s="93">
        <v>169999.99999999997</v>
      </c>
      <c r="I46" s="93">
        <v>142.51750000000001</v>
      </c>
      <c r="J46" s="93">
        <v>843.61808999999982</v>
      </c>
      <c r="K46" s="94">
        <v>1.9999999999999997E-2</v>
      </c>
      <c r="L46" s="94">
        <v>7.5660337197483614E-4</v>
      </c>
      <c r="M46" s="94">
        <f>J46/'סכום נכסי הקרן'!$C$42</f>
        <v>1.1445517273696312E-5</v>
      </c>
    </row>
    <row r="47" spans="2:13">
      <c r="B47" s="86" t="s">
        <v>2317</v>
      </c>
      <c r="C47" s="83" t="s">
        <v>2318</v>
      </c>
      <c r="D47" s="96" t="s">
        <v>30</v>
      </c>
      <c r="E47" s="83"/>
      <c r="F47" s="96" t="s">
        <v>1117</v>
      </c>
      <c r="G47" s="96" t="s">
        <v>151</v>
      </c>
      <c r="H47" s="93">
        <v>1214.2599999999998</v>
      </c>
      <c r="I47" s="93">
        <v>132573.6067</v>
      </c>
      <c r="J47" s="93">
        <v>5605.2662799999998</v>
      </c>
      <c r="K47" s="94">
        <v>9.8000222753458724E-2</v>
      </c>
      <c r="L47" s="94">
        <v>5.0271128826372682E-3</v>
      </c>
      <c r="M47" s="94">
        <f>J47/'סכום נכסי הקרן'!$C$42</f>
        <v>7.604764856501296E-5</v>
      </c>
    </row>
    <row r="48" spans="2:13">
      <c r="B48" s="86" t="s">
        <v>2319</v>
      </c>
      <c r="C48" s="83">
        <v>4811</v>
      </c>
      <c r="D48" s="96" t="s">
        <v>30</v>
      </c>
      <c r="E48" s="83"/>
      <c r="F48" s="96" t="s">
        <v>1117</v>
      </c>
      <c r="G48" s="96" t="s">
        <v>151</v>
      </c>
      <c r="H48" s="93">
        <v>3122674.9999999995</v>
      </c>
      <c r="I48" s="93">
        <v>147.43819999999999</v>
      </c>
      <c r="J48" s="93">
        <v>16031.183049999998</v>
      </c>
      <c r="K48" s="94">
        <v>0.16121001876925653</v>
      </c>
      <c r="L48" s="94">
        <v>1.4377651802577916E-2</v>
      </c>
      <c r="M48" s="94">
        <f>J48/'סכום נכסי הקרן'!$C$42</f>
        <v>2.1749792316160804E-4</v>
      </c>
    </row>
    <row r="49" spans="2:13">
      <c r="B49" s="86" t="s">
        <v>2320</v>
      </c>
      <c r="C49" s="83">
        <v>5356</v>
      </c>
      <c r="D49" s="96" t="s">
        <v>30</v>
      </c>
      <c r="E49" s="83"/>
      <c r="F49" s="96" t="s">
        <v>1117</v>
      </c>
      <c r="G49" s="96" t="s">
        <v>151</v>
      </c>
      <c r="H49" s="93">
        <v>4336503.9999999991</v>
      </c>
      <c r="I49" s="93">
        <v>308.52350000000001</v>
      </c>
      <c r="J49" s="93">
        <v>46586.144289999997</v>
      </c>
      <c r="K49" s="94">
        <v>0.18299065699980754</v>
      </c>
      <c r="L49" s="94">
        <v>4.1781031339809538E-2</v>
      </c>
      <c r="M49" s="94">
        <f>J49/'סכום נכסי הקרן'!$C$42</f>
        <v>6.3204253856873061E-4</v>
      </c>
    </row>
    <row r="50" spans="2:13">
      <c r="B50" s="86" t="s">
        <v>2321</v>
      </c>
      <c r="C50" s="83" t="s">
        <v>2322</v>
      </c>
      <c r="D50" s="96" t="s">
        <v>30</v>
      </c>
      <c r="E50" s="83"/>
      <c r="F50" s="96" t="s">
        <v>1117</v>
      </c>
      <c r="G50" s="96" t="s">
        <v>151</v>
      </c>
      <c r="H50" s="93">
        <v>22548471.039999995</v>
      </c>
      <c r="I50" s="93">
        <v>100.1764</v>
      </c>
      <c r="J50" s="93">
        <v>78652.274489999982</v>
      </c>
      <c r="K50" s="94">
        <v>0.16562865558506745</v>
      </c>
      <c r="L50" s="94">
        <v>7.0539710798074973E-2</v>
      </c>
      <c r="M50" s="94">
        <f>J50/'סכום נכסי הקרן'!$C$42</f>
        <v>1.0670894531088098E-3</v>
      </c>
    </row>
    <row r="51" spans="2:13">
      <c r="B51" s="86" t="s">
        <v>2323</v>
      </c>
      <c r="C51" s="83">
        <v>5511</v>
      </c>
      <c r="D51" s="96" t="s">
        <v>30</v>
      </c>
      <c r="E51" s="83"/>
      <c r="F51" s="96" t="s">
        <v>1081</v>
      </c>
      <c r="G51" s="96" t="s">
        <v>154</v>
      </c>
      <c r="H51" s="93">
        <v>4009.4399999999996</v>
      </c>
      <c r="I51" s="93">
        <v>0</v>
      </c>
      <c r="J51" s="93">
        <v>0</v>
      </c>
      <c r="K51" s="94">
        <v>4.1632660181448213E-2</v>
      </c>
      <c r="L51" s="94">
        <v>0</v>
      </c>
      <c r="M51" s="94">
        <f>J51/'סכום נכסי הקרן'!$C$42</f>
        <v>0</v>
      </c>
    </row>
    <row r="52" spans="2:13">
      <c r="B52" s="142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2:13">
      <c r="B53" s="142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</row>
    <row r="54" spans="2:13">
      <c r="B54" s="142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</row>
    <row r="55" spans="2:13">
      <c r="B55" s="143" t="s">
        <v>243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</row>
    <row r="56" spans="2:13">
      <c r="B56" s="143" t="s">
        <v>131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</row>
    <row r="57" spans="2:13">
      <c r="B57" s="143" t="s">
        <v>225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2:13">
      <c r="B58" s="143" t="s">
        <v>233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</row>
    <row r="59" spans="2:13">
      <c r="B59" s="142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</row>
    <row r="60" spans="2:13">
      <c r="B60" s="142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</row>
    <row r="61" spans="2:13">
      <c r="B61" s="142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</row>
    <row r="62" spans="2:13">
      <c r="B62" s="142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</row>
    <row r="63" spans="2:13">
      <c r="B63" s="142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</row>
    <row r="64" spans="2:13">
      <c r="B64" s="142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</row>
    <row r="65" spans="2:13">
      <c r="B65" s="142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</row>
    <row r="66" spans="2:13">
      <c r="B66" s="142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</row>
    <row r="67" spans="2:13">
      <c r="B67" s="142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</row>
    <row r="68" spans="2:13">
      <c r="B68" s="142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</row>
    <row r="69" spans="2:13">
      <c r="B69" s="142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</row>
    <row r="70" spans="2:13">
      <c r="B70" s="142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</row>
    <row r="71" spans="2:13">
      <c r="B71" s="142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</row>
    <row r="72" spans="2:13">
      <c r="B72" s="142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</row>
    <row r="73" spans="2:13">
      <c r="B73" s="142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</row>
    <row r="74" spans="2:13">
      <c r="B74" s="142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</row>
    <row r="75" spans="2:13">
      <c r="B75" s="142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</row>
    <row r="76" spans="2:13">
      <c r="B76" s="142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</row>
    <row r="77" spans="2:13">
      <c r="B77" s="142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</row>
    <row r="78" spans="2:13">
      <c r="B78" s="142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2:13">
      <c r="B79" s="142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</row>
    <row r="80" spans="2:13">
      <c r="B80" s="142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</row>
    <row r="81" spans="2:13">
      <c r="B81" s="142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</row>
    <row r="82" spans="2:13">
      <c r="B82" s="142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</row>
    <row r="83" spans="2:13">
      <c r="B83" s="142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</row>
    <row r="84" spans="2:13">
      <c r="B84" s="142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</row>
    <row r="85" spans="2:13">
      <c r="B85" s="142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2:13">
      <c r="B86" s="142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2:13">
      <c r="B87" s="142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</row>
    <row r="88" spans="2:13">
      <c r="B88" s="142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</row>
    <row r="89" spans="2:13">
      <c r="B89" s="142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</row>
    <row r="90" spans="2:13">
      <c r="B90" s="142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</row>
    <row r="91" spans="2:13">
      <c r="B91" s="142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</row>
    <row r="92" spans="2:13">
      <c r="B92" s="142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2:13">
      <c r="B93" s="142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</row>
    <row r="94" spans="2:13">
      <c r="B94" s="142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</row>
    <row r="95" spans="2:13">
      <c r="B95" s="142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</row>
    <row r="96" spans="2:13">
      <c r="B96" s="142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</row>
    <row r="97" spans="2:13">
      <c r="B97" s="142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</row>
    <row r="98" spans="2:13">
      <c r="B98" s="142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</row>
    <row r="99" spans="2:13">
      <c r="B99" s="142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</row>
    <row r="100" spans="2:13">
      <c r="B100" s="142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2:13">
      <c r="B101" s="142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2:13">
      <c r="B102" s="142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2:13">
      <c r="B103" s="142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2:13">
      <c r="B104" s="142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2:13">
      <c r="B105" s="142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2:13">
      <c r="B106" s="142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</row>
    <row r="107" spans="2:13">
      <c r="B107" s="142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</row>
    <row r="108" spans="2:13">
      <c r="B108" s="142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</row>
    <row r="109" spans="2:13">
      <c r="B109" s="142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</row>
    <row r="110" spans="2:13">
      <c r="B110" s="142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</row>
    <row r="111" spans="2:13">
      <c r="B111" s="142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</row>
    <row r="112" spans="2:13">
      <c r="B112" s="142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</row>
    <row r="113" spans="2:13">
      <c r="B113" s="142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2:13">
      <c r="B114" s="142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2:13">
      <c r="B115" s="142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2:13">
      <c r="B116" s="142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2:13">
      <c r="B117" s="142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</row>
    <row r="118" spans="2:13">
      <c r="B118" s="142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</row>
    <row r="119" spans="2:13">
      <c r="B119" s="142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</row>
    <row r="120" spans="2:13">
      <c r="B120" s="142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</row>
    <row r="121" spans="2:13">
      <c r="B121" s="142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</row>
    <row r="122" spans="2:13">
      <c r="B122" s="142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</row>
    <row r="123" spans="2:13">
      <c r="B123" s="142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2:13">
      <c r="B124" s="142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</row>
    <row r="125" spans="2:13">
      <c r="B125" s="142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</row>
    <row r="126" spans="2:13">
      <c r="B126" s="142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</row>
    <row r="127" spans="2:13">
      <c r="B127" s="142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</row>
    <row r="128" spans="2:13">
      <c r="B128" s="142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</row>
    <row r="129" spans="2:13">
      <c r="B129" s="142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</row>
    <row r="130" spans="2:13">
      <c r="B130" s="142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</row>
    <row r="131" spans="2:13">
      <c r="B131" s="142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</row>
    <row r="132" spans="2:13">
      <c r="B132" s="142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</row>
    <row r="133" spans="2:13">
      <c r="B133" s="142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</row>
    <row r="134" spans="2:13">
      <c r="B134" s="142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</row>
    <row r="135" spans="2:13">
      <c r="B135" s="142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</row>
    <row r="136" spans="2:13">
      <c r="B136" s="142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</row>
    <row r="137" spans="2:13">
      <c r="B137" s="142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</row>
    <row r="138" spans="2:13">
      <c r="B138" s="142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</row>
    <row r="139" spans="2:13">
      <c r="B139" s="142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</row>
    <row r="140" spans="2:13">
      <c r="B140" s="142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</row>
    <row r="141" spans="2:13">
      <c r="B141" s="142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</row>
    <row r="142" spans="2:13">
      <c r="B142" s="142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</row>
    <row r="143" spans="2:13">
      <c r="B143" s="142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2:13">
      <c r="B144" s="142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2:13">
      <c r="B145" s="142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2:13">
      <c r="B146" s="142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2:13">
      <c r="B147" s="142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2:13">
      <c r="B148" s="142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</row>
    <row r="149" spans="2:13">
      <c r="B149" s="142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</row>
    <row r="150" spans="2:13">
      <c r="B150" s="142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</row>
    <row r="151" spans="2:13">
      <c r="B151" s="142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</row>
    <row r="152" spans="2:13">
      <c r="B152" s="142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</row>
    <row r="153" spans="2:13">
      <c r="B153" s="142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2:13">
      <c r="B154" s="142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2:13">
      <c r="B155" s="142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2:13">
      <c r="B156" s="142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2:13">
      <c r="B157" s="142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</row>
    <row r="158" spans="2:13">
      <c r="B158" s="142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</row>
    <row r="159" spans="2:13">
      <c r="B159" s="142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</row>
    <row r="160" spans="2:13">
      <c r="B160" s="142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</row>
    <row r="161" spans="2:13">
      <c r="B161" s="142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</row>
    <row r="162" spans="2:13">
      <c r="B162" s="142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</row>
    <row r="163" spans="2:13">
      <c r="B163" s="142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</row>
    <row r="164" spans="2:13">
      <c r="B164" s="142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</row>
    <row r="165" spans="2:13">
      <c r="B165" s="142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</row>
    <row r="166" spans="2:13">
      <c r="B166" s="142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</row>
    <row r="167" spans="2:13">
      <c r="B167" s="142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</row>
    <row r="168" spans="2:13">
      <c r="B168" s="142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</row>
    <row r="169" spans="2:13">
      <c r="B169" s="142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</row>
    <row r="170" spans="2:13">
      <c r="B170" s="142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</row>
    <row r="171" spans="2:13">
      <c r="B171" s="142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</row>
    <row r="172" spans="2:13">
      <c r="B172" s="142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</row>
    <row r="173" spans="2:13">
      <c r="B173" s="142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</row>
    <row r="174" spans="2:13">
      <c r="B174" s="142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</row>
    <row r="175" spans="2:13">
      <c r="B175" s="142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</row>
    <row r="176" spans="2:13">
      <c r="B176" s="142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</row>
    <row r="177" spans="2:13">
      <c r="B177" s="142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</row>
    <row r="178" spans="2:13">
      <c r="B178" s="142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</row>
    <row r="179" spans="2:13">
      <c r="B179" s="142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</row>
    <row r="180" spans="2:13">
      <c r="B180" s="142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</row>
    <row r="181" spans="2:13">
      <c r="B181" s="142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</row>
    <row r="182" spans="2:13">
      <c r="B182" s="142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</row>
    <row r="183" spans="2:13">
      <c r="B183" s="142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</row>
    <row r="184" spans="2:13">
      <c r="B184" s="142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</row>
    <row r="185" spans="2:13">
      <c r="B185" s="142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</row>
    <row r="186" spans="2:13">
      <c r="B186" s="142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</row>
    <row r="187" spans="2:13">
      <c r="B187" s="142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</row>
    <row r="188" spans="2:13">
      <c r="B188" s="142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</row>
    <row r="189" spans="2:13">
      <c r="B189" s="142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</row>
    <row r="190" spans="2:13">
      <c r="B190" s="142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</row>
    <row r="191" spans="2:13">
      <c r="B191" s="142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</row>
    <row r="192" spans="2:13">
      <c r="B192" s="142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</row>
    <row r="193" spans="2:13">
      <c r="B193" s="142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</row>
    <row r="194" spans="2:13">
      <c r="B194" s="142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</row>
    <row r="195" spans="2:13">
      <c r="B195" s="142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</row>
    <row r="196" spans="2:13">
      <c r="B196" s="142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</row>
    <row r="197" spans="2:13">
      <c r="B197" s="142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</row>
    <row r="198" spans="2:13">
      <c r="B198" s="142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</row>
    <row r="199" spans="2:13">
      <c r="B199" s="142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</row>
    <row r="200" spans="2:13">
      <c r="B200" s="142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</row>
    <row r="201" spans="2:13">
      <c r="B201" s="142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</row>
    <row r="202" spans="2:13">
      <c r="B202" s="142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</row>
    <row r="203" spans="2:13">
      <c r="B203" s="142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</row>
    <row r="204" spans="2:13">
      <c r="B204" s="142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</row>
    <row r="205" spans="2:13">
      <c r="B205" s="142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</row>
    <row r="206" spans="2:13">
      <c r="B206" s="142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</row>
    <row r="207" spans="2:13">
      <c r="B207" s="142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</row>
    <row r="208" spans="2:13">
      <c r="B208" s="142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</row>
    <row r="209" spans="2:13">
      <c r="B209" s="142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</row>
    <row r="210" spans="2:13">
      <c r="B210" s="142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</row>
    <row r="211" spans="2:13">
      <c r="B211" s="142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</row>
    <row r="212" spans="2:13">
      <c r="B212" s="142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</row>
    <row r="213" spans="2:13">
      <c r="B213" s="142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</row>
    <row r="214" spans="2:13">
      <c r="B214" s="142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</row>
    <row r="215" spans="2:13">
      <c r="B215" s="142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</row>
    <row r="216" spans="2:13">
      <c r="B216" s="142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</row>
    <row r="217" spans="2:13">
      <c r="B217" s="142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</row>
    <row r="218" spans="2:13">
      <c r="B218" s="142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</row>
    <row r="219" spans="2:13">
      <c r="B219" s="142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</row>
    <row r="220" spans="2:13">
      <c r="B220" s="142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</row>
    <row r="221" spans="2:13">
      <c r="B221" s="142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</row>
    <row r="222" spans="2:13">
      <c r="B222" s="142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</row>
    <row r="223" spans="2:13">
      <c r="B223" s="142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</row>
    <row r="224" spans="2:13">
      <c r="B224" s="142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2:13">
      <c r="B225" s="142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</row>
    <row r="226" spans="2:13">
      <c r="B226" s="142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</row>
    <row r="227" spans="2:13">
      <c r="B227" s="142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</row>
    <row r="228" spans="2:13">
      <c r="B228" s="142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</row>
    <row r="229" spans="2:13">
      <c r="B229" s="142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</row>
    <row r="230" spans="2:13">
      <c r="B230" s="142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</row>
    <row r="231" spans="2:13">
      <c r="B231" s="142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</row>
    <row r="232" spans="2:13">
      <c r="B232" s="142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</row>
    <row r="233" spans="2:13">
      <c r="B233" s="142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</row>
    <row r="234" spans="2:13">
      <c r="B234" s="142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</row>
    <row r="235" spans="2:13">
      <c r="B235" s="142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</row>
    <row r="236" spans="2:13">
      <c r="B236" s="142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</row>
    <row r="237" spans="2:13">
      <c r="B237" s="142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</row>
    <row r="238" spans="2:13">
      <c r="B238" s="142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</row>
    <row r="239" spans="2:13">
      <c r="B239" s="142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</row>
    <row r="240" spans="2:13">
      <c r="B240" s="142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</row>
    <row r="241" spans="2:13">
      <c r="B241" s="142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</row>
    <row r="242" spans="2:13">
      <c r="B242" s="142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</row>
    <row r="243" spans="2:13">
      <c r="B243" s="142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</row>
    <row r="244" spans="2:13">
      <c r="B244" s="142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</row>
    <row r="245" spans="2:13">
      <c r="B245" s="142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</row>
    <row r="246" spans="2:13">
      <c r="B246" s="142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</row>
    <row r="247" spans="2:13">
      <c r="B247" s="142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</row>
    <row r="248" spans="2:13">
      <c r="B248" s="142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</row>
    <row r="249" spans="2:13">
      <c r="B249" s="142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</row>
    <row r="250" spans="2:13">
      <c r="B250" s="142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</row>
    <row r="251" spans="2:13">
      <c r="B251" s="142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</row>
    <row r="252" spans="2:13">
      <c r="B252" s="142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</row>
    <row r="253" spans="2:13">
      <c r="B253" s="142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</row>
    <row r="254" spans="2:13">
      <c r="B254" s="142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</row>
    <row r="255" spans="2:13">
      <c r="B255" s="142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</row>
    <row r="256" spans="2:13">
      <c r="B256" s="142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</row>
    <row r="257" spans="2:13">
      <c r="B257" s="142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</row>
    <row r="258" spans="2:13">
      <c r="B258" s="142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</row>
    <row r="259" spans="2:13">
      <c r="B259" s="142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</row>
    <row r="260" spans="2:13">
      <c r="B260" s="142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</row>
    <row r="261" spans="2:13">
      <c r="B261" s="142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</row>
    <row r="262" spans="2:13">
      <c r="B262" s="142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</row>
    <row r="263" spans="2:13">
      <c r="B263" s="142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</row>
    <row r="264" spans="2:13">
      <c r="B264" s="142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</row>
    <row r="265" spans="2:13">
      <c r="B265" s="142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</row>
    <row r="266" spans="2:13">
      <c r="B266" s="142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</row>
    <row r="267" spans="2:13">
      <c r="B267" s="142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</row>
    <row r="268" spans="2:13">
      <c r="B268" s="142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</row>
    <row r="269" spans="2:13">
      <c r="B269" s="142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</row>
    <row r="270" spans="2:13">
      <c r="B270" s="142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</row>
    <row r="271" spans="2:13">
      <c r="B271" s="142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</row>
    <row r="272" spans="2:13">
      <c r="B272" s="142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</row>
    <row r="273" spans="2:13">
      <c r="B273" s="142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</row>
    <row r="274" spans="2:13">
      <c r="B274" s="142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</row>
    <row r="275" spans="2:13">
      <c r="B275" s="142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</row>
    <row r="276" spans="2:13">
      <c r="B276" s="142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</row>
    <row r="277" spans="2:13">
      <c r="B277" s="142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</row>
    <row r="278" spans="2:13">
      <c r="B278" s="142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</row>
    <row r="279" spans="2:13">
      <c r="B279" s="142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</row>
    <row r="280" spans="2:13">
      <c r="B280" s="142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</row>
    <row r="281" spans="2:13">
      <c r="B281" s="142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</row>
    <row r="282" spans="2:13">
      <c r="B282" s="142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</row>
    <row r="283" spans="2:13">
      <c r="B283" s="142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</row>
    <row r="284" spans="2:13">
      <c r="B284" s="142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</row>
    <row r="285" spans="2:13">
      <c r="B285" s="142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</row>
    <row r="286" spans="2:13">
      <c r="B286" s="142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</row>
    <row r="287" spans="2:13">
      <c r="B287" s="142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</row>
    <row r="288" spans="2:13">
      <c r="B288" s="142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</row>
    <row r="289" spans="2:13">
      <c r="B289" s="142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</row>
    <row r="290" spans="2:13">
      <c r="B290" s="142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</row>
    <row r="291" spans="2:13">
      <c r="B291" s="142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</row>
    <row r="292" spans="2:13">
      <c r="B292" s="142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</row>
    <row r="293" spans="2:13">
      <c r="B293" s="142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</row>
    <row r="294" spans="2:13">
      <c r="B294" s="142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</row>
    <row r="295" spans="2:13">
      <c r="B295" s="142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</row>
    <row r="296" spans="2:13">
      <c r="B296" s="142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</row>
    <row r="297" spans="2:13">
      <c r="B297" s="142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</row>
    <row r="298" spans="2:13">
      <c r="B298" s="142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</row>
    <row r="299" spans="2:13">
      <c r="B299" s="142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</row>
    <row r="300" spans="2:13">
      <c r="B300" s="142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</row>
    <row r="301" spans="2:13">
      <c r="B301" s="142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</row>
    <row r="302" spans="2:13">
      <c r="B302" s="142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3"/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6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41.7109375" style="2" bestFit="1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7" width="11.85546875" style="1" bestFit="1" customWidth="1"/>
    <col min="8" max="8" width="13.140625" style="1" bestFit="1" customWidth="1"/>
    <col min="9" max="9" width="16.140625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56" t="s">
        <v>165</v>
      </c>
      <c r="C1" s="77" t="s" vm="1">
        <v>244</v>
      </c>
    </row>
    <row r="2" spans="2:11">
      <c r="B2" s="56" t="s">
        <v>164</v>
      </c>
      <c r="C2" s="77" t="s">
        <v>245</v>
      </c>
    </row>
    <row r="3" spans="2:11">
      <c r="B3" s="56" t="s">
        <v>166</v>
      </c>
      <c r="C3" s="77" t="s">
        <v>246</v>
      </c>
    </row>
    <row r="4" spans="2:11">
      <c r="B4" s="56" t="s">
        <v>167</v>
      </c>
      <c r="C4" s="77" t="s">
        <v>247</v>
      </c>
    </row>
    <row r="6" spans="2:11" ht="26.25" customHeight="1">
      <c r="B6" s="182" t="s">
        <v>194</v>
      </c>
      <c r="C6" s="183"/>
      <c r="D6" s="183"/>
      <c r="E6" s="183"/>
      <c r="F6" s="183"/>
      <c r="G6" s="183"/>
      <c r="H6" s="183"/>
      <c r="I6" s="183"/>
      <c r="J6" s="183"/>
      <c r="K6" s="184"/>
    </row>
    <row r="7" spans="2:11" ht="26.25" customHeight="1">
      <c r="B7" s="182" t="s">
        <v>115</v>
      </c>
      <c r="C7" s="183"/>
      <c r="D7" s="183"/>
      <c r="E7" s="183"/>
      <c r="F7" s="183"/>
      <c r="G7" s="183"/>
      <c r="H7" s="183"/>
      <c r="I7" s="183"/>
      <c r="J7" s="183"/>
      <c r="K7" s="184"/>
    </row>
    <row r="8" spans="2:11" s="3" customFormat="1" ht="78.75">
      <c r="B8" s="22" t="s">
        <v>135</v>
      </c>
      <c r="C8" s="30" t="s">
        <v>51</v>
      </c>
      <c r="D8" s="30" t="s">
        <v>120</v>
      </c>
      <c r="E8" s="30" t="s">
        <v>121</v>
      </c>
      <c r="F8" s="30" t="s">
        <v>227</v>
      </c>
      <c r="G8" s="30" t="s">
        <v>226</v>
      </c>
      <c r="H8" s="30" t="s">
        <v>129</v>
      </c>
      <c r="I8" s="30" t="s">
        <v>67</v>
      </c>
      <c r="J8" s="30" t="s">
        <v>168</v>
      </c>
      <c r="K8" s="31" t="s">
        <v>170</v>
      </c>
    </row>
    <row r="9" spans="2:11" s="3" customFormat="1" ht="21" customHeight="1">
      <c r="B9" s="15"/>
      <c r="C9" s="16"/>
      <c r="D9" s="16"/>
      <c r="E9" s="32" t="s">
        <v>22</v>
      </c>
      <c r="F9" s="32" t="s">
        <v>234</v>
      </c>
      <c r="G9" s="32"/>
      <c r="H9" s="32" t="s">
        <v>230</v>
      </c>
      <c r="I9" s="32" t="s">
        <v>20</v>
      </c>
      <c r="J9" s="32" t="s">
        <v>20</v>
      </c>
      <c r="K9" s="33" t="s">
        <v>20</v>
      </c>
    </row>
    <row r="10" spans="2:11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</row>
    <row r="11" spans="2:11" s="4" customFormat="1" ht="18" customHeight="1">
      <c r="B11" s="78" t="s">
        <v>2324</v>
      </c>
      <c r="C11" s="79"/>
      <c r="D11" s="79"/>
      <c r="E11" s="79"/>
      <c r="F11" s="87"/>
      <c r="G11" s="89"/>
      <c r="H11" s="87">
        <v>2901544.3267299971</v>
      </c>
      <c r="I11" s="79"/>
      <c r="J11" s="88">
        <v>1</v>
      </c>
      <c r="K11" s="88">
        <f>H11/'סכום נכסי הקרן'!$C$42</f>
        <v>3.9365770015652134E-2</v>
      </c>
    </row>
    <row r="12" spans="2:11" ht="21" customHeight="1">
      <c r="B12" s="80" t="s">
        <v>2325</v>
      </c>
      <c r="C12" s="81"/>
      <c r="D12" s="81"/>
      <c r="E12" s="81"/>
      <c r="F12" s="90"/>
      <c r="G12" s="92"/>
      <c r="H12" s="90">
        <v>385894.70999999985</v>
      </c>
      <c r="I12" s="81"/>
      <c r="J12" s="91">
        <v>0.13299631732143766</v>
      </c>
      <c r="K12" s="91">
        <f>H12/'סכום נכסי הקרן'!$C$42</f>
        <v>5.2355024406044066E-3</v>
      </c>
    </row>
    <row r="13" spans="2:11">
      <c r="B13" s="100" t="s">
        <v>215</v>
      </c>
      <c r="C13" s="81"/>
      <c r="D13" s="81"/>
      <c r="E13" s="81"/>
      <c r="F13" s="90"/>
      <c r="G13" s="92"/>
      <c r="H13" s="90">
        <v>86289.389379999979</v>
      </c>
      <c r="I13" s="81"/>
      <c r="J13" s="91">
        <v>2.9739124984262091E-2</v>
      </c>
      <c r="K13" s="91">
        <f>H13/'סכום נכסי הקרן'!$C$42</f>
        <v>1.1707035545971958E-3</v>
      </c>
    </row>
    <row r="14" spans="2:11">
      <c r="B14" s="86" t="s">
        <v>2326</v>
      </c>
      <c r="C14" s="83">
        <v>5224</v>
      </c>
      <c r="D14" s="96" t="s">
        <v>151</v>
      </c>
      <c r="E14" s="105">
        <v>40802</v>
      </c>
      <c r="F14" s="93">
        <v>6561947.2999999989</v>
      </c>
      <c r="G14" s="95">
        <v>166.1857</v>
      </c>
      <c r="H14" s="93">
        <v>37971.272849999994</v>
      </c>
      <c r="I14" s="94">
        <v>0.10290296354158364</v>
      </c>
      <c r="J14" s="94">
        <v>1.3086573415472555E-2</v>
      </c>
      <c r="K14" s="94">
        <f>H14/'סכום נכסי הקרן'!$C$42</f>
        <v>5.1516303936643981E-4</v>
      </c>
    </row>
    <row r="15" spans="2:11">
      <c r="B15" s="86" t="s">
        <v>2327</v>
      </c>
      <c r="C15" s="83">
        <v>5039</v>
      </c>
      <c r="D15" s="96" t="s">
        <v>151</v>
      </c>
      <c r="E15" s="105">
        <v>39182</v>
      </c>
      <c r="F15" s="93">
        <v>3512430.9999999995</v>
      </c>
      <c r="G15" s="95">
        <v>132.66050000000001</v>
      </c>
      <c r="H15" s="93">
        <v>16224.756899999998</v>
      </c>
      <c r="I15" s="94">
        <v>2.0100502512562814E-2</v>
      </c>
      <c r="J15" s="94">
        <v>5.5917659952777936E-3</v>
      </c>
      <c r="K15" s="94">
        <f>H15/'סכום נכסי הקרן'!$C$42</f>
        <v>2.2012417415144978E-4</v>
      </c>
    </row>
    <row r="16" spans="2:11">
      <c r="B16" s="86" t="s">
        <v>2328</v>
      </c>
      <c r="C16" s="83">
        <v>5028</v>
      </c>
      <c r="D16" s="96" t="s">
        <v>151</v>
      </c>
      <c r="E16" s="105">
        <v>39349</v>
      </c>
      <c r="F16" s="93">
        <v>1669667.85</v>
      </c>
      <c r="G16" s="95">
        <v>147.44739999999999</v>
      </c>
      <c r="H16" s="93">
        <v>8572.2725399999981</v>
      </c>
      <c r="I16" s="94">
        <v>0.1</v>
      </c>
      <c r="J16" s="94">
        <v>2.9543827612865865E-3</v>
      </c>
      <c r="K16" s="94">
        <f>H16/'סכום נכסי הקרן'!$C$42</f>
        <v>1.1630155231901505E-4</v>
      </c>
    </row>
    <row r="17" spans="2:11">
      <c r="B17" s="86" t="s">
        <v>2329</v>
      </c>
      <c r="C17" s="83">
        <v>5074</v>
      </c>
      <c r="D17" s="96" t="s">
        <v>151</v>
      </c>
      <c r="E17" s="105">
        <v>38925</v>
      </c>
      <c r="F17" s="93">
        <v>1220442.9999999998</v>
      </c>
      <c r="G17" s="95">
        <v>38.592599999999997</v>
      </c>
      <c r="H17" s="93">
        <v>1640.0243999999998</v>
      </c>
      <c r="I17" s="94">
        <v>1.7623785060317403E-2</v>
      </c>
      <c r="J17" s="94">
        <v>5.6522465808691821E-4</v>
      </c>
      <c r="K17" s="94">
        <f>H17/'סכום נכסי הקרן'!$C$42</f>
        <v>2.2250503897425232E-5</v>
      </c>
    </row>
    <row r="18" spans="2:11">
      <c r="B18" s="86" t="s">
        <v>2330</v>
      </c>
      <c r="C18" s="83">
        <v>5277</v>
      </c>
      <c r="D18" s="96" t="s">
        <v>151</v>
      </c>
      <c r="E18" s="105">
        <v>42545</v>
      </c>
      <c r="F18" s="93">
        <v>3260878.0799999996</v>
      </c>
      <c r="G18" s="95">
        <v>108.6923</v>
      </c>
      <c r="H18" s="93">
        <v>12341.33401</v>
      </c>
      <c r="I18" s="94">
        <v>3.3833333333333326E-2</v>
      </c>
      <c r="J18" s="94">
        <v>4.2533673865698014E-3</v>
      </c>
      <c r="K18" s="94">
        <f>H18/'סכום נכסי הקרן'!$C$42</f>
        <v>1.6743708233178214E-4</v>
      </c>
    </row>
    <row r="19" spans="2:11">
      <c r="B19" s="86" t="s">
        <v>2331</v>
      </c>
      <c r="C19" s="83">
        <v>5123</v>
      </c>
      <c r="D19" s="96" t="s">
        <v>151</v>
      </c>
      <c r="E19" s="105">
        <v>40668</v>
      </c>
      <c r="F19" s="93">
        <v>1918108.4799999997</v>
      </c>
      <c r="G19" s="95">
        <v>85.546000000000006</v>
      </c>
      <c r="H19" s="93">
        <v>5713.4922099999994</v>
      </c>
      <c r="I19" s="94">
        <v>9.45945945945946E-3</v>
      </c>
      <c r="J19" s="94">
        <v>1.9691211184903836E-3</v>
      </c>
      <c r="K19" s="94">
        <f>H19/'סכום נכסי הקרן'!$C$42</f>
        <v>7.7515969083456147E-5</v>
      </c>
    </row>
    <row r="20" spans="2:11">
      <c r="B20" s="86" t="s">
        <v>2332</v>
      </c>
      <c r="C20" s="83">
        <v>2162</v>
      </c>
      <c r="D20" s="96" t="s">
        <v>151</v>
      </c>
      <c r="E20" s="105">
        <v>38495</v>
      </c>
      <c r="F20" s="93">
        <v>895490.99999999988</v>
      </c>
      <c r="G20" s="95">
        <v>4.3085000000000004</v>
      </c>
      <c r="H20" s="93">
        <v>134.34331999999998</v>
      </c>
      <c r="I20" s="94">
        <v>5.7574501404817832E-3</v>
      </c>
      <c r="J20" s="94">
        <v>4.6300626449985399E-5</v>
      </c>
      <c r="K20" s="94">
        <f>H20/'סכום נכסי הקרן'!$C$42</f>
        <v>1.8226598124107452E-6</v>
      </c>
    </row>
    <row r="21" spans="2:11">
      <c r="B21" s="86" t="s">
        <v>2333</v>
      </c>
      <c r="C21" s="83">
        <v>5226</v>
      </c>
      <c r="D21" s="96" t="s">
        <v>152</v>
      </c>
      <c r="E21" s="105">
        <v>40941</v>
      </c>
      <c r="F21" s="93">
        <v>4097881.4799999995</v>
      </c>
      <c r="G21" s="95">
        <v>77.843699999999998</v>
      </c>
      <c r="H21" s="93">
        <v>3189.9425699999993</v>
      </c>
      <c r="I21" s="94">
        <v>6.4444439999999992E-2</v>
      </c>
      <c r="J21" s="94">
        <v>1.0993947397643321E-3</v>
      </c>
      <c r="K21" s="94">
        <f>H21/'סכום נכסי הקרן'!$C$42</f>
        <v>4.3278520481980426E-5</v>
      </c>
    </row>
    <row r="22" spans="2:11" ht="16.5" customHeight="1">
      <c r="B22" s="86" t="s">
        <v>2334</v>
      </c>
      <c r="C22" s="83">
        <v>5260</v>
      </c>
      <c r="D22" s="96" t="s">
        <v>152</v>
      </c>
      <c r="E22" s="105">
        <v>42295</v>
      </c>
      <c r="F22" s="93">
        <v>616937.93999999983</v>
      </c>
      <c r="G22" s="95">
        <v>81.361599999999996</v>
      </c>
      <c r="H22" s="93">
        <v>501.95057999999989</v>
      </c>
      <c r="I22" s="94">
        <v>6.4444439999999992E-2</v>
      </c>
      <c r="J22" s="94">
        <v>1.7299428286373682E-4</v>
      </c>
      <c r="K22" s="94">
        <f>H22/'סכום נכסי הקרן'!$C$42</f>
        <v>6.810053153236534E-6</v>
      </c>
    </row>
    <row r="23" spans="2:11" ht="16.5" customHeight="1">
      <c r="B23" s="82"/>
      <c r="C23" s="83"/>
      <c r="D23" s="83"/>
      <c r="E23" s="83"/>
      <c r="F23" s="93"/>
      <c r="G23" s="95"/>
      <c r="H23" s="83"/>
      <c r="I23" s="83"/>
      <c r="J23" s="94"/>
      <c r="K23" s="83"/>
    </row>
    <row r="24" spans="2:11" ht="16.5" customHeight="1">
      <c r="B24" s="100" t="s">
        <v>218</v>
      </c>
      <c r="C24" s="83"/>
      <c r="D24" s="83"/>
      <c r="E24" s="83"/>
      <c r="F24" s="93"/>
      <c r="G24" s="95"/>
      <c r="H24" s="93">
        <v>26647.734920000003</v>
      </c>
      <c r="I24" s="83"/>
      <c r="J24" s="94">
        <v>9.1839833961908333E-3</v>
      </c>
      <c r="K24" s="94">
        <f>H24/'סכום נכסי הקרן'!$C$42</f>
        <v>3.6153457820201616E-4</v>
      </c>
    </row>
    <row r="25" spans="2:11">
      <c r="B25" s="86" t="s">
        <v>2335</v>
      </c>
      <c r="C25" s="83">
        <v>5265</v>
      </c>
      <c r="D25" s="96" t="s">
        <v>152</v>
      </c>
      <c r="E25" s="105">
        <v>42185</v>
      </c>
      <c r="F25" s="93">
        <v>26288994.510000002</v>
      </c>
      <c r="G25" s="95">
        <v>101.3646</v>
      </c>
      <c r="H25" s="93">
        <v>26647.734119999994</v>
      </c>
      <c r="I25" s="94">
        <v>5.1162790697674418E-2</v>
      </c>
      <c r="J25" s="94">
        <v>9.1839831204755876E-3</v>
      </c>
      <c r="K25" s="94">
        <f>H25/'סכום נכסי הקרן'!$C$42</f>
        <v>3.6153456734827318E-4</v>
      </c>
    </row>
    <row r="26" spans="2:11">
      <c r="B26" s="86" t="s">
        <v>2336</v>
      </c>
      <c r="C26" s="83">
        <v>7004</v>
      </c>
      <c r="D26" s="96" t="s">
        <v>152</v>
      </c>
      <c r="E26" s="105">
        <v>43614</v>
      </c>
      <c r="F26" s="93">
        <v>808343.72999999975</v>
      </c>
      <c r="G26" s="95">
        <v>0</v>
      </c>
      <c r="H26" s="93">
        <v>8.0000000000000004E-4</v>
      </c>
      <c r="I26" s="94">
        <v>9.5174827686666671E-2</v>
      </c>
      <c r="J26" s="94">
        <v>2.7571524330341345E-10</v>
      </c>
      <c r="K26" s="94">
        <f>H26/'סכום נכסי הקרן'!$C$42</f>
        <v>1.0853742857691745E-11</v>
      </c>
    </row>
    <row r="27" spans="2:11">
      <c r="B27" s="82"/>
      <c r="C27" s="83"/>
      <c r="D27" s="83"/>
      <c r="E27" s="83"/>
      <c r="F27" s="93"/>
      <c r="G27" s="95"/>
      <c r="H27" s="83"/>
      <c r="I27" s="83"/>
      <c r="J27" s="94"/>
      <c r="K27" s="83"/>
    </row>
    <row r="28" spans="2:11">
      <c r="B28" s="100" t="s">
        <v>219</v>
      </c>
      <c r="C28" s="81"/>
      <c r="D28" s="81"/>
      <c r="E28" s="81"/>
      <c r="F28" s="90"/>
      <c r="G28" s="92"/>
      <c r="H28" s="90">
        <v>272957.5857</v>
      </c>
      <c r="I28" s="81"/>
      <c r="J28" s="91">
        <v>9.4073208940984768E-2</v>
      </c>
      <c r="K28" s="91">
        <f>H28/'סכום נכסי הקרן'!$C$42</f>
        <v>3.7032643078051962E-3</v>
      </c>
    </row>
    <row r="29" spans="2:11">
      <c r="B29" s="86" t="s">
        <v>2337</v>
      </c>
      <c r="C29" s="83">
        <v>5271</v>
      </c>
      <c r="D29" s="96" t="s">
        <v>151</v>
      </c>
      <c r="E29" s="105">
        <v>42368</v>
      </c>
      <c r="F29" s="93">
        <v>7355259.7799999984</v>
      </c>
      <c r="G29" s="95">
        <v>91.563699999999997</v>
      </c>
      <c r="H29" s="93">
        <v>23450.392539999997</v>
      </c>
      <c r="I29" s="94">
        <v>9.7020626432391135E-2</v>
      </c>
      <c r="J29" s="94">
        <v>8.082038355908313E-3</v>
      </c>
      <c r="K29" s="94">
        <f>H29/'סכום נכסי הקרן'!$C$42</f>
        <v>3.1815566317636591E-4</v>
      </c>
    </row>
    <row r="30" spans="2:11">
      <c r="B30" s="86" t="s">
        <v>2338</v>
      </c>
      <c r="C30" s="83">
        <v>5272</v>
      </c>
      <c r="D30" s="96" t="s">
        <v>151</v>
      </c>
      <c r="E30" s="105">
        <v>42572</v>
      </c>
      <c r="F30" s="93">
        <v>4953091.379999999</v>
      </c>
      <c r="G30" s="95">
        <v>104.01220000000001</v>
      </c>
      <c r="H30" s="93">
        <v>17938.634839999995</v>
      </c>
      <c r="I30" s="94">
        <v>1.1681818181818182E-2</v>
      </c>
      <c r="J30" s="94">
        <v>6.1824438368021086E-3</v>
      </c>
      <c r="K30" s="94">
        <f>H30/'סכום נכסי הקרן'!$C$42</f>
        <v>2.433766622142378E-4</v>
      </c>
    </row>
    <row r="31" spans="2:11">
      <c r="B31" s="86" t="s">
        <v>2339</v>
      </c>
      <c r="C31" s="83">
        <v>5072</v>
      </c>
      <c r="D31" s="96" t="s">
        <v>151</v>
      </c>
      <c r="E31" s="105">
        <v>38644</v>
      </c>
      <c r="F31" s="93">
        <v>1938382.9999999998</v>
      </c>
      <c r="G31" s="95">
        <v>21.499600000000001</v>
      </c>
      <c r="H31" s="93">
        <v>1451.1046599999997</v>
      </c>
      <c r="I31" s="94">
        <v>1.3644705513143262E-2</v>
      </c>
      <c r="J31" s="94">
        <v>5.0011459298827119E-4</v>
      </c>
      <c r="K31" s="94">
        <f>H31/'סכום נכסי הקרן'!$C$42</f>
        <v>1.9687396049047754E-5</v>
      </c>
    </row>
    <row r="32" spans="2:11">
      <c r="B32" s="86" t="s">
        <v>2340</v>
      </c>
      <c r="C32" s="83">
        <v>5084</v>
      </c>
      <c r="D32" s="96" t="s">
        <v>151</v>
      </c>
      <c r="E32" s="105">
        <v>39456</v>
      </c>
      <c r="F32" s="93">
        <v>2430945.9999999995</v>
      </c>
      <c r="G32" s="95">
        <v>44.636899999999997</v>
      </c>
      <c r="H32" s="93">
        <v>3778.3145099999992</v>
      </c>
      <c r="I32" s="94">
        <v>5.8964002476488107E-3</v>
      </c>
      <c r="J32" s="94">
        <v>1.3021736305018337E-3</v>
      </c>
      <c r="K32" s="94">
        <f>H32/'סכום נכסי הקרן'!$C$42</f>
        <v>5.1261067658781968E-5</v>
      </c>
    </row>
    <row r="33" spans="2:11">
      <c r="B33" s="86" t="s">
        <v>2341</v>
      </c>
      <c r="C33" s="83">
        <v>5099</v>
      </c>
      <c r="D33" s="96" t="s">
        <v>151</v>
      </c>
      <c r="E33" s="105">
        <v>39762</v>
      </c>
      <c r="F33" s="93">
        <v>3720536.4099999992</v>
      </c>
      <c r="G33" s="95">
        <v>73.357399999999998</v>
      </c>
      <c r="H33" s="93">
        <v>9503.3835299999973</v>
      </c>
      <c r="I33" s="94">
        <v>4.5509570662710365E-2</v>
      </c>
      <c r="J33" s="94">
        <v>3.2752846277245016E-3</v>
      </c>
      <c r="K33" s="94">
        <f>H33/'סכום נכסי הקרן'!$C$42</f>
        <v>1.2893410139080353E-4</v>
      </c>
    </row>
    <row r="34" spans="2:11">
      <c r="B34" s="86" t="s">
        <v>2342</v>
      </c>
      <c r="C34" s="83">
        <v>5228</v>
      </c>
      <c r="D34" s="96" t="s">
        <v>151</v>
      </c>
      <c r="E34" s="105">
        <v>41086</v>
      </c>
      <c r="F34" s="93">
        <v>3076575.9799999995</v>
      </c>
      <c r="G34" s="95">
        <v>117.3014</v>
      </c>
      <c r="H34" s="93">
        <v>12566.073809999996</v>
      </c>
      <c r="I34" s="94">
        <v>1.1320754716981131E-2</v>
      </c>
      <c r="J34" s="94">
        <v>4.3308226223660005E-3</v>
      </c>
      <c r="K34" s="94">
        <f>H34/'סכום נכסי הקרן'!$C$42</f>
        <v>1.7048616733064342E-4</v>
      </c>
    </row>
    <row r="35" spans="2:11">
      <c r="B35" s="86" t="s">
        <v>2343</v>
      </c>
      <c r="C35" s="83">
        <v>50431</v>
      </c>
      <c r="D35" s="96" t="s">
        <v>151</v>
      </c>
      <c r="E35" s="105">
        <v>41508</v>
      </c>
      <c r="F35" s="93">
        <v>1924999.9999999998</v>
      </c>
      <c r="G35" s="95">
        <v>22.162800000000001</v>
      </c>
      <c r="H35" s="93">
        <v>1485.5392399999998</v>
      </c>
      <c r="I35" s="94">
        <v>6.3969703948210124E-2</v>
      </c>
      <c r="J35" s="94">
        <v>5.119822662417098E-4</v>
      </c>
      <c r="K35" s="94">
        <f>H35/'סכום נכסי הקרן'!$C$42</f>
        <v>2.0154576144963525E-5</v>
      </c>
    </row>
    <row r="36" spans="2:11">
      <c r="B36" s="86" t="s">
        <v>2344</v>
      </c>
      <c r="C36" s="83">
        <v>5323</v>
      </c>
      <c r="D36" s="96" t="s">
        <v>152</v>
      </c>
      <c r="E36" s="105">
        <v>43191</v>
      </c>
      <c r="F36" s="93">
        <v>616.25999999999988</v>
      </c>
      <c r="G36" s="95">
        <v>1515961.8759000001</v>
      </c>
      <c r="H36" s="93">
        <v>9342.260589999998</v>
      </c>
      <c r="I36" s="94">
        <v>7.7928790624999994E-2</v>
      </c>
      <c r="J36" s="94">
        <v>3.219754564469675E-3</v>
      </c>
      <c r="K36" s="94">
        <f>H36/'סכום נכסי הקרן'!$C$42</f>
        <v>1.2674811769175943E-4</v>
      </c>
    </row>
    <row r="37" spans="2:11">
      <c r="B37" s="86" t="s">
        <v>2345</v>
      </c>
      <c r="C37" s="83">
        <v>6662</v>
      </c>
      <c r="D37" s="96" t="s">
        <v>151</v>
      </c>
      <c r="E37" s="105">
        <v>40583</v>
      </c>
      <c r="F37" s="93">
        <v>142762.27999999997</v>
      </c>
      <c r="G37" s="95">
        <v>50.767699999999998</v>
      </c>
      <c r="H37" s="93">
        <v>252.36534</v>
      </c>
      <c r="I37" s="94">
        <v>6.2070534826086952E-2</v>
      </c>
      <c r="J37" s="94">
        <v>8.6976213899310809E-5</v>
      </c>
      <c r="K37" s="94">
        <f>H37/'סכום נכסי הקרן'!$C$42</f>
        <v>3.423885633192436E-6</v>
      </c>
    </row>
    <row r="38" spans="2:11">
      <c r="B38" s="86" t="s">
        <v>2346</v>
      </c>
      <c r="C38" s="83">
        <v>5322</v>
      </c>
      <c r="D38" s="96" t="s">
        <v>153</v>
      </c>
      <c r="E38" s="105">
        <v>43191</v>
      </c>
      <c r="F38" s="93">
        <v>7006753.9299999988</v>
      </c>
      <c r="G38" s="95">
        <v>168.68629999999999</v>
      </c>
      <c r="H38" s="93">
        <v>44972.946149999989</v>
      </c>
      <c r="I38" s="94">
        <v>7.7923996239999987E-2</v>
      </c>
      <c r="J38" s="94">
        <v>1.5499658487273195E-2</v>
      </c>
      <c r="K38" s="94">
        <f>H38/'סכום נכסי הקרן'!$C$42</f>
        <v>6.101559913311473E-4</v>
      </c>
    </row>
    <row r="39" spans="2:11">
      <c r="B39" s="86" t="s">
        <v>2347</v>
      </c>
      <c r="C39" s="83">
        <v>5259</v>
      </c>
      <c r="D39" s="96" t="s">
        <v>152</v>
      </c>
      <c r="E39" s="105">
        <v>42094</v>
      </c>
      <c r="F39" s="93">
        <v>17978026.829999994</v>
      </c>
      <c r="G39" s="95">
        <v>101.90689999999999</v>
      </c>
      <c r="H39" s="93">
        <v>18320.849829999996</v>
      </c>
      <c r="I39" s="94">
        <v>2.5336755999999998E-2</v>
      </c>
      <c r="J39" s="94">
        <v>6.3141719605046866E-3</v>
      </c>
      <c r="K39" s="94">
        <f>H39/'סכום נכסי הקרן'!$C$42</f>
        <v>2.4856224123650681E-4</v>
      </c>
    </row>
    <row r="40" spans="2:11">
      <c r="B40" s="86" t="s">
        <v>2348</v>
      </c>
      <c r="C40" s="83">
        <v>5279</v>
      </c>
      <c r="D40" s="96" t="s">
        <v>152</v>
      </c>
      <c r="E40" s="105">
        <v>42589</v>
      </c>
      <c r="F40" s="93">
        <v>14464532.439999998</v>
      </c>
      <c r="G40" s="95">
        <v>104.98480000000001</v>
      </c>
      <c r="H40" s="93">
        <v>15185.560459999997</v>
      </c>
      <c r="I40" s="94">
        <v>3.2386492489951339E-2</v>
      </c>
      <c r="J40" s="94">
        <v>5.233613121159492E-3</v>
      </c>
      <c r="K40" s="94">
        <f>H40/'סכום נכסי הקרן'!$C$42</f>
        <v>2.060252104784639E-4</v>
      </c>
    </row>
    <row r="41" spans="2:11">
      <c r="B41" s="86" t="s">
        <v>2349</v>
      </c>
      <c r="C41" s="83">
        <v>5067</v>
      </c>
      <c r="D41" s="96" t="s">
        <v>151</v>
      </c>
      <c r="E41" s="105">
        <v>38727</v>
      </c>
      <c r="F41" s="93">
        <v>2149426.5799999996</v>
      </c>
      <c r="G41" s="95">
        <v>36.9268</v>
      </c>
      <c r="H41" s="93">
        <v>2763.7137200000002</v>
      </c>
      <c r="I41" s="94">
        <v>5.4199562790193494E-2</v>
      </c>
      <c r="J41" s="94">
        <v>9.5249750091347732E-4</v>
      </c>
      <c r="K41" s="94">
        <f>H41/'סכום נכסי הקרן'!$C$42</f>
        <v>3.7495797561443354E-5</v>
      </c>
    </row>
    <row r="42" spans="2:11">
      <c r="B42" s="86" t="s">
        <v>2350</v>
      </c>
      <c r="C42" s="83">
        <v>5081</v>
      </c>
      <c r="D42" s="96" t="s">
        <v>151</v>
      </c>
      <c r="E42" s="105">
        <v>39379</v>
      </c>
      <c r="F42" s="93">
        <v>3039183.9999999995</v>
      </c>
      <c r="G42" s="95">
        <v>35.7759</v>
      </c>
      <c r="H42" s="93">
        <v>3785.9626899999994</v>
      </c>
      <c r="I42" s="94">
        <v>2.5000000000000001E-2</v>
      </c>
      <c r="J42" s="94">
        <v>1.3048095302637442E-3</v>
      </c>
      <c r="K42" s="94">
        <f>H42/'סכום נכסי הקרן'!$C$42</f>
        <v>5.1364831882593645E-5</v>
      </c>
    </row>
    <row r="43" spans="2:11">
      <c r="B43" s="86" t="s">
        <v>2351</v>
      </c>
      <c r="C43" s="83">
        <v>5078</v>
      </c>
      <c r="D43" s="96" t="s">
        <v>151</v>
      </c>
      <c r="E43" s="105">
        <v>39080</v>
      </c>
      <c r="F43" s="93">
        <v>7462294.5599999987</v>
      </c>
      <c r="G43" s="95">
        <v>46.586500000000001</v>
      </c>
      <c r="H43" s="93">
        <v>12104.900919999998</v>
      </c>
      <c r="I43" s="94">
        <v>8.5387029288702926E-2</v>
      </c>
      <c r="J43" s="94">
        <v>4.1718821279018905E-3</v>
      </c>
      <c r="K43" s="94">
        <f>H43/'סכום נכסי הקרן'!$C$42</f>
        <v>1.6422935237939525E-4</v>
      </c>
    </row>
    <row r="44" spans="2:11">
      <c r="B44" s="86" t="s">
        <v>2352</v>
      </c>
      <c r="C44" s="83">
        <v>5289</v>
      </c>
      <c r="D44" s="96" t="s">
        <v>151</v>
      </c>
      <c r="E44" s="105">
        <v>42747</v>
      </c>
      <c r="F44" s="93">
        <v>2471776.92</v>
      </c>
      <c r="G44" s="95">
        <v>118.0737</v>
      </c>
      <c r="H44" s="93">
        <v>10162.281279999997</v>
      </c>
      <c r="I44" s="94">
        <v>4.8904761904761902E-2</v>
      </c>
      <c r="J44" s="94">
        <v>3.5023698195411537E-3</v>
      </c>
      <c r="K44" s="94">
        <f>H44/'סכום נכסי הקרן'!$C$42</f>
        <v>1.3787348482581811E-4</v>
      </c>
    </row>
    <row r="45" spans="2:11">
      <c r="B45" s="86" t="s">
        <v>2353</v>
      </c>
      <c r="C45" s="83">
        <v>5230</v>
      </c>
      <c r="D45" s="96" t="s">
        <v>151</v>
      </c>
      <c r="E45" s="105">
        <v>40372</v>
      </c>
      <c r="F45" s="93">
        <v>4230763.0799999991</v>
      </c>
      <c r="G45" s="95">
        <v>94.535600000000002</v>
      </c>
      <c r="H45" s="93">
        <v>13926.528019999998</v>
      </c>
      <c r="I45" s="94">
        <v>4.573170731707317E-2</v>
      </c>
      <c r="J45" s="94">
        <v>4.7996950767576294E-3</v>
      </c>
      <c r="K45" s="94">
        <f>H45/'סכום נכסי הקרן'!$C$42</f>
        <v>1.8894369253689866E-4</v>
      </c>
    </row>
    <row r="46" spans="2:11">
      <c r="B46" s="86" t="s">
        <v>2354</v>
      </c>
      <c r="C46" s="83">
        <v>5049</v>
      </c>
      <c r="D46" s="96" t="s">
        <v>151</v>
      </c>
      <c r="E46" s="105">
        <v>38721</v>
      </c>
      <c r="F46" s="93">
        <v>1313941.8199999998</v>
      </c>
      <c r="G46" s="95">
        <v>0.3528</v>
      </c>
      <c r="H46" s="93">
        <v>16.141119999999997</v>
      </c>
      <c r="I46" s="94">
        <v>2.2484587837064411E-2</v>
      </c>
      <c r="J46" s="94">
        <v>5.5629410349869892E-6</v>
      </c>
      <c r="K46" s="94">
        <f>H46/'סכום נכסי הקרן'!$C$42</f>
        <v>2.1898945739393167E-7</v>
      </c>
    </row>
    <row r="47" spans="2:11">
      <c r="B47" s="86" t="s">
        <v>2355</v>
      </c>
      <c r="C47" s="83">
        <v>5047</v>
      </c>
      <c r="D47" s="96" t="s">
        <v>151</v>
      </c>
      <c r="E47" s="105">
        <v>38176</v>
      </c>
      <c r="F47" s="93">
        <v>6341868.7599999988</v>
      </c>
      <c r="G47" s="95">
        <v>12.8743</v>
      </c>
      <c r="H47" s="93">
        <v>2842.9527499999995</v>
      </c>
      <c r="I47" s="94">
        <v>4.8000000000000001E-2</v>
      </c>
      <c r="J47" s="94">
        <v>9.7980676145794764E-4</v>
      </c>
      <c r="K47" s="94">
        <f>H47/'סכום נכסי הקרן'!$C$42</f>
        <v>3.8570847631334498E-5</v>
      </c>
    </row>
    <row r="48" spans="2:11">
      <c r="B48" s="86" t="s">
        <v>2356</v>
      </c>
      <c r="C48" s="83">
        <v>5256</v>
      </c>
      <c r="D48" s="96" t="s">
        <v>151</v>
      </c>
      <c r="E48" s="105">
        <v>41638</v>
      </c>
      <c r="F48" s="93">
        <v>6445227.9999999991</v>
      </c>
      <c r="G48" s="95">
        <v>118.4101</v>
      </c>
      <c r="H48" s="93">
        <v>26573.930799999998</v>
      </c>
      <c r="I48" s="94">
        <v>2.7615053517973717E-2</v>
      </c>
      <c r="J48" s="94">
        <v>9.1585472450625895E-3</v>
      </c>
      <c r="K48" s="94">
        <f>H48/'סכום נכסי הקרן'!$C$42</f>
        <v>3.6053326452661829E-4</v>
      </c>
    </row>
    <row r="49" spans="2:11">
      <c r="B49" s="86" t="s">
        <v>2357</v>
      </c>
      <c r="C49" s="83">
        <v>5310</v>
      </c>
      <c r="D49" s="96" t="s">
        <v>151</v>
      </c>
      <c r="E49" s="105">
        <v>43116</v>
      </c>
      <c r="F49" s="93">
        <v>4430814.7799999993</v>
      </c>
      <c r="G49" s="95">
        <v>98.323999999999998</v>
      </c>
      <c r="H49" s="93">
        <v>15169.522129999998</v>
      </c>
      <c r="I49" s="94">
        <v>3.5113725490196077E-2</v>
      </c>
      <c r="J49" s="94">
        <v>5.2280856060868295E-3</v>
      </c>
      <c r="K49" s="94">
        <f>H49/'סכום נכסי הקרן'!$C$42</f>
        <v>2.0580761559135541E-4</v>
      </c>
    </row>
    <row r="50" spans="2:11">
      <c r="B50" s="86" t="s">
        <v>2358</v>
      </c>
      <c r="C50" s="83">
        <v>5300</v>
      </c>
      <c r="D50" s="96" t="s">
        <v>151</v>
      </c>
      <c r="E50" s="105">
        <v>42936</v>
      </c>
      <c r="F50" s="93">
        <v>1426340.83</v>
      </c>
      <c r="G50" s="95">
        <v>106.9057</v>
      </c>
      <c r="H50" s="93">
        <v>5309.4916599999988</v>
      </c>
      <c r="I50" s="94">
        <v>1.1666666818181818E-3</v>
      </c>
      <c r="J50" s="94">
        <v>1.8298847310679301E-3</v>
      </c>
      <c r="K50" s="94">
        <f>H50/'סכום נכסי הקרן'!$C$42</f>
        <v>7.2034821478373588E-5</v>
      </c>
    </row>
    <row r="51" spans="2:11">
      <c r="B51" s="86" t="s">
        <v>2359</v>
      </c>
      <c r="C51" s="83">
        <v>5094</v>
      </c>
      <c r="D51" s="96" t="s">
        <v>151</v>
      </c>
      <c r="E51" s="105">
        <v>39717</v>
      </c>
      <c r="F51" s="93">
        <v>4491635.9999999991</v>
      </c>
      <c r="G51" s="95">
        <v>10.861000000000001</v>
      </c>
      <c r="H51" s="93">
        <v>1698.6470099999997</v>
      </c>
      <c r="I51" s="94">
        <v>3.0500079300206182E-2</v>
      </c>
      <c r="J51" s="94">
        <v>5.8542859206095704E-4</v>
      </c>
      <c r="K51" s="94">
        <f>H51/'סכום נכסי הקרן'!$C$42</f>
        <v>2.3045847315658667E-5</v>
      </c>
    </row>
    <row r="52" spans="2:11">
      <c r="B52" s="86" t="s">
        <v>2360</v>
      </c>
      <c r="C52" s="83">
        <v>5221</v>
      </c>
      <c r="D52" s="96" t="s">
        <v>151</v>
      </c>
      <c r="E52" s="105">
        <v>41753</v>
      </c>
      <c r="F52" s="93">
        <v>1874999.9999999998</v>
      </c>
      <c r="G52" s="95">
        <v>195.1259</v>
      </c>
      <c r="H52" s="93">
        <v>12739.282220000001</v>
      </c>
      <c r="I52" s="94">
        <v>2.6417380522993687E-2</v>
      </c>
      <c r="J52" s="94">
        <v>4.3905178709976863E-3</v>
      </c>
      <c r="K52" s="94">
        <f>H52/'סכום נכסי הקרן'!$C$42</f>
        <v>1.7283611675930554E-4</v>
      </c>
    </row>
    <row r="53" spans="2:11">
      <c r="B53" s="86" t="s">
        <v>2361</v>
      </c>
      <c r="C53" s="83">
        <v>5261</v>
      </c>
      <c r="D53" s="96" t="s">
        <v>151</v>
      </c>
      <c r="E53" s="105">
        <v>42037</v>
      </c>
      <c r="F53" s="93">
        <v>2786172.9999999995</v>
      </c>
      <c r="G53" s="95">
        <v>78.512</v>
      </c>
      <c r="H53" s="93">
        <v>7616.805879999999</v>
      </c>
      <c r="I53" s="94">
        <v>0.14000000000000001</v>
      </c>
      <c r="J53" s="94">
        <v>2.6250868579988369E-3</v>
      </c>
      <c r="K53" s="94">
        <f>H53/'סכום נכסי הקרן'!$C$42</f>
        <v>1.0333856552309308E-4</v>
      </c>
    </row>
    <row r="54" spans="2:11">
      <c r="B54" s="82"/>
      <c r="C54" s="83"/>
      <c r="D54" s="83"/>
      <c r="E54" s="83"/>
      <c r="F54" s="93"/>
      <c r="G54" s="95"/>
      <c r="H54" s="83"/>
      <c r="I54" s="83"/>
      <c r="J54" s="94"/>
      <c r="K54" s="83"/>
    </row>
    <row r="55" spans="2:11">
      <c r="B55" s="80" t="s">
        <v>2362</v>
      </c>
      <c r="C55" s="81"/>
      <c r="D55" s="81"/>
      <c r="E55" s="81"/>
      <c r="F55" s="90"/>
      <c r="G55" s="92"/>
      <c r="H55" s="90">
        <v>2515649.6167300004</v>
      </c>
      <c r="I55" s="81"/>
      <c r="J55" s="91">
        <v>0.86700368267856343</v>
      </c>
      <c r="K55" s="91">
        <f>H55/'סכום נכסי הקרן'!$C$42</f>
        <v>3.4130267575047772E-2</v>
      </c>
    </row>
    <row r="56" spans="2:11">
      <c r="B56" s="100" t="s">
        <v>215</v>
      </c>
      <c r="C56" s="81"/>
      <c r="D56" s="81"/>
      <c r="E56" s="81"/>
      <c r="F56" s="90"/>
      <c r="G56" s="92"/>
      <c r="H56" s="90">
        <v>135785.73940999998</v>
      </c>
      <c r="I56" s="81"/>
      <c r="J56" s="91">
        <v>4.6797747723202547E-2</v>
      </c>
      <c r="K56" s="91">
        <f>H56/'סכום נכסי הקרן'!$C$42</f>
        <v>1.8422293741220995E-3</v>
      </c>
    </row>
    <row r="57" spans="2:11">
      <c r="B57" s="86" t="s">
        <v>2363</v>
      </c>
      <c r="C57" s="83">
        <v>5295</v>
      </c>
      <c r="D57" s="96" t="s">
        <v>151</v>
      </c>
      <c r="E57" s="105">
        <v>43003</v>
      </c>
      <c r="F57" s="93">
        <v>5940495.7499999991</v>
      </c>
      <c r="G57" s="95">
        <v>103.80249999999999</v>
      </c>
      <c r="H57" s="93">
        <v>21471.345949999992</v>
      </c>
      <c r="I57" s="94">
        <v>1.0692190956265427E-2</v>
      </c>
      <c r="J57" s="94">
        <v>7.39997171582001E-3</v>
      </c>
      <c r="K57" s="94">
        <f>H57/'סכום נכסי הקרן'!$C$42</f>
        <v>2.9130558468730118E-4</v>
      </c>
    </row>
    <row r="58" spans="2:11">
      <c r="B58" s="86" t="s">
        <v>2364</v>
      </c>
      <c r="C58" s="83">
        <v>5086</v>
      </c>
      <c r="D58" s="96" t="s">
        <v>151</v>
      </c>
      <c r="E58" s="105">
        <v>39532</v>
      </c>
      <c r="F58" s="93">
        <v>979960.99999999988</v>
      </c>
      <c r="G58" s="95">
        <v>43.984000000000002</v>
      </c>
      <c r="H58" s="93">
        <v>1500.8327099999997</v>
      </c>
      <c r="I58" s="94">
        <v>1.3333333333333334E-2</v>
      </c>
      <c r="J58" s="94">
        <v>5.1725306974421406E-4</v>
      </c>
      <c r="K58" s="94">
        <f>H58/'סכום נכסי הקרן'!$C$42</f>
        <v>2.0362065383440801E-5</v>
      </c>
    </row>
    <row r="59" spans="2:11">
      <c r="B59" s="86" t="s">
        <v>2365</v>
      </c>
      <c r="C59" s="83">
        <v>5122</v>
      </c>
      <c r="D59" s="96" t="s">
        <v>151</v>
      </c>
      <c r="E59" s="105">
        <v>40653</v>
      </c>
      <c r="F59" s="93">
        <v>1487499.9999999998</v>
      </c>
      <c r="G59" s="95">
        <v>120.83450000000001</v>
      </c>
      <c r="H59" s="93">
        <v>6258.5927300000003</v>
      </c>
      <c r="I59" s="94">
        <v>2.2969868936630184E-2</v>
      </c>
      <c r="J59" s="94">
        <v>2.1569867716111557E-3</v>
      </c>
      <c r="K59" s="94">
        <f>H59/'סכום נכסי הקרן'!$C$42</f>
        <v>8.4911445178048722E-5</v>
      </c>
    </row>
    <row r="60" spans="2:11">
      <c r="B60" s="86" t="s">
        <v>2366</v>
      </c>
      <c r="C60" s="83">
        <v>5077</v>
      </c>
      <c r="D60" s="96" t="s">
        <v>151</v>
      </c>
      <c r="E60" s="105">
        <v>39041</v>
      </c>
      <c r="F60" s="93">
        <v>1938819.9999999998</v>
      </c>
      <c r="G60" s="95">
        <v>122.27930000000001</v>
      </c>
      <c r="H60" s="93">
        <v>8255.0403599999991</v>
      </c>
      <c r="I60" s="94">
        <v>1.8097909691430641E-2</v>
      </c>
      <c r="J60" s="94">
        <v>2.8450505766711215E-3</v>
      </c>
      <c r="K60" s="94">
        <f>H60/'סכום נכסי הקרן'!$C$42</f>
        <v>1.1199760668413384E-4</v>
      </c>
    </row>
    <row r="61" spans="2:11">
      <c r="B61" s="86" t="s">
        <v>2367</v>
      </c>
      <c r="C61" s="83">
        <v>4024</v>
      </c>
      <c r="D61" s="96" t="s">
        <v>153</v>
      </c>
      <c r="E61" s="105">
        <v>39223</v>
      </c>
      <c r="F61" s="93">
        <v>400683.15</v>
      </c>
      <c r="G61" s="95">
        <v>11.4208</v>
      </c>
      <c r="H61" s="93">
        <v>174.12143999999998</v>
      </c>
      <c r="I61" s="94">
        <v>7.5668790088457951E-3</v>
      </c>
      <c r="J61" s="94">
        <v>6.0009918992425867E-5</v>
      </c>
      <c r="K61" s="94">
        <f>H61/'סכום נכסי הקרן'!$C$42</f>
        <v>2.3623366697137516E-6</v>
      </c>
    </row>
    <row r="62" spans="2:11">
      <c r="B62" s="86" t="s">
        <v>2368</v>
      </c>
      <c r="C62" s="83">
        <v>5327</v>
      </c>
      <c r="D62" s="96" t="s">
        <v>151</v>
      </c>
      <c r="E62" s="105">
        <v>43348</v>
      </c>
      <c r="F62" s="93">
        <v>2410350.4699999993</v>
      </c>
      <c r="G62" s="95">
        <v>94.2483</v>
      </c>
      <c r="H62" s="93">
        <v>7910.1093399999991</v>
      </c>
      <c r="I62" s="94">
        <v>2.2016349811726975E-2</v>
      </c>
      <c r="J62" s="94">
        <v>2.7261721515433783E-3</v>
      </c>
      <c r="K62" s="94">
        <f>H62/'סכום נכסי הקרן'!$C$42</f>
        <v>1.0731786594073218E-4</v>
      </c>
    </row>
    <row r="63" spans="2:11">
      <c r="B63" s="86" t="s">
        <v>2369</v>
      </c>
      <c r="C63" s="83">
        <v>5288</v>
      </c>
      <c r="D63" s="96" t="s">
        <v>151</v>
      </c>
      <c r="E63" s="105">
        <v>42768</v>
      </c>
      <c r="F63" s="93">
        <v>8113478.71</v>
      </c>
      <c r="G63" s="95">
        <v>129.09389999999999</v>
      </c>
      <c r="H63" s="93">
        <v>36470.489299999994</v>
      </c>
      <c r="I63" s="94">
        <v>2.7636363636363636E-2</v>
      </c>
      <c r="J63" s="94">
        <v>1.2569337288430042E-2</v>
      </c>
      <c r="K63" s="94">
        <f>H63/'סכום נכסי הקרן'!$C$42</f>
        <v>4.9480164094549764E-4</v>
      </c>
    </row>
    <row r="64" spans="2:11">
      <c r="B64" s="86" t="s">
        <v>2370</v>
      </c>
      <c r="C64" s="83">
        <v>6645</v>
      </c>
      <c r="D64" s="96" t="s">
        <v>151</v>
      </c>
      <c r="E64" s="105">
        <v>43578</v>
      </c>
      <c r="F64" s="93">
        <v>289464.9599999999</v>
      </c>
      <c r="G64" s="95">
        <v>90.450500000000005</v>
      </c>
      <c r="H64" s="93">
        <v>911.66590999999983</v>
      </c>
      <c r="I64" s="94">
        <v>0.1083449875</v>
      </c>
      <c r="J64" s="94">
        <v>3.1420023523384721E-4</v>
      </c>
      <c r="K64" s="94">
        <f>H64/'סכום נכסי הקרן'!$C$42</f>
        <v>1.2368734199079428E-5</v>
      </c>
    </row>
    <row r="65" spans="2:11">
      <c r="B65" s="86" t="s">
        <v>2371</v>
      </c>
      <c r="C65" s="83">
        <v>5275</v>
      </c>
      <c r="D65" s="96" t="s">
        <v>151</v>
      </c>
      <c r="E65" s="105">
        <v>42507</v>
      </c>
      <c r="F65" s="93">
        <v>10210200.119999997</v>
      </c>
      <c r="G65" s="95">
        <v>111.5241</v>
      </c>
      <c r="H65" s="93">
        <v>39648.955249999992</v>
      </c>
      <c r="I65" s="94">
        <v>6.1600000000000002E-2</v>
      </c>
      <c r="J65" s="94">
        <v>1.3664776679349873E-2</v>
      </c>
      <c r="K65" s="94">
        <f>H65/'סכום נכסי הקרן'!$C$42</f>
        <v>5.3792445607453378E-4</v>
      </c>
    </row>
    <row r="66" spans="2:11">
      <c r="B66" s="86" t="s">
        <v>2372</v>
      </c>
      <c r="C66" s="83">
        <v>5333</v>
      </c>
      <c r="D66" s="96" t="s">
        <v>151</v>
      </c>
      <c r="E66" s="105">
        <v>43340</v>
      </c>
      <c r="F66" s="93">
        <v>3768477.2399999993</v>
      </c>
      <c r="G66" s="95">
        <v>100.4782</v>
      </c>
      <c r="H66" s="93">
        <v>13184.586419999998</v>
      </c>
      <c r="I66" s="94">
        <v>9.4762389993731669E-2</v>
      </c>
      <c r="J66" s="94">
        <v>4.5439893158064747E-3</v>
      </c>
      <c r="K66" s="94">
        <f>H66/'סכום נכסי הקרן'!$C$42</f>
        <v>1.7887763835961818E-4</v>
      </c>
    </row>
    <row r="67" spans="2:11">
      <c r="B67" s="82"/>
      <c r="C67" s="83"/>
      <c r="D67" s="83"/>
      <c r="E67" s="83"/>
      <c r="F67" s="93"/>
      <c r="G67" s="95"/>
      <c r="H67" s="83"/>
      <c r="I67" s="83"/>
      <c r="J67" s="94"/>
      <c r="K67" s="83"/>
    </row>
    <row r="68" spans="2:11">
      <c r="B68" s="100" t="s">
        <v>2373</v>
      </c>
      <c r="C68" s="83"/>
      <c r="D68" s="83"/>
      <c r="E68" s="83"/>
      <c r="F68" s="93"/>
      <c r="G68" s="95"/>
      <c r="H68" s="93">
        <v>25443.998100000001</v>
      </c>
      <c r="I68" s="83"/>
      <c r="J68" s="94">
        <v>8.7691226584413612E-3</v>
      </c>
      <c r="K68" s="94">
        <f>H68/'סכום נכסי הקרן'!$C$42</f>
        <v>3.4520326581124664E-4</v>
      </c>
    </row>
    <row r="69" spans="2:11">
      <c r="B69" s="86" t="s">
        <v>2374</v>
      </c>
      <c r="C69" s="83" t="s">
        <v>2375</v>
      </c>
      <c r="D69" s="96" t="s">
        <v>154</v>
      </c>
      <c r="E69" s="105">
        <v>42268</v>
      </c>
      <c r="F69" s="93">
        <v>43108.209999999992</v>
      </c>
      <c r="G69" s="95">
        <v>13773.05</v>
      </c>
      <c r="H69" s="93">
        <v>25411.708369999993</v>
      </c>
      <c r="I69" s="94">
        <v>1.4580832612278057E-2</v>
      </c>
      <c r="J69" s="94">
        <v>8.7579941949874184E-3</v>
      </c>
      <c r="K69" s="94">
        <f>H69/'סכום נכסי הקרן'!$C$42</f>
        <v>3.4476518527829116E-4</v>
      </c>
    </row>
    <row r="70" spans="2:11">
      <c r="B70" s="86" t="s">
        <v>2376</v>
      </c>
      <c r="C70" s="83" t="s">
        <v>2377</v>
      </c>
      <c r="D70" s="96" t="s">
        <v>151</v>
      </c>
      <c r="E70" s="105">
        <v>38757</v>
      </c>
      <c r="F70" s="93">
        <v>20660.139999999996</v>
      </c>
      <c r="G70" s="95">
        <v>1E-4</v>
      </c>
      <c r="H70" s="93">
        <v>7.0000000000000007E-5</v>
      </c>
      <c r="I70" s="94">
        <v>7.8114728471168398E-12</v>
      </c>
      <c r="J70" s="94">
        <v>2.4125083789048675E-11</v>
      </c>
      <c r="K70" s="94">
        <f>H70/'סכום נכסי הקרן'!$C$42</f>
        <v>9.4970250004802768E-13</v>
      </c>
    </row>
    <row r="71" spans="2:11">
      <c r="B71" s="86" t="s">
        <v>2378</v>
      </c>
      <c r="C71" s="83" t="s">
        <v>2379</v>
      </c>
      <c r="D71" s="96" t="s">
        <v>151</v>
      </c>
      <c r="E71" s="105">
        <v>39496</v>
      </c>
      <c r="F71" s="93">
        <v>14.979999999999997</v>
      </c>
      <c r="G71" s="95">
        <v>61921</v>
      </c>
      <c r="H71" s="93">
        <v>32.289659999999998</v>
      </c>
      <c r="I71" s="94">
        <v>7.522869390988304E-4</v>
      </c>
      <c r="J71" s="94">
        <v>1.1128439328855619E-5</v>
      </c>
      <c r="K71" s="94">
        <f>H71/'סכום נכסי הקרן'!$C$42</f>
        <v>4.3807958325286849E-7</v>
      </c>
    </row>
    <row r="72" spans="2:11">
      <c r="B72" s="82"/>
      <c r="C72" s="83"/>
      <c r="D72" s="83"/>
      <c r="E72" s="83"/>
      <c r="F72" s="93"/>
      <c r="G72" s="95"/>
      <c r="H72" s="83"/>
      <c r="I72" s="83"/>
      <c r="J72" s="94"/>
      <c r="K72" s="83"/>
    </row>
    <row r="73" spans="2:11">
      <c r="B73" s="100" t="s">
        <v>218</v>
      </c>
      <c r="C73" s="81"/>
      <c r="D73" s="81"/>
      <c r="E73" s="81"/>
      <c r="F73" s="90"/>
      <c r="G73" s="92"/>
      <c r="H73" s="90">
        <v>294151.68724999996</v>
      </c>
      <c r="I73" s="81"/>
      <c r="J73" s="91">
        <v>0.10137763002280413</v>
      </c>
      <c r="K73" s="91">
        <f>H73/'סכום נכסי הקרן'!$C$42</f>
        <v>3.9908084682095781E-3</v>
      </c>
    </row>
    <row r="74" spans="2:11">
      <c r="B74" s="86" t="s">
        <v>2380</v>
      </c>
      <c r="C74" s="83">
        <v>5328</v>
      </c>
      <c r="D74" s="96" t="s">
        <v>151</v>
      </c>
      <c r="E74" s="105">
        <v>43264</v>
      </c>
      <c r="F74" s="93">
        <v>8095914.0699999984</v>
      </c>
      <c r="G74" s="95">
        <v>96.790499999999994</v>
      </c>
      <c r="H74" s="93">
        <v>27285.215660000002</v>
      </c>
      <c r="I74" s="94">
        <v>3.1476275862138327E-3</v>
      </c>
      <c r="J74" s="94">
        <v>9.4036873428537584E-3</v>
      </c>
      <c r="K74" s="94">
        <f>H74/'סכום נכסי הקרן'!$C$42</f>
        <v>3.7018339323787992E-4</v>
      </c>
    </row>
    <row r="75" spans="2:11">
      <c r="B75" s="86" t="s">
        <v>2381</v>
      </c>
      <c r="C75" s="83">
        <v>5264</v>
      </c>
      <c r="D75" s="96" t="s">
        <v>151</v>
      </c>
      <c r="E75" s="105">
        <v>42234</v>
      </c>
      <c r="F75" s="93">
        <v>16892461.649999995</v>
      </c>
      <c r="G75" s="95">
        <v>93.8249</v>
      </c>
      <c r="H75" s="93">
        <v>55187.385340000001</v>
      </c>
      <c r="I75" s="94">
        <v>1.0462025316455696E-3</v>
      </c>
      <c r="J75" s="94">
        <v>1.9020004220371662E-2</v>
      </c>
      <c r="K75" s="94">
        <f>H75/'סכום נכסי הקרן'!$C$42</f>
        <v>7.4873711183588384E-4</v>
      </c>
    </row>
    <row r="76" spans="2:11">
      <c r="B76" s="86" t="s">
        <v>2382</v>
      </c>
      <c r="C76" s="83">
        <v>6649</v>
      </c>
      <c r="D76" s="96" t="s">
        <v>151</v>
      </c>
      <c r="E76" s="105">
        <v>43633</v>
      </c>
      <c r="F76" s="93">
        <v>1679136.0399999998</v>
      </c>
      <c r="G76" s="95">
        <v>100</v>
      </c>
      <c r="H76" s="93">
        <v>5846.7516900000001</v>
      </c>
      <c r="I76" s="94">
        <v>1.6002587388067584E-3</v>
      </c>
      <c r="J76" s="94">
        <v>2.0150482059287421E-3</v>
      </c>
      <c r="K76" s="94">
        <f>H76/'סכום נכסי הקרן'!$C$42</f>
        <v>7.9323924245043291E-5</v>
      </c>
    </row>
    <row r="77" spans="2:11">
      <c r="B77" s="86" t="s">
        <v>2383</v>
      </c>
      <c r="C77" s="83">
        <v>5274</v>
      </c>
      <c r="D77" s="96" t="s">
        <v>151</v>
      </c>
      <c r="E77" s="105">
        <v>42472</v>
      </c>
      <c r="F77" s="93">
        <v>15750852.579999998</v>
      </c>
      <c r="G77" s="95">
        <v>97.735100000000003</v>
      </c>
      <c r="H77" s="93">
        <v>53602.296309999991</v>
      </c>
      <c r="I77" s="94">
        <v>1.8934666666666666E-3</v>
      </c>
      <c r="J77" s="94">
        <v>1.8473712710916634E-2</v>
      </c>
      <c r="K77" s="94">
        <f>H77/'סכום נכסי הקרן'!$C$42</f>
        <v>7.2723192591317366E-4</v>
      </c>
    </row>
    <row r="78" spans="2:11">
      <c r="B78" s="86" t="s">
        <v>2384</v>
      </c>
      <c r="C78" s="83">
        <v>7002</v>
      </c>
      <c r="D78" s="96" t="s">
        <v>151</v>
      </c>
      <c r="E78" s="105">
        <v>43616</v>
      </c>
      <c r="F78" s="93">
        <v>23739556.379999999</v>
      </c>
      <c r="G78" s="95">
        <v>103.7174</v>
      </c>
      <c r="H78" s="93">
        <v>85733.980339999995</v>
      </c>
      <c r="I78" s="94">
        <v>6.7470771142857143E-3</v>
      </c>
      <c r="J78" s="94">
        <v>2.9547706561016452E-2</v>
      </c>
      <c r="K78" s="94">
        <f>H78/'סכום נכסי הקרן'!$C$42</f>
        <v>1.1631682209709492E-3</v>
      </c>
    </row>
    <row r="79" spans="2:11">
      <c r="B79" s="86" t="s">
        <v>2385</v>
      </c>
      <c r="C79" s="83">
        <v>5079</v>
      </c>
      <c r="D79" s="96" t="s">
        <v>153</v>
      </c>
      <c r="E79" s="105">
        <v>39065</v>
      </c>
      <c r="F79" s="93">
        <v>9099999.9999999981</v>
      </c>
      <c r="G79" s="95">
        <v>36.106900000000003</v>
      </c>
      <c r="H79" s="93">
        <v>12502.194659999997</v>
      </c>
      <c r="I79" s="94">
        <v>4.9968519832505519E-2</v>
      </c>
      <c r="J79" s="94">
        <v>4.308807053135669E-3</v>
      </c>
      <c r="K79" s="94">
        <f>H79/'סכום נכסי הקרן'!$C$42</f>
        <v>1.6961950749555855E-4</v>
      </c>
    </row>
    <row r="80" spans="2:11">
      <c r="B80" s="86" t="s">
        <v>2386</v>
      </c>
      <c r="C80" s="83">
        <v>5048</v>
      </c>
      <c r="D80" s="96" t="s">
        <v>153</v>
      </c>
      <c r="E80" s="105">
        <v>38200</v>
      </c>
      <c r="F80" s="93">
        <v>4692573.9999999991</v>
      </c>
      <c r="G80" s="95">
        <v>0.51280000000000003</v>
      </c>
      <c r="H80" s="93">
        <v>91.561689999999984</v>
      </c>
      <c r="I80" s="94">
        <v>2.5773195876288658E-2</v>
      </c>
      <c r="J80" s="94">
        <v>3.1556192044527139E-5</v>
      </c>
      <c r="K80" s="94">
        <f>H80/'סכום נכסי הקרן'!$C$42</f>
        <v>1.2422337985946067E-6</v>
      </c>
    </row>
    <row r="81" spans="2:11">
      <c r="B81" s="86" t="s">
        <v>2387</v>
      </c>
      <c r="C81" s="83">
        <v>5343</v>
      </c>
      <c r="D81" s="96" t="s">
        <v>151</v>
      </c>
      <c r="E81" s="105">
        <v>43437</v>
      </c>
      <c r="F81" s="93">
        <v>6539594.8399999989</v>
      </c>
      <c r="G81" s="95">
        <v>104.28740000000001</v>
      </c>
      <c r="H81" s="93">
        <v>23747.147459999993</v>
      </c>
      <c r="I81" s="94">
        <v>5.8237261749111987E-5</v>
      </c>
      <c r="J81" s="94">
        <v>8.1843131746199178E-3</v>
      </c>
      <c r="K81" s="94">
        <f>H81/'סכום נכסי הקרן'!$C$42</f>
        <v>3.2218179016815947E-4</v>
      </c>
    </row>
    <row r="82" spans="2:11">
      <c r="B82" s="86" t="s">
        <v>2388</v>
      </c>
      <c r="C82" s="83">
        <v>5299</v>
      </c>
      <c r="D82" s="96" t="s">
        <v>151</v>
      </c>
      <c r="E82" s="105">
        <v>43002</v>
      </c>
      <c r="F82" s="93">
        <v>8845440.9200000018</v>
      </c>
      <c r="G82" s="95">
        <v>97.906899999999993</v>
      </c>
      <c r="H82" s="93">
        <v>30155.154099999992</v>
      </c>
      <c r="I82" s="94">
        <v>2.5219889333333335E-2</v>
      </c>
      <c r="J82" s="94">
        <v>1.0392794561916777E-2</v>
      </c>
      <c r="K82" s="94">
        <f>H82/'סכום נכסי הקרן'!$C$42</f>
        <v>4.0912036054433604E-4</v>
      </c>
    </row>
    <row r="83" spans="2:11">
      <c r="B83" s="82"/>
      <c r="C83" s="83"/>
      <c r="D83" s="83"/>
      <c r="E83" s="83"/>
      <c r="F83" s="93"/>
      <c r="G83" s="95"/>
      <c r="H83" s="83"/>
      <c r="I83" s="83"/>
      <c r="J83" s="94"/>
      <c r="K83" s="83"/>
    </row>
    <row r="84" spans="2:11">
      <c r="B84" s="100" t="s">
        <v>219</v>
      </c>
      <c r="C84" s="81"/>
      <c r="D84" s="81"/>
      <c r="E84" s="81"/>
      <c r="F84" s="90"/>
      <c r="G84" s="92"/>
      <c r="H84" s="90">
        <v>2060268.1919700003</v>
      </c>
      <c r="I84" s="81"/>
      <c r="J84" s="91">
        <v>0.71005918227411535</v>
      </c>
      <c r="K84" s="91">
        <f>H84/'סכום נכסי הקרן'!$C$42</f>
        <v>2.7952026466904843E-2</v>
      </c>
    </row>
    <row r="85" spans="2:11">
      <c r="B85" s="86" t="s">
        <v>2389</v>
      </c>
      <c r="C85" s="83">
        <v>5238</v>
      </c>
      <c r="D85" s="96" t="s">
        <v>153</v>
      </c>
      <c r="E85" s="105">
        <v>43325</v>
      </c>
      <c r="F85" s="93">
        <v>14153392.359999996</v>
      </c>
      <c r="G85" s="95">
        <v>101.77460000000001</v>
      </c>
      <c r="H85" s="93">
        <v>54809.344939999988</v>
      </c>
      <c r="I85" s="94">
        <v>5.6274896787025883E-3</v>
      </c>
      <c r="J85" s="94">
        <v>1.8889714844291011E-2</v>
      </c>
      <c r="K85" s="94">
        <f>H85/'סכום נכסי הקרן'!$C$42</f>
        <v>7.4360817022161001E-4</v>
      </c>
    </row>
    <row r="86" spans="2:11">
      <c r="B86" s="86" t="s">
        <v>2390</v>
      </c>
      <c r="C86" s="83">
        <v>5339</v>
      </c>
      <c r="D86" s="96" t="s">
        <v>151</v>
      </c>
      <c r="E86" s="105">
        <v>43399</v>
      </c>
      <c r="F86" s="93">
        <v>9239093.0699999984</v>
      </c>
      <c r="G86" s="95">
        <v>100.9877</v>
      </c>
      <c r="H86" s="93">
        <v>32488.270319999996</v>
      </c>
      <c r="I86" s="94">
        <v>2.6302777333333329E-2</v>
      </c>
      <c r="J86" s="94">
        <v>1.1196889194732329E-2</v>
      </c>
      <c r="K86" s="94">
        <f>H86/'סכום נכסי הקרן'!$C$42</f>
        <v>4.4077416493057327E-4</v>
      </c>
    </row>
    <row r="87" spans="2:11">
      <c r="B87" s="86" t="s">
        <v>2391</v>
      </c>
      <c r="C87" s="83">
        <v>5273</v>
      </c>
      <c r="D87" s="96" t="s">
        <v>153</v>
      </c>
      <c r="E87" s="105">
        <v>42639</v>
      </c>
      <c r="F87" s="93">
        <v>7776000.8299999991</v>
      </c>
      <c r="G87" s="95">
        <v>122.4675</v>
      </c>
      <c r="H87" s="93">
        <v>36235.295889999994</v>
      </c>
      <c r="I87" s="94">
        <v>6.9230769230769226E-4</v>
      </c>
      <c r="J87" s="94">
        <v>1.2488279278103155E-2</v>
      </c>
      <c r="K87" s="94">
        <f>H87/'סכום נכסי הקרן'!$C$42</f>
        <v>4.9161072995304307E-4</v>
      </c>
    </row>
    <row r="88" spans="2:11">
      <c r="B88" s="86" t="s">
        <v>2392</v>
      </c>
      <c r="C88" s="83">
        <v>4020</v>
      </c>
      <c r="D88" s="96" t="s">
        <v>153</v>
      </c>
      <c r="E88" s="105">
        <v>39105</v>
      </c>
      <c r="F88" s="93">
        <v>799098.31999999983</v>
      </c>
      <c r="G88" s="95">
        <v>2.3525999999999998</v>
      </c>
      <c r="H88" s="93">
        <v>71.532439999999994</v>
      </c>
      <c r="I88" s="94">
        <v>5.4421768707482989E-3</v>
      </c>
      <c r="J88" s="94">
        <v>2.4653230123358526E-5</v>
      </c>
      <c r="K88" s="94">
        <f>H88/'סכום נכסי הקרן'!$C$42</f>
        <v>9.7049338717907897E-7</v>
      </c>
    </row>
    <row r="89" spans="2:11">
      <c r="B89" s="86" t="s">
        <v>2393</v>
      </c>
      <c r="C89" s="83">
        <v>5291</v>
      </c>
      <c r="D89" s="96" t="s">
        <v>151</v>
      </c>
      <c r="E89" s="105">
        <v>42908</v>
      </c>
      <c r="F89" s="93">
        <v>14062999.269999998</v>
      </c>
      <c r="G89" s="95">
        <v>101.3019</v>
      </c>
      <c r="H89" s="93">
        <v>49604.869579999984</v>
      </c>
      <c r="I89" s="94">
        <v>1.3493490190063037E-2</v>
      </c>
      <c r="J89" s="94">
        <v>1.7096023356604734E-2</v>
      </c>
      <c r="K89" s="94">
        <f>H89/'סכום נכסי הקרן'!$C$42</f>
        <v>6.7299812363831916E-4</v>
      </c>
    </row>
    <row r="90" spans="2:11">
      <c r="B90" s="86" t="s">
        <v>2394</v>
      </c>
      <c r="C90" s="83">
        <v>5302</v>
      </c>
      <c r="D90" s="96" t="s">
        <v>151</v>
      </c>
      <c r="E90" s="105">
        <v>43003</v>
      </c>
      <c r="F90" s="93">
        <v>2573297.6999999997</v>
      </c>
      <c r="G90" s="95">
        <v>79.671400000000006</v>
      </c>
      <c r="H90" s="93">
        <v>7138.7347999999993</v>
      </c>
      <c r="I90" s="94">
        <v>1.1440455823854693E-3</v>
      </c>
      <c r="J90" s="94">
        <v>2.46032250282568E-3</v>
      </c>
      <c r="K90" s="94">
        <f>H90/'סכום נכסי הקרן'!$C$42</f>
        <v>9.6852489810569369E-5</v>
      </c>
    </row>
    <row r="91" spans="2:11">
      <c r="B91" s="86" t="s">
        <v>2395</v>
      </c>
      <c r="C91" s="83">
        <v>5281</v>
      </c>
      <c r="D91" s="96" t="s">
        <v>151</v>
      </c>
      <c r="E91" s="105">
        <v>42642</v>
      </c>
      <c r="F91" s="93">
        <v>19255922.789999995</v>
      </c>
      <c r="G91" s="95">
        <v>81.471299999999999</v>
      </c>
      <c r="H91" s="93">
        <v>54625.79228999999</v>
      </c>
      <c r="I91" s="94">
        <v>7.5294117647058834E-3</v>
      </c>
      <c r="J91" s="94">
        <v>1.882645451484884E-2</v>
      </c>
      <c r="K91" s="94">
        <f>H91/'סכום נכסי הקרן'!$C$42</f>
        <v>7.4111787864167516E-4</v>
      </c>
    </row>
    <row r="92" spans="2:11">
      <c r="B92" s="86" t="s">
        <v>2396</v>
      </c>
      <c r="C92" s="83">
        <v>5044</v>
      </c>
      <c r="D92" s="96" t="s">
        <v>151</v>
      </c>
      <c r="E92" s="105">
        <v>38168</v>
      </c>
      <c r="F92" s="93">
        <v>2788169.39</v>
      </c>
      <c r="G92" s="95">
        <v>1E-4</v>
      </c>
      <c r="H92" s="93">
        <v>9.7199999999999995E-3</v>
      </c>
      <c r="I92" s="94">
        <v>6.2500000000000003E-3</v>
      </c>
      <c r="J92" s="94">
        <v>3.3499402061364726E-9</v>
      </c>
      <c r="K92" s="94">
        <f>H92/'סכום נכסי הקרן'!$C$42</f>
        <v>1.318729757209547E-10</v>
      </c>
    </row>
    <row r="93" spans="2:11">
      <c r="B93" s="86" t="s">
        <v>2397</v>
      </c>
      <c r="C93" s="83">
        <v>5263</v>
      </c>
      <c r="D93" s="96" t="s">
        <v>151</v>
      </c>
      <c r="E93" s="105">
        <v>42082</v>
      </c>
      <c r="F93" s="93">
        <v>9296328.4499999974</v>
      </c>
      <c r="G93" s="95">
        <v>85.448499999999996</v>
      </c>
      <c r="H93" s="93">
        <v>27659.521949999995</v>
      </c>
      <c r="I93" s="94">
        <v>5.9405940594059407E-3</v>
      </c>
      <c r="J93" s="94">
        <v>9.5326897801254404E-3</v>
      </c>
      <c r="K93" s="94">
        <f>H93/'סכום נכסי הקרן'!$C$42</f>
        <v>3.7526167351497556E-4</v>
      </c>
    </row>
    <row r="94" spans="2:11">
      <c r="B94" s="86" t="s">
        <v>2398</v>
      </c>
      <c r="C94" s="83">
        <v>4021</v>
      </c>
      <c r="D94" s="96" t="s">
        <v>153</v>
      </c>
      <c r="E94" s="105">
        <v>39126</v>
      </c>
      <c r="F94" s="93">
        <v>330048.70999999996</v>
      </c>
      <c r="G94" s="95">
        <v>16.580100000000002</v>
      </c>
      <c r="H94" s="93">
        <v>208.21876999999995</v>
      </c>
      <c r="I94" s="94">
        <v>1E-3</v>
      </c>
      <c r="J94" s="94">
        <v>7.1761361038609334E-5</v>
      </c>
      <c r="K94" s="94">
        <f>H94/'סכום נכסי הקרן'!$C$42</f>
        <v>2.8249412346560742E-6</v>
      </c>
    </row>
    <row r="95" spans="2:11">
      <c r="B95" s="86" t="s">
        <v>2399</v>
      </c>
      <c r="C95" s="83">
        <v>6650</v>
      </c>
      <c r="D95" s="96" t="s">
        <v>153</v>
      </c>
      <c r="E95" s="105">
        <v>43637</v>
      </c>
      <c r="F95" s="93">
        <v>1679000.0099999998</v>
      </c>
      <c r="G95" s="95">
        <v>80.760800000000003</v>
      </c>
      <c r="H95" s="93">
        <v>5159.4803899999997</v>
      </c>
      <c r="I95" s="94">
        <v>8.3949999999999997E-3</v>
      </c>
      <c r="J95" s="94">
        <v>1.7781842388100502E-3</v>
      </c>
      <c r="K95" s="94">
        <f>H95/'סכום נכסי הקרן'!$C$42</f>
        <v>6.9999591790453886E-5</v>
      </c>
    </row>
    <row r="96" spans="2:11">
      <c r="B96" s="86" t="s">
        <v>2400</v>
      </c>
      <c r="C96" s="83">
        <v>4025</v>
      </c>
      <c r="D96" s="96" t="s">
        <v>151</v>
      </c>
      <c r="E96" s="105">
        <v>39247</v>
      </c>
      <c r="F96" s="93">
        <v>703382.19999999984</v>
      </c>
      <c r="G96" s="95">
        <v>3.6211000000000002</v>
      </c>
      <c r="H96" s="93">
        <v>88.68713000000001</v>
      </c>
      <c r="I96" s="94">
        <v>2.0127731060541891E-3</v>
      </c>
      <c r="J96" s="94">
        <v>3.0565492032289325E-5</v>
      </c>
      <c r="K96" s="94">
        <f>H96/'סכום נכסי הקרן'!$C$42</f>
        <v>1.2032341297583492E-6</v>
      </c>
    </row>
    <row r="97" spans="2:11">
      <c r="B97" s="86" t="s">
        <v>2401</v>
      </c>
      <c r="C97" s="83">
        <v>5266</v>
      </c>
      <c r="D97" s="96" t="s">
        <v>151</v>
      </c>
      <c r="E97" s="105">
        <v>42228</v>
      </c>
      <c r="F97" s="93">
        <v>11288169.649999999</v>
      </c>
      <c r="G97" s="95">
        <v>128.40360000000001</v>
      </c>
      <c r="H97" s="93">
        <v>50469.557209999992</v>
      </c>
      <c r="I97" s="94">
        <v>3.3999999999999998E-3</v>
      </c>
      <c r="J97" s="94">
        <v>1.7394032806963364E-2</v>
      </c>
      <c r="K97" s="94">
        <f>H97/'סכום נכסי הקרן'!$C$42</f>
        <v>6.8472949512362788E-4</v>
      </c>
    </row>
    <row r="98" spans="2:11">
      <c r="B98" s="86" t="s">
        <v>2402</v>
      </c>
      <c r="C98" s="83">
        <v>6648</v>
      </c>
      <c r="D98" s="96" t="s">
        <v>151</v>
      </c>
      <c r="E98" s="105">
        <v>43698</v>
      </c>
      <c r="F98" s="93">
        <v>5720644.2199999988</v>
      </c>
      <c r="G98" s="95">
        <v>86.9221</v>
      </c>
      <c r="H98" s="93">
        <v>17314.259239999999</v>
      </c>
      <c r="I98" s="94">
        <v>7.0025879442411074E-3</v>
      </c>
      <c r="J98" s="94">
        <v>5.9672564987187171E-3</v>
      </c>
      <c r="K98" s="94">
        <f>H98/'סכום נכסי הקרן'!$C$42</f>
        <v>2.3490564695296661E-4</v>
      </c>
    </row>
    <row r="99" spans="2:11">
      <c r="B99" s="86" t="s">
        <v>2403</v>
      </c>
      <c r="C99" s="83">
        <v>6665</v>
      </c>
      <c r="D99" s="96" t="s">
        <v>151</v>
      </c>
      <c r="E99" s="105">
        <v>40597</v>
      </c>
      <c r="F99" s="93">
        <v>6093936.9199999981</v>
      </c>
      <c r="G99" s="95">
        <v>98.304199999999994</v>
      </c>
      <c r="H99" s="93">
        <v>20859.255019999997</v>
      </c>
      <c r="I99" s="94">
        <v>1.5502250474383302E-2</v>
      </c>
      <c r="J99" s="94">
        <v>7.1890182162090586E-3</v>
      </c>
      <c r="K99" s="94">
        <f>H99/'סכום נכסי הקרן'!$C$42</f>
        <v>2.8300123773761953E-4</v>
      </c>
    </row>
    <row r="100" spans="2:11">
      <c r="B100" s="86" t="s">
        <v>2404</v>
      </c>
      <c r="C100" s="83">
        <v>5237</v>
      </c>
      <c r="D100" s="96" t="s">
        <v>151</v>
      </c>
      <c r="E100" s="105">
        <v>43273</v>
      </c>
      <c r="F100" s="93">
        <v>24576451.719999999</v>
      </c>
      <c r="G100" s="95">
        <v>92.117699999999999</v>
      </c>
      <c r="H100" s="93">
        <v>78829.910529999979</v>
      </c>
      <c r="I100" s="94">
        <v>2.8416082500000005E-2</v>
      </c>
      <c r="J100" s="94">
        <v>2.7168259951706568E-2</v>
      </c>
      <c r="K100" s="94">
        <f>H100/'סכום נכסי הקרן'!$C$42</f>
        <v>1.0694994729843331E-3</v>
      </c>
    </row>
    <row r="101" spans="2:11">
      <c r="B101" s="86" t="s">
        <v>2405</v>
      </c>
      <c r="C101" s="83">
        <v>5222</v>
      </c>
      <c r="D101" s="96" t="s">
        <v>151</v>
      </c>
      <c r="E101" s="105">
        <v>40675</v>
      </c>
      <c r="F101" s="93">
        <v>3229065.0799999996</v>
      </c>
      <c r="G101" s="95">
        <v>30.782</v>
      </c>
      <c r="H101" s="93">
        <v>3461.0063599999994</v>
      </c>
      <c r="I101" s="94">
        <v>6.147555971896956E-3</v>
      </c>
      <c r="J101" s="94">
        <v>1.1928152632775762E-3</v>
      </c>
      <c r="K101" s="94">
        <f>H101/'סכום נכסי הקרן'!$C$42</f>
        <v>4.6956091325344621E-5</v>
      </c>
    </row>
    <row r="102" spans="2:11">
      <c r="B102" s="86" t="s">
        <v>2406</v>
      </c>
      <c r="C102" s="83">
        <v>4027</v>
      </c>
      <c r="D102" s="96" t="s">
        <v>151</v>
      </c>
      <c r="E102" s="105">
        <v>39294</v>
      </c>
      <c r="F102" s="93">
        <v>202346.58000019993</v>
      </c>
      <c r="G102" s="95">
        <v>5.1200000000000002E-2</v>
      </c>
      <c r="H102" s="93">
        <v>0.36074000009999985</v>
      </c>
      <c r="I102" s="94">
        <v>3.9904226666666667E-3</v>
      </c>
      <c r="J102" s="94">
        <v>1.2432689612105604E-7</v>
      </c>
      <c r="K102" s="94">
        <f>H102/'סכום נכסי הקרן'!$C$42</f>
        <v>4.8942239994613657E-9</v>
      </c>
    </row>
    <row r="103" spans="2:11">
      <c r="B103" s="86" t="s">
        <v>2407</v>
      </c>
      <c r="C103" s="83">
        <v>5290</v>
      </c>
      <c r="D103" s="96" t="s">
        <v>151</v>
      </c>
      <c r="E103" s="105">
        <v>42779</v>
      </c>
      <c r="F103" s="93">
        <v>15665426.559999997</v>
      </c>
      <c r="G103" s="95">
        <v>82.819400000000002</v>
      </c>
      <c r="H103" s="93">
        <v>45175.510789999986</v>
      </c>
      <c r="I103" s="94">
        <v>5.7117673913043478E-3</v>
      </c>
      <c r="J103" s="94">
        <v>1.5569471186026029E-2</v>
      </c>
      <c r="K103" s="94">
        <f>H103/'סכום נכסי הקרן'!$C$42</f>
        <v>6.1290422197442338E-4</v>
      </c>
    </row>
    <row r="104" spans="2:11">
      <c r="B104" s="86" t="s">
        <v>2408</v>
      </c>
      <c r="C104" s="83">
        <v>5307</v>
      </c>
      <c r="D104" s="96" t="s">
        <v>151</v>
      </c>
      <c r="E104" s="105">
        <v>43068</v>
      </c>
      <c r="F104" s="93">
        <v>676666.99999999988</v>
      </c>
      <c r="G104" s="95">
        <v>97.578500000000005</v>
      </c>
      <c r="H104" s="93">
        <v>2299.1002200000003</v>
      </c>
      <c r="I104" s="94">
        <v>4.6031746380439829E-3</v>
      </c>
      <c r="J104" s="94">
        <v>7.9237122067028927E-4</v>
      </c>
      <c r="K104" s="94">
        <f>H104/'סכום נכסי הקרן'!$C$42</f>
        <v>3.1192303239928152E-5</v>
      </c>
    </row>
    <row r="105" spans="2:11">
      <c r="B105" s="86" t="s">
        <v>2409</v>
      </c>
      <c r="C105" s="83">
        <v>5315</v>
      </c>
      <c r="D105" s="96" t="s">
        <v>158</v>
      </c>
      <c r="E105" s="105">
        <v>43129</v>
      </c>
      <c r="F105" s="93">
        <v>80837966.989999995</v>
      </c>
      <c r="G105" s="95">
        <v>92.432199999999995</v>
      </c>
      <c r="H105" s="93">
        <v>38077.470639999992</v>
      </c>
      <c r="I105" s="94">
        <v>1.7108391332460955E-2</v>
      </c>
      <c r="J105" s="94">
        <v>1.3123173852357723E-2</v>
      </c>
      <c r="K105" s="94">
        <f>H105/'סכום נכסי הקרן'!$C$42</f>
        <v>5.1660384374733375E-4</v>
      </c>
    </row>
    <row r="106" spans="2:11">
      <c r="B106" s="86" t="s">
        <v>2410</v>
      </c>
      <c r="C106" s="83">
        <v>5255</v>
      </c>
      <c r="D106" s="96" t="s">
        <v>151</v>
      </c>
      <c r="E106" s="105">
        <v>41407</v>
      </c>
      <c r="F106" s="93">
        <v>1726797.3499999996</v>
      </c>
      <c r="G106" s="95">
        <v>103.5899</v>
      </c>
      <c r="H106" s="93">
        <v>6228.5585999999985</v>
      </c>
      <c r="I106" s="94">
        <v>2.8089887640449437E-2</v>
      </c>
      <c r="J106" s="94">
        <v>2.1466356872857093E-3</v>
      </c>
      <c r="K106" s="94">
        <f>H106/'סכום נכסי הקרן'!$C$42</f>
        <v>8.4503966773080591E-5</v>
      </c>
    </row>
    <row r="107" spans="2:11">
      <c r="B107" s="86" t="s">
        <v>2411</v>
      </c>
      <c r="C107" s="83">
        <v>5294</v>
      </c>
      <c r="D107" s="96" t="s">
        <v>154</v>
      </c>
      <c r="E107" s="105">
        <v>43002</v>
      </c>
      <c r="F107" s="93">
        <v>22919115.379999995</v>
      </c>
      <c r="G107" s="95">
        <v>104.6078</v>
      </c>
      <c r="H107" s="93">
        <v>102613.78057999996</v>
      </c>
      <c r="I107" s="94">
        <v>7.0520353846153822E-2</v>
      </c>
      <c r="J107" s="94">
        <v>3.5365229348622212E-2</v>
      </c>
      <c r="K107" s="94">
        <f>H107/'סכום נכסי הקרן'!$C$42</f>
        <v>1.392179485088653E-3</v>
      </c>
    </row>
    <row r="108" spans="2:11">
      <c r="B108" s="86" t="s">
        <v>2412</v>
      </c>
      <c r="C108" s="83">
        <v>5285</v>
      </c>
      <c r="D108" s="96" t="s">
        <v>151</v>
      </c>
      <c r="E108" s="105">
        <v>42718</v>
      </c>
      <c r="F108" s="93">
        <v>13241828.239999998</v>
      </c>
      <c r="G108" s="95">
        <v>94.616100000000003</v>
      </c>
      <c r="H108" s="93">
        <v>43625.634839999984</v>
      </c>
      <c r="I108" s="94">
        <v>3.9887719298245606E-3</v>
      </c>
      <c r="J108" s="94">
        <v>1.5035315655220581E-2</v>
      </c>
      <c r="K108" s="94">
        <f>H108/'סכום נכסי הקרן'!$C$42</f>
        <v>5.9187677819614746E-4</v>
      </c>
    </row>
    <row r="109" spans="2:11">
      <c r="B109" s="86" t="s">
        <v>2413</v>
      </c>
      <c r="C109" s="83">
        <v>6657</v>
      </c>
      <c r="D109" s="96" t="s">
        <v>151</v>
      </c>
      <c r="E109" s="105">
        <v>43558</v>
      </c>
      <c r="F109" s="93">
        <v>1305711.5899999999</v>
      </c>
      <c r="G109" s="95">
        <v>104.79949999999999</v>
      </c>
      <c r="H109" s="93">
        <v>4764.6964500000004</v>
      </c>
      <c r="I109" s="94">
        <v>0.15466156677525156</v>
      </c>
      <c r="J109" s="94">
        <v>1.6421243012233254E-3</v>
      </c>
      <c r="K109" s="94">
        <f>H109/'סכום נכסי הקרן'!$C$42</f>
        <v>6.4643487579070893E-5</v>
      </c>
    </row>
    <row r="110" spans="2:11">
      <c r="B110" s="86" t="s">
        <v>2414</v>
      </c>
      <c r="C110" s="83">
        <v>7009</v>
      </c>
      <c r="D110" s="96" t="s">
        <v>151</v>
      </c>
      <c r="E110" s="105">
        <v>43686</v>
      </c>
      <c r="F110" s="93">
        <v>1406962.07</v>
      </c>
      <c r="G110" s="95">
        <v>100</v>
      </c>
      <c r="H110" s="93">
        <v>4899.0419199999988</v>
      </c>
      <c r="I110" s="94">
        <v>0.15466156677525156</v>
      </c>
      <c r="J110" s="94">
        <v>1.6884256686580266E-3</v>
      </c>
      <c r="K110" s="94">
        <f>H110/'סכום נכסי הקרן'!$C$42</f>
        <v>6.6466176560915543E-5</v>
      </c>
    </row>
    <row r="111" spans="2:11">
      <c r="B111" s="86" t="s">
        <v>2415</v>
      </c>
      <c r="C111" s="83">
        <v>4028</v>
      </c>
      <c r="D111" s="96" t="s">
        <v>151</v>
      </c>
      <c r="E111" s="105">
        <v>39321</v>
      </c>
      <c r="F111" s="93">
        <v>394776.72999999992</v>
      </c>
      <c r="G111" s="95">
        <v>14.8118</v>
      </c>
      <c r="H111" s="93">
        <v>203.60485999999995</v>
      </c>
      <c r="I111" s="94">
        <v>1.8721967687484928E-3</v>
      </c>
      <c r="J111" s="94">
        <v>7.0171204390821762E-5</v>
      </c>
      <c r="K111" s="94">
        <f>H111/'סכום נכסי הקרן'!$C$42</f>
        <v>2.7623434937704086E-6</v>
      </c>
    </row>
    <row r="112" spans="2:11">
      <c r="B112" s="86" t="s">
        <v>2416</v>
      </c>
      <c r="C112" s="83">
        <v>5087</v>
      </c>
      <c r="D112" s="96" t="s">
        <v>151</v>
      </c>
      <c r="E112" s="105">
        <v>39713</v>
      </c>
      <c r="F112" s="93">
        <v>4799999.9999999991</v>
      </c>
      <c r="G112" s="95">
        <v>0.67959999999999998</v>
      </c>
      <c r="H112" s="93">
        <v>113.58562999999998</v>
      </c>
      <c r="I112" s="94">
        <v>4.577497024626934E-3</v>
      </c>
      <c r="J112" s="94">
        <v>3.9146612014026861E-5</v>
      </c>
      <c r="K112" s="94">
        <f>H112/'סכום נכסי הקרן'!$C$42</f>
        <v>1.5410365254361461E-6</v>
      </c>
    </row>
    <row r="113" spans="2:11">
      <c r="B113" s="86" t="s">
        <v>2417</v>
      </c>
      <c r="C113" s="83">
        <v>5223</v>
      </c>
      <c r="D113" s="96" t="s">
        <v>151</v>
      </c>
      <c r="E113" s="105">
        <v>40749</v>
      </c>
      <c r="F113" s="93">
        <v>5093397.0599999987</v>
      </c>
      <c r="G113" s="95">
        <v>7.1474000000000002</v>
      </c>
      <c r="H113" s="93">
        <v>1267.6062899999997</v>
      </c>
      <c r="I113" s="94">
        <v>1.1223917147084332E-2</v>
      </c>
      <c r="J113" s="94">
        <v>4.3687297082535895E-4</v>
      </c>
      <c r="K113" s="94">
        <f>H113/'סכום נכסי הקרן'!$C$42</f>
        <v>1.7197840895565783E-5</v>
      </c>
    </row>
    <row r="114" spans="2:11">
      <c r="B114" s="86" t="s">
        <v>2418</v>
      </c>
      <c r="C114" s="83">
        <v>5270</v>
      </c>
      <c r="D114" s="96" t="s">
        <v>151</v>
      </c>
      <c r="E114" s="105">
        <v>42338</v>
      </c>
      <c r="F114" s="93">
        <v>4549523.4999999991</v>
      </c>
      <c r="G114" s="95">
        <v>342.82819999999998</v>
      </c>
      <c r="H114" s="93">
        <v>54308.926429999992</v>
      </c>
      <c r="I114" s="94">
        <v>3.404529021669217E-2</v>
      </c>
      <c r="J114" s="94">
        <v>1.8717248580243283E-2</v>
      </c>
      <c r="K114" s="94">
        <f>H114/'סכום נכסי הקרן'!$C$42</f>
        <v>7.3681890293564854E-4</v>
      </c>
    </row>
    <row r="115" spans="2:11">
      <c r="B115" s="86" t="s">
        <v>2419</v>
      </c>
      <c r="C115" s="83">
        <v>5239</v>
      </c>
      <c r="D115" s="96" t="s">
        <v>151</v>
      </c>
      <c r="E115" s="105">
        <v>43223</v>
      </c>
      <c r="F115" s="93">
        <v>391616.3899999999</v>
      </c>
      <c r="G115" s="95">
        <v>71.604699999999994</v>
      </c>
      <c r="H115" s="93">
        <v>976.4076399999999</v>
      </c>
      <c r="I115" s="94">
        <v>2.8152777777777779E-4</v>
      </c>
      <c r="J115" s="94">
        <v>3.3651308753238958E-4</v>
      </c>
      <c r="K115" s="94">
        <f>H115/'סכום נכסי הקרן'!$C$42</f>
        <v>1.3247096811057064E-5</v>
      </c>
    </row>
    <row r="116" spans="2:11">
      <c r="B116" s="86" t="s">
        <v>2420</v>
      </c>
      <c r="C116" s="83">
        <v>7000</v>
      </c>
      <c r="D116" s="96" t="s">
        <v>151</v>
      </c>
      <c r="E116" s="105">
        <v>43137</v>
      </c>
      <c r="F116" s="93">
        <v>2108.27</v>
      </c>
      <c r="G116" s="95">
        <v>100</v>
      </c>
      <c r="H116" s="93">
        <v>7.3409899999999997</v>
      </c>
      <c r="I116" s="94">
        <v>6.8339752247535248E-3</v>
      </c>
      <c r="J116" s="94">
        <v>2.5300285549224061E-6</v>
      </c>
      <c r="K116" s="94">
        <f>H116/'סכום נכסי הקרן'!$C$42</f>
        <v>9.9596522226108141E-8</v>
      </c>
    </row>
    <row r="117" spans="2:11">
      <c r="B117" s="86" t="s">
        <v>2421</v>
      </c>
      <c r="C117" s="83">
        <v>6640</v>
      </c>
      <c r="D117" s="96" t="s">
        <v>151</v>
      </c>
      <c r="E117" s="105">
        <v>43563</v>
      </c>
      <c r="F117" s="93">
        <v>244774.68999999997</v>
      </c>
      <c r="G117" s="95">
        <v>97.055599999999998</v>
      </c>
      <c r="H117" s="93">
        <v>827.21016999999983</v>
      </c>
      <c r="I117" s="94">
        <v>1.2438725367647061E-3</v>
      </c>
      <c r="J117" s="94">
        <v>2.850930666057599E-4</v>
      </c>
      <c r="K117" s="94">
        <f>H117/'סכום נכסי הקרן'!$C$42</f>
        <v>1.122290809305934E-5</v>
      </c>
    </row>
    <row r="118" spans="2:11">
      <c r="B118" s="86" t="s">
        <v>2422</v>
      </c>
      <c r="C118" s="83">
        <v>5292</v>
      </c>
      <c r="D118" s="96" t="s">
        <v>153</v>
      </c>
      <c r="E118" s="105">
        <v>42814</v>
      </c>
      <c r="F118" s="93">
        <v>538965.00999999989</v>
      </c>
      <c r="G118" s="95">
        <v>1E-4</v>
      </c>
      <c r="H118" s="93">
        <v>2.0499999999999993E-3</v>
      </c>
      <c r="I118" s="94">
        <v>2.6600580413989158E-3</v>
      </c>
      <c r="J118" s="94">
        <v>7.0652031096499665E-10</v>
      </c>
      <c r="K118" s="94">
        <f>H118/'סכום נכסי הקרן'!$C$42</f>
        <v>2.7812716072835085E-11</v>
      </c>
    </row>
    <row r="119" spans="2:11">
      <c r="B119" s="86" t="s">
        <v>2423</v>
      </c>
      <c r="C119" s="83">
        <v>5329</v>
      </c>
      <c r="D119" s="96" t="s">
        <v>151</v>
      </c>
      <c r="E119" s="105">
        <v>43261</v>
      </c>
      <c r="F119" s="93">
        <v>883049.99</v>
      </c>
      <c r="G119" s="95">
        <v>112.5735</v>
      </c>
      <c r="H119" s="93">
        <v>3461.3875799999996</v>
      </c>
      <c r="I119" s="94">
        <v>9.65081956284153E-4</v>
      </c>
      <c r="J119" s="94">
        <v>1.1929466484838917E-3</v>
      </c>
      <c r="K119" s="94">
        <f>H119/'סכום נכסי הקרן'!$C$42</f>
        <v>4.6961263405159887E-5</v>
      </c>
    </row>
    <row r="120" spans="2:11">
      <c r="B120" s="86" t="s">
        <v>2424</v>
      </c>
      <c r="C120" s="83">
        <v>5296</v>
      </c>
      <c r="D120" s="96" t="s">
        <v>151</v>
      </c>
      <c r="E120" s="105">
        <v>42912</v>
      </c>
      <c r="F120" s="93">
        <v>1080619.0799999996</v>
      </c>
      <c r="G120" s="95">
        <v>109.5779</v>
      </c>
      <c r="H120" s="93">
        <v>4123.1047999999992</v>
      </c>
      <c r="I120" s="94">
        <v>9.8871664096111686E-2</v>
      </c>
      <c r="J120" s="94">
        <v>1.4210035538718393E-3</v>
      </c>
      <c r="K120" s="94">
        <f>H120/'סכום נכסי הקרן'!$C$42</f>
        <v>5.593889909314317E-5</v>
      </c>
    </row>
    <row r="121" spans="2:11">
      <c r="B121" s="86" t="s">
        <v>2425</v>
      </c>
      <c r="C121" s="83">
        <v>5059</v>
      </c>
      <c r="D121" s="96" t="s">
        <v>153</v>
      </c>
      <c r="E121" s="105">
        <v>39255</v>
      </c>
      <c r="F121" s="93">
        <v>2882099.9999999995</v>
      </c>
      <c r="G121" s="95">
        <v>5.2739000000000003</v>
      </c>
      <c r="H121" s="93">
        <v>578.35645999999986</v>
      </c>
      <c r="I121" s="94">
        <v>6.2630480167014616E-3</v>
      </c>
      <c r="J121" s="94">
        <v>1.9932711510625107E-4</v>
      </c>
      <c r="K121" s="94">
        <f>H121/'סכום נכסי הקרן'!$C$42</f>
        <v>7.8466653711560985E-6</v>
      </c>
    </row>
    <row r="122" spans="2:11">
      <c r="B122" s="86" t="s">
        <v>2426</v>
      </c>
      <c r="C122" s="83">
        <v>5297</v>
      </c>
      <c r="D122" s="96" t="s">
        <v>151</v>
      </c>
      <c r="E122" s="105">
        <v>42916</v>
      </c>
      <c r="F122" s="93">
        <v>10781995.659999998</v>
      </c>
      <c r="G122" s="95">
        <v>103.61969999999999</v>
      </c>
      <c r="H122" s="93">
        <v>38901.849579999987</v>
      </c>
      <c r="I122" s="94">
        <v>7.8184285714285717E-3</v>
      </c>
      <c r="J122" s="94">
        <v>1.3407291152378108E-2</v>
      </c>
      <c r="K122" s="94">
        <f>H122/'סכום נכסי הקרן'!$C$42</f>
        <v>5.2778834003740433E-4</v>
      </c>
    </row>
    <row r="123" spans="2:11">
      <c r="B123" s="86" t="s">
        <v>2427</v>
      </c>
      <c r="C123" s="83">
        <v>6659</v>
      </c>
      <c r="D123" s="96" t="s">
        <v>151</v>
      </c>
      <c r="E123" s="105">
        <v>43570</v>
      </c>
      <c r="F123" s="93">
        <v>1244717.5199999998</v>
      </c>
      <c r="G123" s="95">
        <v>100</v>
      </c>
      <c r="H123" s="93">
        <v>4334.1064000000006</v>
      </c>
      <c r="I123" s="94">
        <v>8.8421263849229031E-3</v>
      </c>
      <c r="J123" s="94">
        <v>1.4937240007236016E-3</v>
      </c>
      <c r="K123" s="94">
        <f>H123/'סכום נכסי הקרן'!$C$42</f>
        <v>5.8801595479345102E-5</v>
      </c>
    </row>
    <row r="124" spans="2:11">
      <c r="B124" s="86" t="s">
        <v>2428</v>
      </c>
      <c r="C124" s="83">
        <v>5293</v>
      </c>
      <c r="D124" s="96" t="s">
        <v>151</v>
      </c>
      <c r="E124" s="105">
        <v>42859</v>
      </c>
      <c r="F124" s="93">
        <v>510123.09999999992</v>
      </c>
      <c r="G124" s="95">
        <v>112.497</v>
      </c>
      <c r="H124" s="93">
        <v>1998.2264099999998</v>
      </c>
      <c r="I124" s="94">
        <v>5.9013265370370385E-4</v>
      </c>
      <c r="J124" s="94">
        <v>6.8867685101057033E-4</v>
      </c>
      <c r="K124" s="94">
        <f>H124/'סכום נכסי הקרן'!$C$42</f>
        <v>2.711029453198564E-5</v>
      </c>
    </row>
    <row r="125" spans="2:11">
      <c r="B125" s="86" t="s">
        <v>2429</v>
      </c>
      <c r="C125" s="83">
        <v>4023</v>
      </c>
      <c r="D125" s="96" t="s">
        <v>153</v>
      </c>
      <c r="E125" s="105">
        <v>39205</v>
      </c>
      <c r="F125" s="93">
        <v>2534940.9999999995</v>
      </c>
      <c r="G125" s="95">
        <v>7.7443</v>
      </c>
      <c r="H125" s="93">
        <v>746.97263999999984</v>
      </c>
      <c r="I125" s="94">
        <v>3.9999999999999994E-2</v>
      </c>
      <c r="J125" s="94">
        <v>2.5743967897324122E-4</v>
      </c>
      <c r="K125" s="94">
        <f>H125/'סכום נכסי הקרן'!$C$42</f>
        <v>1.0134311195363932E-5</v>
      </c>
    </row>
    <row r="126" spans="2:11">
      <c r="B126" s="86" t="s">
        <v>2430</v>
      </c>
      <c r="C126" s="83">
        <v>5313</v>
      </c>
      <c r="D126" s="96" t="s">
        <v>151</v>
      </c>
      <c r="E126" s="105">
        <v>43098</v>
      </c>
      <c r="F126" s="93">
        <v>406975.05999999982</v>
      </c>
      <c r="G126" s="95">
        <v>77.391099999999994</v>
      </c>
      <c r="H126" s="93">
        <v>1096.6993300000001</v>
      </c>
      <c r="I126" s="94">
        <v>2.0270000000000002E-3</v>
      </c>
      <c r="J126" s="94">
        <v>3.7797090325205067E-4</v>
      </c>
      <c r="K126" s="94">
        <f>H126/'סכום נכסי הקרן'!$C$42</f>
        <v>1.4879115650028529E-5</v>
      </c>
    </row>
    <row r="127" spans="2:11">
      <c r="B127" s="86" t="s">
        <v>2431</v>
      </c>
      <c r="C127" s="83">
        <v>4030</v>
      </c>
      <c r="D127" s="96" t="s">
        <v>151</v>
      </c>
      <c r="E127" s="105">
        <v>39377</v>
      </c>
      <c r="F127" s="93">
        <v>599999.99999999988</v>
      </c>
      <c r="G127" s="95">
        <v>1E-4</v>
      </c>
      <c r="H127" s="93">
        <v>2.0899999999999994E-3</v>
      </c>
      <c r="I127" s="94">
        <v>1.0499999999999999E-3</v>
      </c>
      <c r="J127" s="94">
        <v>7.2030607313016738E-10</v>
      </c>
      <c r="K127" s="94">
        <f>H127/'סכום נכסי הקרן'!$C$42</f>
        <v>2.8355403215719674E-11</v>
      </c>
    </row>
    <row r="128" spans="2:11">
      <c r="B128" s="86" t="s">
        <v>2432</v>
      </c>
      <c r="C128" s="83">
        <v>5326</v>
      </c>
      <c r="D128" s="96" t="s">
        <v>154</v>
      </c>
      <c r="E128" s="105">
        <v>43234</v>
      </c>
      <c r="F128" s="93">
        <v>11064633.300000001</v>
      </c>
      <c r="G128" s="95">
        <v>99.663499999999999</v>
      </c>
      <c r="H128" s="93">
        <v>47197.275369999988</v>
      </c>
      <c r="I128" s="94">
        <v>2.4317861453995386E-2</v>
      </c>
      <c r="J128" s="94">
        <v>1.6266260327372186E-2</v>
      </c>
      <c r="K128" s="94">
        <f>H128/'סכום נכסי הקרן'!$C$42</f>
        <v>6.4033386306205984E-4</v>
      </c>
    </row>
    <row r="129" spans="2:11">
      <c r="B129" s="86" t="s">
        <v>2433</v>
      </c>
      <c r="C129" s="83">
        <v>5336</v>
      </c>
      <c r="D129" s="96" t="s">
        <v>153</v>
      </c>
      <c r="E129" s="105">
        <v>43363</v>
      </c>
      <c r="F129" s="93">
        <v>774244.3899999999</v>
      </c>
      <c r="G129" s="95">
        <v>94.150499999999994</v>
      </c>
      <c r="H129" s="93">
        <v>2773.6736499999993</v>
      </c>
      <c r="I129" s="94">
        <v>4.6989545454545452E-3</v>
      </c>
      <c r="J129" s="94">
        <v>9.5593013156752068E-4</v>
      </c>
      <c r="K129" s="94">
        <f>H129/'סכום נכסי הקרן'!$C$42</f>
        <v>3.7630925710319106E-5</v>
      </c>
    </row>
    <row r="130" spans="2:11">
      <c r="B130" s="86" t="s">
        <v>2434</v>
      </c>
      <c r="C130" s="83">
        <v>5308</v>
      </c>
      <c r="D130" s="96" t="s">
        <v>151</v>
      </c>
      <c r="E130" s="105">
        <v>43072</v>
      </c>
      <c r="F130" s="93">
        <v>723357.1399999999</v>
      </c>
      <c r="G130" s="95">
        <v>106.1361</v>
      </c>
      <c r="H130" s="93">
        <v>2673.28134</v>
      </c>
      <c r="I130" s="94">
        <v>2.2518025683609501E-3</v>
      </c>
      <c r="J130" s="94">
        <v>9.2133051884571882E-4</v>
      </c>
      <c r="K130" s="94">
        <f>H130/'סכום נכסי הקרן'!$C$42</f>
        <v>3.626888531328202E-5</v>
      </c>
    </row>
    <row r="131" spans="2:11">
      <c r="B131" s="86" t="s">
        <v>2435</v>
      </c>
      <c r="C131" s="83">
        <v>5309</v>
      </c>
      <c r="D131" s="96" t="s">
        <v>151</v>
      </c>
      <c r="E131" s="105">
        <v>43125</v>
      </c>
      <c r="F131" s="93">
        <v>10366582.409999996</v>
      </c>
      <c r="G131" s="95">
        <v>101.50790000000001</v>
      </c>
      <c r="H131" s="93">
        <v>36640.738159999994</v>
      </c>
      <c r="I131" s="94">
        <v>3.1010294808241634E-2</v>
      </c>
      <c r="J131" s="94">
        <v>1.2628012545751329E-2</v>
      </c>
      <c r="K131" s="94">
        <f>H131/'סכום נכסי הקרן'!$C$42</f>
        <v>4.9711143763081663E-4</v>
      </c>
    </row>
    <row r="132" spans="2:11">
      <c r="B132" s="86" t="s">
        <v>2436</v>
      </c>
      <c r="C132" s="83">
        <v>5321</v>
      </c>
      <c r="D132" s="96" t="s">
        <v>151</v>
      </c>
      <c r="E132" s="105">
        <v>43201</v>
      </c>
      <c r="F132" s="93">
        <v>3238132.4999999986</v>
      </c>
      <c r="G132" s="95">
        <v>106.7396</v>
      </c>
      <c r="H132" s="93">
        <v>12035.079239999999</v>
      </c>
      <c r="I132" s="94">
        <v>8.7706730769230776E-4</v>
      </c>
      <c r="J132" s="94">
        <v>4.1478185010405746E-3</v>
      </c>
      <c r="K132" s="94">
        <f>H132/'סכום נכסי הקרן'!$C$42</f>
        <v>1.6328206917863022E-4</v>
      </c>
    </row>
    <row r="133" spans="2:11">
      <c r="B133" s="86" t="s">
        <v>2437</v>
      </c>
      <c r="C133" s="83">
        <v>7012</v>
      </c>
      <c r="D133" s="96" t="s">
        <v>153</v>
      </c>
      <c r="E133" s="105">
        <v>43721</v>
      </c>
      <c r="F133" s="93">
        <v>17673.769999999997</v>
      </c>
      <c r="G133" s="95">
        <v>100</v>
      </c>
      <c r="H133" s="93">
        <v>67.248699999999999</v>
      </c>
      <c r="I133" s="94">
        <v>1.0577933328230784E-3</v>
      </c>
      <c r="J133" s="94">
        <v>2.3176864602922822E-5</v>
      </c>
      <c r="K133" s="94">
        <f>H133/'סכום נכסי הקרן'!$C$42</f>
        <v>9.1237512164256852E-7</v>
      </c>
    </row>
    <row r="134" spans="2:11">
      <c r="B134" s="86" t="s">
        <v>2438</v>
      </c>
      <c r="C134" s="83">
        <v>6653</v>
      </c>
      <c r="D134" s="96" t="s">
        <v>151</v>
      </c>
      <c r="E134" s="105">
        <v>43516</v>
      </c>
      <c r="F134" s="93">
        <v>72757198.829999983</v>
      </c>
      <c r="G134" s="95">
        <v>95.781000000000006</v>
      </c>
      <c r="H134" s="93">
        <v>242652.12787999987</v>
      </c>
      <c r="I134" s="94">
        <v>7.8269922352941172E-3</v>
      </c>
      <c r="J134" s="94">
        <v>8.3628613095656432E-2</v>
      </c>
      <c r="K134" s="94">
        <f>H134/'סכום נכסי הקרן'!$C$42</f>
        <v>3.2921047498515655E-3</v>
      </c>
    </row>
    <row r="135" spans="2:11">
      <c r="B135" s="86" t="s">
        <v>2439</v>
      </c>
      <c r="C135" s="83">
        <v>7001</v>
      </c>
      <c r="D135" s="96" t="s">
        <v>153</v>
      </c>
      <c r="E135" s="105">
        <v>43612</v>
      </c>
      <c r="F135" s="93">
        <v>730371.21999999986</v>
      </c>
      <c r="G135" s="95">
        <v>100</v>
      </c>
      <c r="H135" s="93">
        <v>2779.0624900000003</v>
      </c>
      <c r="I135" s="94">
        <v>1.9955497783333331E-2</v>
      </c>
      <c r="J135" s="94">
        <v>9.5778736323217501E-4</v>
      </c>
      <c r="K135" s="94">
        <f>H135/'סכום נכסי הקרן'!$C$42</f>
        <v>3.7704037064895671E-5</v>
      </c>
    </row>
    <row r="136" spans="2:11">
      <c r="B136" s="86" t="s">
        <v>2440</v>
      </c>
      <c r="C136" s="83">
        <v>7011</v>
      </c>
      <c r="D136" s="96" t="s">
        <v>153</v>
      </c>
      <c r="E136" s="105">
        <v>43698</v>
      </c>
      <c r="F136" s="93">
        <v>2366329.0099999993</v>
      </c>
      <c r="G136" s="95">
        <v>100</v>
      </c>
      <c r="H136" s="93">
        <v>9003.8818800000008</v>
      </c>
      <c r="I136" s="94">
        <v>3.0337551349999995E-2</v>
      </c>
      <c r="J136" s="94">
        <v>3.1031343540242444E-3</v>
      </c>
      <c r="K136" s="94">
        <f>H136/'סכום נכסי הקרן'!$C$42</f>
        <v>1.2215727330818765E-4</v>
      </c>
    </row>
    <row r="137" spans="2:11">
      <c r="B137" s="86" t="s">
        <v>2441</v>
      </c>
      <c r="C137" s="83">
        <v>5303</v>
      </c>
      <c r="D137" s="96" t="s">
        <v>153</v>
      </c>
      <c r="E137" s="105">
        <v>43034</v>
      </c>
      <c r="F137" s="93">
        <v>13905994.109999998</v>
      </c>
      <c r="G137" s="95">
        <v>99.294300000000007</v>
      </c>
      <c r="H137" s="93">
        <v>52538.905399999981</v>
      </c>
      <c r="I137" s="94">
        <v>3.0233194219653182E-2</v>
      </c>
      <c r="J137" s="94">
        <v>1.810722135657002E-2</v>
      </c>
      <c r="K137" s="94">
        <f>H137/'סכום נכסי הקרן'!$C$42</f>
        <v>7.1280471154523998E-4</v>
      </c>
    </row>
    <row r="138" spans="2:11">
      <c r="B138" s="86" t="s">
        <v>2442</v>
      </c>
      <c r="C138" s="83">
        <v>6644</v>
      </c>
      <c r="D138" s="96" t="s">
        <v>151</v>
      </c>
      <c r="E138" s="105">
        <v>43444</v>
      </c>
      <c r="F138" s="93">
        <v>422116.56999999995</v>
      </c>
      <c r="G138" s="95">
        <v>103.37130000000001</v>
      </c>
      <c r="H138" s="93">
        <v>1519.3615299999999</v>
      </c>
      <c r="I138" s="94">
        <v>2.6827941176470593E-3</v>
      </c>
      <c r="J138" s="94">
        <v>5.2363891738724559E-4</v>
      </c>
      <c r="K138" s="94">
        <f>H138/'סכום נכסי הקרן'!$C$42</f>
        <v>2.0613449193111375E-5</v>
      </c>
    </row>
    <row r="139" spans="2:11">
      <c r="B139" s="86" t="s">
        <v>2443</v>
      </c>
      <c r="C139" s="83">
        <v>5258</v>
      </c>
      <c r="D139" s="96" t="s">
        <v>152</v>
      </c>
      <c r="E139" s="105">
        <v>42036</v>
      </c>
      <c r="F139" s="93">
        <v>48818446.68999999</v>
      </c>
      <c r="G139" s="95">
        <v>52.430300000000003</v>
      </c>
      <c r="H139" s="93">
        <v>25595.658059999994</v>
      </c>
      <c r="I139" s="94">
        <v>5.6495050356632381E-2</v>
      </c>
      <c r="J139" s="94">
        <v>8.8213913619048408E-3</v>
      </c>
      <c r="K139" s="94">
        <f>H139/'סכום נכסי הקרן'!$C$42</f>
        <v>3.4726086357080634E-4</v>
      </c>
    </row>
    <row r="140" spans="2:11">
      <c r="B140" s="86" t="s">
        <v>2444</v>
      </c>
      <c r="C140" s="83">
        <v>5121</v>
      </c>
      <c r="D140" s="96" t="s">
        <v>152</v>
      </c>
      <c r="E140" s="105">
        <v>39988</v>
      </c>
      <c r="F140" s="93">
        <v>38610484.789999992</v>
      </c>
      <c r="G140" s="95">
        <v>3.1377000000000002</v>
      </c>
      <c r="H140" s="93">
        <v>1211.4811799999998</v>
      </c>
      <c r="I140" s="94">
        <v>0.10322448979591836</v>
      </c>
      <c r="J140" s="94">
        <v>4.1752978537650789E-4</v>
      </c>
      <c r="K140" s="94">
        <f>H140/'סכום נכסי הקרן'!$C$42</f>
        <v>1.6436381505816206E-5</v>
      </c>
    </row>
    <row r="141" spans="2:11">
      <c r="B141" s="86" t="s">
        <v>2445</v>
      </c>
      <c r="C141" s="83">
        <v>6885</v>
      </c>
      <c r="D141" s="96" t="s">
        <v>153</v>
      </c>
      <c r="E141" s="105">
        <v>43608</v>
      </c>
      <c r="F141" s="93">
        <v>897997.39999999991</v>
      </c>
      <c r="G141" s="95">
        <v>107.617</v>
      </c>
      <c r="H141" s="93">
        <v>3677.1438499999995</v>
      </c>
      <c r="I141" s="94">
        <v>2.9933246666666673E-2</v>
      </c>
      <c r="J141" s="94">
        <v>1.2673057640805003E-3</v>
      </c>
      <c r="K141" s="94">
        <f>H141/'סכום נכסי הקרן'!$C$42</f>
        <v>4.9888467248303268E-5</v>
      </c>
    </row>
    <row r="142" spans="2:11">
      <c r="B142" s="86" t="s">
        <v>2446</v>
      </c>
      <c r="C142" s="83">
        <v>5317</v>
      </c>
      <c r="D142" s="96" t="s">
        <v>151</v>
      </c>
      <c r="E142" s="105">
        <v>43264</v>
      </c>
      <c r="F142" s="93">
        <v>2441717.1099999994</v>
      </c>
      <c r="G142" s="95">
        <v>77.010300000000001</v>
      </c>
      <c r="H142" s="93">
        <v>6547.4611500000001</v>
      </c>
      <c r="I142" s="94">
        <v>1.5743179931305099E-2</v>
      </c>
      <c r="J142" s="94">
        <v>2.2565435549898711E-3</v>
      </c>
      <c r="K142" s="94">
        <f>H142/'סכום נכסי הקרן'!$C$42</f>
        <v>8.8830574616033346E-5</v>
      </c>
    </row>
    <row r="143" spans="2:11">
      <c r="B143" s="86" t="s">
        <v>2447</v>
      </c>
      <c r="C143" s="83">
        <v>5340</v>
      </c>
      <c r="D143" s="96" t="s">
        <v>154</v>
      </c>
      <c r="E143" s="105">
        <v>43375</v>
      </c>
      <c r="F143" s="93">
        <v>743552.98999999987</v>
      </c>
      <c r="G143" s="95">
        <v>102.68389999999999</v>
      </c>
      <c r="H143" s="93">
        <v>3267.81945</v>
      </c>
      <c r="I143" s="94">
        <v>3.3472978695652171E-3</v>
      </c>
      <c r="J143" s="94">
        <v>1.1262345434104707E-3</v>
      </c>
      <c r="K143" s="94">
        <f>H143/'סכום נכסי הקרן'!$C$42</f>
        <v>4.4335090019579581E-5</v>
      </c>
    </row>
    <row r="144" spans="2:11">
      <c r="B144" s="86" t="s">
        <v>2448</v>
      </c>
      <c r="C144" s="83">
        <v>5278</v>
      </c>
      <c r="D144" s="96" t="s">
        <v>153</v>
      </c>
      <c r="E144" s="105">
        <v>42562</v>
      </c>
      <c r="F144" s="93">
        <v>4183106.7099999995</v>
      </c>
      <c r="G144" s="95">
        <v>85.351699999999994</v>
      </c>
      <c r="H144" s="93">
        <v>13585.191989999998</v>
      </c>
      <c r="I144" s="94">
        <v>1.8980667838312829E-2</v>
      </c>
      <c r="J144" s="94">
        <v>4.6820556435580403E-3</v>
      </c>
      <c r="K144" s="94">
        <f>H144/'סכום נכסי הקרן'!$C$42</f>
        <v>1.8431272566479196E-4</v>
      </c>
    </row>
    <row r="145" spans="2:11">
      <c r="B145" s="86" t="s">
        <v>2449</v>
      </c>
      <c r="C145" s="83">
        <v>5280</v>
      </c>
      <c r="D145" s="96" t="s">
        <v>154</v>
      </c>
      <c r="E145" s="105">
        <v>42604</v>
      </c>
      <c r="F145" s="93">
        <v>444693.16</v>
      </c>
      <c r="G145" s="95">
        <v>68.829499999999996</v>
      </c>
      <c r="H145" s="93">
        <v>1310.0227399999997</v>
      </c>
      <c r="I145" s="94">
        <v>1.1733328759894459E-2</v>
      </c>
      <c r="J145" s="94">
        <v>4.5149154811513026E-4</v>
      </c>
      <c r="K145" s="94">
        <f>H145/'סכום נכסי הקרן'!$C$42</f>
        <v>1.7773312447110957E-5</v>
      </c>
    </row>
    <row r="146" spans="2:11">
      <c r="B146" s="86" t="s">
        <v>2450</v>
      </c>
      <c r="C146" s="83">
        <v>5318</v>
      </c>
      <c r="D146" s="96" t="s">
        <v>153</v>
      </c>
      <c r="E146" s="105">
        <v>43165</v>
      </c>
      <c r="F146" s="93">
        <v>453828.16999999987</v>
      </c>
      <c r="G146" s="95">
        <v>110.0403</v>
      </c>
      <c r="H146" s="93">
        <v>1900.1937099999996</v>
      </c>
      <c r="I146" s="94">
        <v>3.6896599186991867E-3</v>
      </c>
      <c r="J146" s="94">
        <v>6.5489046384533203E-4</v>
      </c>
      <c r="K146" s="94">
        <f>H146/'סכום נכסי הקרן'!$C$42</f>
        <v>2.5780267385179089E-5</v>
      </c>
    </row>
    <row r="147" spans="2:11">
      <c r="B147" s="86" t="s">
        <v>2451</v>
      </c>
      <c r="C147" s="83">
        <v>5319</v>
      </c>
      <c r="D147" s="96" t="s">
        <v>151</v>
      </c>
      <c r="E147" s="105">
        <v>43165</v>
      </c>
      <c r="F147" s="93">
        <v>784331.10999999987</v>
      </c>
      <c r="G147" s="95">
        <v>115.8772</v>
      </c>
      <c r="H147" s="93">
        <v>3164.6537999999991</v>
      </c>
      <c r="I147" s="94">
        <v>1.546951863994912E-2</v>
      </c>
      <c r="J147" s="94">
        <v>1.0906791155475895E-3</v>
      </c>
      <c r="K147" s="94">
        <f>H147/'סכום נכסי הקרן'!$C$42</f>
        <v>4.2935423223521287E-5</v>
      </c>
    </row>
    <row r="148" spans="2:11">
      <c r="B148" s="86" t="s">
        <v>2452</v>
      </c>
      <c r="C148" s="83">
        <v>5324</v>
      </c>
      <c r="D148" s="96" t="s">
        <v>153</v>
      </c>
      <c r="E148" s="105">
        <v>43192</v>
      </c>
      <c r="F148" s="93">
        <v>598369.12</v>
      </c>
      <c r="G148" s="95">
        <v>103.3223</v>
      </c>
      <c r="H148" s="93">
        <v>2352.43642</v>
      </c>
      <c r="I148" s="94">
        <v>6.6377777380952387E-3</v>
      </c>
      <c r="J148" s="94">
        <v>8.1075322487013856E-4</v>
      </c>
      <c r="K148" s="94">
        <f>H148/'סכום נכסי הקרן'!$C$42</f>
        <v>3.1915924989686173E-5</v>
      </c>
    </row>
    <row r="149" spans="2:11">
      <c r="B149" s="86" t="s">
        <v>2453</v>
      </c>
      <c r="C149" s="83">
        <v>5325</v>
      </c>
      <c r="D149" s="96" t="s">
        <v>151</v>
      </c>
      <c r="E149" s="105">
        <v>43201</v>
      </c>
      <c r="F149" s="93">
        <v>1165799.21</v>
      </c>
      <c r="G149" s="95">
        <v>131.20660000000001</v>
      </c>
      <c r="H149" s="93">
        <v>5326.0863899999986</v>
      </c>
      <c r="I149" s="94">
        <v>6.8612009212921563E-4</v>
      </c>
      <c r="J149" s="94">
        <v>1.8356040060923105E-3</v>
      </c>
      <c r="K149" s="94">
        <f>H149/'סכום נכסי הקרן'!$C$42</f>
        <v>7.225996514363961E-5</v>
      </c>
    </row>
    <row r="150" spans="2:11">
      <c r="B150" s="86" t="s">
        <v>2454</v>
      </c>
      <c r="C150" s="83">
        <v>5330</v>
      </c>
      <c r="D150" s="96" t="s">
        <v>151</v>
      </c>
      <c r="E150" s="105">
        <v>43272</v>
      </c>
      <c r="F150" s="93">
        <v>1174466.6699999997</v>
      </c>
      <c r="G150" s="95">
        <v>96.233199999999997</v>
      </c>
      <c r="H150" s="93">
        <v>3935.4499199999996</v>
      </c>
      <c r="I150" s="94">
        <v>6.1901029796131732E-4</v>
      </c>
      <c r="J150" s="94">
        <v>1.3563294152514984E-3</v>
      </c>
      <c r="K150" s="94">
        <f>H150/'סכום נכסי הקרן'!$C$42</f>
        <v>5.3392951826254424E-5</v>
      </c>
    </row>
    <row r="151" spans="2:11">
      <c r="B151" s="86" t="s">
        <v>2455</v>
      </c>
      <c r="C151" s="83">
        <v>5298</v>
      </c>
      <c r="D151" s="96" t="s">
        <v>151</v>
      </c>
      <c r="E151" s="105">
        <v>43188</v>
      </c>
      <c r="F151" s="93">
        <v>1755.0799999999997</v>
      </c>
      <c r="G151" s="95">
        <v>100</v>
      </c>
      <c r="H151" s="93">
        <v>6.1111800000000001</v>
      </c>
      <c r="I151" s="94">
        <v>3.7103494223636374E-2</v>
      </c>
      <c r="J151" s="94">
        <v>2.1061818507136925E-6</v>
      </c>
      <c r="K151" s="94">
        <f>H151/'סכום נכסי הקרן'!$C$42</f>
        <v>8.2911470346335789E-8</v>
      </c>
    </row>
    <row r="152" spans="2:11">
      <c r="B152" s="86" t="s">
        <v>2456</v>
      </c>
      <c r="C152" s="83">
        <v>6651</v>
      </c>
      <c r="D152" s="96" t="s">
        <v>153</v>
      </c>
      <c r="E152" s="105">
        <v>43503</v>
      </c>
      <c r="F152" s="93">
        <v>9152399.9999999981</v>
      </c>
      <c r="G152" s="95">
        <v>100.54259999999999</v>
      </c>
      <c r="H152" s="93">
        <v>35013.841800000002</v>
      </c>
      <c r="I152" s="94">
        <v>0.15395121951219515</v>
      </c>
      <c r="J152" s="94">
        <v>1.2067312388592783E-2</v>
      </c>
      <c r="K152" s="94">
        <f>H152/'סכום נכסי הקרן'!$C$42</f>
        <v>4.7503904419637336E-4</v>
      </c>
    </row>
    <row r="153" spans="2:11">
      <c r="B153" s="86" t="s">
        <v>2457</v>
      </c>
      <c r="C153" s="83">
        <v>4029</v>
      </c>
      <c r="D153" s="96" t="s">
        <v>151</v>
      </c>
      <c r="E153" s="105">
        <v>39321</v>
      </c>
      <c r="F153" s="93">
        <v>929488.21999999986</v>
      </c>
      <c r="G153" s="95">
        <v>36.195399999999999</v>
      </c>
      <c r="H153" s="93">
        <v>1171.4561499999998</v>
      </c>
      <c r="I153" s="94">
        <v>4.9041518102948146E-3</v>
      </c>
      <c r="J153" s="94">
        <v>4.0373539677066234E-4</v>
      </c>
      <c r="K153" s="94">
        <f>H153/'סכום נכסי הקרן'!$C$42</f>
        <v>1.5893354776451959E-5</v>
      </c>
    </row>
    <row r="154" spans="2:11">
      <c r="B154" s="86" t="s">
        <v>2458</v>
      </c>
      <c r="C154" s="83">
        <v>5316</v>
      </c>
      <c r="D154" s="96" t="s">
        <v>151</v>
      </c>
      <c r="E154" s="105">
        <v>43175</v>
      </c>
      <c r="F154" s="93">
        <v>33854642.589999989</v>
      </c>
      <c r="G154" s="95">
        <v>99.443700000000007</v>
      </c>
      <c r="H154" s="93">
        <v>117226.08866999998</v>
      </c>
      <c r="I154" s="94">
        <v>5.8308074074074076E-3</v>
      </c>
      <c r="J154" s="94">
        <v>4.0401274448945701E-2</v>
      </c>
      <c r="K154" s="94">
        <f>H154/'סכום נכסי הקרן'!$C$42</f>
        <v>1.5904272782964392E-3</v>
      </c>
    </row>
    <row r="155" spans="2:11">
      <c r="B155" s="86" t="s">
        <v>2459</v>
      </c>
      <c r="C155" s="83">
        <v>5311</v>
      </c>
      <c r="D155" s="96" t="s">
        <v>151</v>
      </c>
      <c r="E155" s="105">
        <v>43089</v>
      </c>
      <c r="F155" s="93">
        <v>1218906.3199999998</v>
      </c>
      <c r="G155" s="95">
        <v>96.598200000000006</v>
      </c>
      <c r="H155" s="93">
        <v>4099.8515399999997</v>
      </c>
      <c r="I155" s="94">
        <v>2.2307692087912092E-3</v>
      </c>
      <c r="J155" s="94">
        <v>1.4129894560737175E-3</v>
      </c>
      <c r="K155" s="94">
        <f>H155/'סכום נכסי הקרן'!$C$42</f>
        <v>5.5623417962339366E-5</v>
      </c>
    </row>
    <row r="156" spans="2:11">
      <c r="B156" s="86" t="s">
        <v>2460</v>
      </c>
      <c r="C156" s="83">
        <v>5331</v>
      </c>
      <c r="D156" s="96" t="s">
        <v>151</v>
      </c>
      <c r="E156" s="105">
        <v>43455</v>
      </c>
      <c r="F156" s="93">
        <v>5369942.589999998</v>
      </c>
      <c r="G156" s="95">
        <v>107.8549</v>
      </c>
      <c r="H156" s="93">
        <v>20166.860319999996</v>
      </c>
      <c r="I156" s="94">
        <v>3.9015985042857144E-2</v>
      </c>
      <c r="J156" s="94">
        <v>6.9503884997434411E-3</v>
      </c>
      <c r="K156" s="94">
        <f>H156/'סכום נכסי הקרן'!$C$42</f>
        <v>2.7360739520033376E-4</v>
      </c>
    </row>
    <row r="157" spans="2:11">
      <c r="B157" s="86" t="s">
        <v>2461</v>
      </c>
      <c r="C157" s="83">
        <v>7010</v>
      </c>
      <c r="D157" s="96" t="s">
        <v>153</v>
      </c>
      <c r="E157" s="105">
        <v>37833</v>
      </c>
      <c r="F157" s="93">
        <v>175968.79</v>
      </c>
      <c r="G157" s="95">
        <v>100</v>
      </c>
      <c r="H157" s="93">
        <v>669.56124999999997</v>
      </c>
      <c r="I157" s="94">
        <v>3.0810400000000006E-3</v>
      </c>
      <c r="J157" s="94">
        <v>2.3076030368785952E-4</v>
      </c>
      <c r="K157" s="94">
        <f>H157/'סכום נכסי הקרן'!$C$42</f>
        <v>9.0840570437183205E-6</v>
      </c>
    </row>
    <row r="158" spans="2:11">
      <c r="B158" s="86" t="s">
        <v>2462</v>
      </c>
      <c r="C158" s="83">
        <v>5320</v>
      </c>
      <c r="D158" s="96" t="s">
        <v>151</v>
      </c>
      <c r="E158" s="105">
        <v>43448</v>
      </c>
      <c r="F158" s="93">
        <v>139766.48999999996</v>
      </c>
      <c r="G158" s="95">
        <v>59.203499999999998</v>
      </c>
      <c r="H158" s="93">
        <v>288.12386999999995</v>
      </c>
      <c r="I158" s="94">
        <v>9.4459079587830581E-3</v>
      </c>
      <c r="J158" s="94">
        <v>9.9300178648213804E-5</v>
      </c>
      <c r="K158" s="94">
        <f>H158/'סכום נכסי הקרן'!$C$42</f>
        <v>3.9090279951787555E-6</v>
      </c>
    </row>
    <row r="159" spans="2:11">
      <c r="B159" s="86" t="s">
        <v>2463</v>
      </c>
      <c r="C159" s="83">
        <v>7013</v>
      </c>
      <c r="D159" s="96" t="s">
        <v>153</v>
      </c>
      <c r="E159" s="105">
        <v>43733</v>
      </c>
      <c r="F159" s="93">
        <v>1964957.0999999996</v>
      </c>
      <c r="G159" s="95">
        <v>100</v>
      </c>
      <c r="H159" s="93">
        <v>7476.661759999999</v>
      </c>
      <c r="I159" s="94">
        <v>1.1762856029732271E-2</v>
      </c>
      <c r="J159" s="94">
        <v>2.5767870203196588E-3</v>
      </c>
      <c r="K159" s="94">
        <f>H159/'סכום נכסי הקרן'!$C$42</f>
        <v>1.0143720522122121E-4</v>
      </c>
    </row>
    <row r="160" spans="2:11">
      <c r="B160" s="86" t="s">
        <v>2464</v>
      </c>
      <c r="C160" s="83">
        <v>5287</v>
      </c>
      <c r="D160" s="96" t="s">
        <v>153</v>
      </c>
      <c r="E160" s="105">
        <v>42809</v>
      </c>
      <c r="F160" s="93">
        <v>18649183.719999995</v>
      </c>
      <c r="G160" s="95">
        <v>97.441500000000005</v>
      </c>
      <c r="H160" s="93">
        <v>69144.628799999991</v>
      </c>
      <c r="I160" s="94">
        <v>1.2085478026791441E-2</v>
      </c>
      <c r="J160" s="94">
        <v>2.3830285190895254E-2</v>
      </c>
      <c r="K160" s="94">
        <f>H160/'סכום נכסי הקרן'!$C$42</f>
        <v>9.3809752623218352E-4</v>
      </c>
    </row>
    <row r="161" spans="2:11">
      <c r="B161" s="86" t="s">
        <v>2465</v>
      </c>
      <c r="C161" s="83">
        <v>5335</v>
      </c>
      <c r="D161" s="96" t="s">
        <v>151</v>
      </c>
      <c r="E161" s="105">
        <v>43355</v>
      </c>
      <c r="F161" s="93">
        <v>7249371.5599999996</v>
      </c>
      <c r="G161" s="95">
        <v>103.0442</v>
      </c>
      <c r="H161" s="93">
        <v>26010.738260000002</v>
      </c>
      <c r="I161" s="94">
        <v>2.023051E-2</v>
      </c>
      <c r="J161" s="94">
        <v>8.9644462848216307E-3</v>
      </c>
      <c r="K161" s="94">
        <f>H161/'סכום נכסי הקרן'!$C$42</f>
        <v>3.5289233076595553E-4</v>
      </c>
    </row>
    <row r="162" spans="2:11">
      <c r="B162" s="86" t="s">
        <v>2466</v>
      </c>
      <c r="C162" s="83">
        <v>5306</v>
      </c>
      <c r="D162" s="96" t="s">
        <v>153</v>
      </c>
      <c r="E162" s="105">
        <v>43068</v>
      </c>
      <c r="F162" s="93">
        <v>343938.79999999993</v>
      </c>
      <c r="G162" s="95">
        <v>70.100800000000007</v>
      </c>
      <c r="H162" s="93">
        <v>917.40010999999981</v>
      </c>
      <c r="I162" s="94">
        <v>1.4189347691397512E-3</v>
      </c>
      <c r="J162" s="94">
        <v>3.1617649316903522E-4</v>
      </c>
      <c r="K162" s="94">
        <f>H162/'סכום נכסי הקרן'!$C$42</f>
        <v>1.2446531114447648E-5</v>
      </c>
    </row>
    <row r="163" spans="2:11">
      <c r="B163" s="86" t="s">
        <v>2467</v>
      </c>
      <c r="C163" s="83">
        <v>5268</v>
      </c>
      <c r="D163" s="96" t="s">
        <v>153</v>
      </c>
      <c r="E163" s="105">
        <v>42206</v>
      </c>
      <c r="F163" s="93">
        <v>6129756.7199999988</v>
      </c>
      <c r="G163" s="95">
        <v>116.93859999999999</v>
      </c>
      <c r="H163" s="93">
        <v>27274.436679999995</v>
      </c>
      <c r="I163" s="94">
        <v>3.9035591274397246E-3</v>
      </c>
      <c r="J163" s="94">
        <v>9.3999724314871771E-3</v>
      </c>
      <c r="K163" s="94">
        <f>H163/'סכום נכסי הקרן'!$C$42</f>
        <v>3.7003715289139462E-4</v>
      </c>
    </row>
    <row r="164" spans="2:11">
      <c r="B164" s="86" t="s">
        <v>2468</v>
      </c>
      <c r="C164" s="83">
        <v>4022</v>
      </c>
      <c r="D164" s="96" t="s">
        <v>151</v>
      </c>
      <c r="E164" s="105">
        <v>39134</v>
      </c>
      <c r="F164" s="93">
        <v>338203.28</v>
      </c>
      <c r="G164" s="95">
        <v>1E-4</v>
      </c>
      <c r="H164" s="93">
        <v>1.1799999999999996E-3</v>
      </c>
      <c r="I164" s="94">
        <v>4.2000000000000006E-3</v>
      </c>
      <c r="J164" s="94">
        <v>4.0667998387253465E-10</v>
      </c>
      <c r="K164" s="94">
        <f>H164/'סכום נכסי הקרן'!$C$42</f>
        <v>1.6009270715095316E-11</v>
      </c>
    </row>
    <row r="165" spans="2:11">
      <c r="B165" s="86" t="s">
        <v>2469</v>
      </c>
      <c r="C165" s="83">
        <v>5304</v>
      </c>
      <c r="D165" s="96" t="s">
        <v>153</v>
      </c>
      <c r="E165" s="105">
        <v>43080</v>
      </c>
      <c r="F165" s="93">
        <v>13557203.699999997</v>
      </c>
      <c r="G165" s="95">
        <v>92.688999999999993</v>
      </c>
      <c r="H165" s="93">
        <v>47813.769009999996</v>
      </c>
      <c r="I165" s="94">
        <v>5.2303426E-3</v>
      </c>
      <c r="J165" s="94">
        <v>1.6478731194806695E-2</v>
      </c>
      <c r="K165" s="94">
        <f>H165/'סכום נכסי הקרן'!$C$42</f>
        <v>6.4869794236451287E-4</v>
      </c>
    </row>
    <row r="166" spans="2:11">
      <c r="B166" s="86" t="s">
        <v>2470</v>
      </c>
      <c r="C166" s="83">
        <v>5233</v>
      </c>
      <c r="D166" s="96" t="s">
        <v>151</v>
      </c>
      <c r="E166" s="105">
        <v>41269</v>
      </c>
      <c r="F166" s="93">
        <v>7414011.7499999991</v>
      </c>
      <c r="G166" s="95">
        <v>14.716900000000001</v>
      </c>
      <c r="H166" s="93">
        <v>3799.2544199999993</v>
      </c>
      <c r="I166" s="94">
        <v>8.5047385835919521E-3</v>
      </c>
      <c r="J166" s="94">
        <v>1.3093904459773357E-3</v>
      </c>
      <c r="K166" s="94">
        <f>H166/'סכום נכסי הקרן'!$C$42</f>
        <v>5.1545163157035979E-5</v>
      </c>
    </row>
    <row r="167" spans="2:11">
      <c r="B167" s="86" t="s">
        <v>2471</v>
      </c>
      <c r="C167" s="83">
        <v>5284</v>
      </c>
      <c r="D167" s="96" t="s">
        <v>153</v>
      </c>
      <c r="E167" s="105">
        <v>42662</v>
      </c>
      <c r="F167" s="93">
        <v>12127330.689999998</v>
      </c>
      <c r="G167" s="95">
        <v>90.965800000000002</v>
      </c>
      <c r="H167" s="93">
        <v>41975.707469999994</v>
      </c>
      <c r="I167" s="94">
        <v>1.9910528333333333E-2</v>
      </c>
      <c r="J167" s="94">
        <v>1.4466677997404946E-2</v>
      </c>
      <c r="K167" s="94">
        <f>H167/'סכום נכסי הקרן'!$C$42</f>
        <v>5.6949191893633803E-4</v>
      </c>
    </row>
    <row r="168" spans="2:11">
      <c r="B168" s="86" t="s">
        <v>2472</v>
      </c>
      <c r="C168" s="83">
        <v>5267</v>
      </c>
      <c r="D168" s="96" t="s">
        <v>153</v>
      </c>
      <c r="E168" s="105">
        <v>42446</v>
      </c>
      <c r="F168" s="93">
        <v>6518328.7699999986</v>
      </c>
      <c r="G168" s="95">
        <v>99.177499999999995</v>
      </c>
      <c r="H168" s="93">
        <v>24598.242549999995</v>
      </c>
      <c r="I168" s="94">
        <v>1.0688340629370871E-2</v>
      </c>
      <c r="J168" s="94">
        <v>8.4776380368870308E-3</v>
      </c>
      <c r="K168" s="94">
        <f>H168/'סכום נכסי הקרן'!$C$42</f>
        <v>3.3372874923603952E-4</v>
      </c>
    </row>
    <row r="169" spans="2:11">
      <c r="B169" s="86" t="s">
        <v>2473</v>
      </c>
      <c r="C169" s="83">
        <v>6646</v>
      </c>
      <c r="D169" s="96" t="s">
        <v>153</v>
      </c>
      <c r="E169" s="105">
        <v>43460</v>
      </c>
      <c r="F169" s="93">
        <v>19550585.549999997</v>
      </c>
      <c r="G169" s="95">
        <v>98.833799999999997</v>
      </c>
      <c r="H169" s="93">
        <v>73522.442089999982</v>
      </c>
      <c r="I169" s="94">
        <v>2.104E-2</v>
      </c>
      <c r="J169" s="94">
        <v>2.5339072511381833E-2</v>
      </c>
      <c r="K169" s="94">
        <f>H169/'סכום נכסי הקרן'!$C$42</f>
        <v>9.9749210089299014E-4</v>
      </c>
    </row>
    <row r="170" spans="2:11">
      <c r="B170" s="86" t="s">
        <v>2474</v>
      </c>
      <c r="C170" s="83">
        <v>5083</v>
      </c>
      <c r="D170" s="96" t="s">
        <v>151</v>
      </c>
      <c r="E170" s="105">
        <v>39415</v>
      </c>
      <c r="F170" s="93">
        <v>3693863.9999999995</v>
      </c>
      <c r="G170" s="95">
        <v>71.499700000000004</v>
      </c>
      <c r="H170" s="93">
        <v>9196.3160500000013</v>
      </c>
      <c r="I170" s="94">
        <v>2.9136892404740572E-2</v>
      </c>
      <c r="J170" s="94">
        <v>3.1694556465260452E-3</v>
      </c>
      <c r="K170" s="94">
        <f>H170/'סכום נכסי הקרן'!$C$42</f>
        <v>1.2476806205595432E-4</v>
      </c>
    </row>
    <row r="171" spans="2:11">
      <c r="B171" s="86" t="s">
        <v>2475</v>
      </c>
      <c r="C171" s="83">
        <v>5276</v>
      </c>
      <c r="D171" s="96" t="s">
        <v>151</v>
      </c>
      <c r="E171" s="105">
        <v>42521</v>
      </c>
      <c r="F171" s="93">
        <v>16238646.069999998</v>
      </c>
      <c r="G171" s="95">
        <v>122.55289999999999</v>
      </c>
      <c r="H171" s="93">
        <v>69295.044099999985</v>
      </c>
      <c r="I171" s="94">
        <v>2.2520000000000001E-3</v>
      </c>
      <c r="J171" s="94">
        <v>2.3882124929690322E-2</v>
      </c>
      <c r="K171" s="94">
        <f>H171/'סכום נכסי הקרן'!$C$42</f>
        <v>9.4013823746726154E-4</v>
      </c>
    </row>
    <row r="172" spans="2:11">
      <c r="B172" s="86" t="s">
        <v>2476</v>
      </c>
      <c r="C172" s="83">
        <v>6647</v>
      </c>
      <c r="D172" s="96" t="s">
        <v>151</v>
      </c>
      <c r="E172" s="105">
        <v>43510</v>
      </c>
      <c r="F172" s="93">
        <v>12480852.960000001</v>
      </c>
      <c r="G172" s="95">
        <v>96.7714</v>
      </c>
      <c r="H172" s="93">
        <v>42055.234360000009</v>
      </c>
      <c r="I172" s="94">
        <v>3.1569622669834225E-3</v>
      </c>
      <c r="J172" s="94">
        <v>1.4494086467186843E-2</v>
      </c>
      <c r="K172" s="94">
        <f>H172/'סכום נכסי הקרן'!$C$42</f>
        <v>5.7057087445425321E-4</v>
      </c>
    </row>
    <row r="173" spans="2:11">
      <c r="B173" s="86" t="s">
        <v>2477</v>
      </c>
      <c r="C173" s="83">
        <v>6642</v>
      </c>
      <c r="D173" s="96" t="s">
        <v>151</v>
      </c>
      <c r="E173" s="105">
        <v>43465</v>
      </c>
      <c r="F173" s="93">
        <v>1274705.9199999997</v>
      </c>
      <c r="G173" s="95">
        <v>97.357900000000001</v>
      </c>
      <c r="H173" s="93">
        <v>4321.25569</v>
      </c>
      <c r="I173" s="94">
        <v>1.5709250000000001E-3</v>
      </c>
      <c r="J173" s="94">
        <v>1.489295079930762E-3</v>
      </c>
      <c r="K173" s="94">
        <f>H173/'סכום נכסי הקרן'!$C$42</f>
        <v>5.8627247601996638E-5</v>
      </c>
    </row>
    <row r="174" spans="2:11">
      <c r="B174" s="86" t="s">
        <v>2478</v>
      </c>
      <c r="C174" s="83">
        <v>5337</v>
      </c>
      <c r="D174" s="96" t="s">
        <v>151</v>
      </c>
      <c r="E174" s="105">
        <v>43490</v>
      </c>
      <c r="F174" s="93">
        <v>6705190.0999999987</v>
      </c>
      <c r="G174" s="95">
        <v>95.471999999999994</v>
      </c>
      <c r="H174" s="93">
        <v>22290.298429999995</v>
      </c>
      <c r="I174" s="94">
        <v>5.0574246266666652E-3</v>
      </c>
      <c r="J174" s="94">
        <v>7.6822188186664283E-3</v>
      </c>
      <c r="K174" s="94">
        <f>H174/'סכום נכסי הקרן'!$C$42</f>
        <v>3.0241645922553744E-4</v>
      </c>
    </row>
    <row r="175" spans="2:11">
      <c r="B175" s="86" t="s">
        <v>2479</v>
      </c>
      <c r="C175" s="83">
        <v>5269</v>
      </c>
      <c r="D175" s="96" t="s">
        <v>153</v>
      </c>
      <c r="E175" s="105">
        <v>42271</v>
      </c>
      <c r="F175" s="93">
        <v>8857020.6199999973</v>
      </c>
      <c r="G175" s="95">
        <v>105.92659999999999</v>
      </c>
      <c r="H175" s="93">
        <v>35698.284779999994</v>
      </c>
      <c r="I175" s="94">
        <v>2.2184807368525305E-2</v>
      </c>
      <c r="J175" s="94">
        <v>1.2303201592040298E-2</v>
      </c>
      <c r="K175" s="94">
        <f>H175/'סכום נכסי הקרן'!$C$42</f>
        <v>4.8432500432846355E-4</v>
      </c>
    </row>
    <row r="176" spans="2:11">
      <c r="B176" s="86" t="s">
        <v>2480</v>
      </c>
      <c r="C176" s="83">
        <v>5312</v>
      </c>
      <c r="D176" s="96" t="s">
        <v>151</v>
      </c>
      <c r="E176" s="105">
        <v>43095</v>
      </c>
      <c r="F176" s="93">
        <v>422916.66</v>
      </c>
      <c r="G176" s="95">
        <v>109.6888</v>
      </c>
      <c r="H176" s="93">
        <v>1615.2726699999996</v>
      </c>
      <c r="I176" s="94">
        <v>1.6141210371340083E-2</v>
      </c>
      <c r="J176" s="94">
        <v>5.5669412151300511E-4</v>
      </c>
      <c r="K176" s="94">
        <f>H176/'סכום נכסי הקרן'!$C$42</f>
        <v>2.1914692756546461E-5</v>
      </c>
    </row>
    <row r="177" spans="2:11">
      <c r="B177" s="86" t="s">
        <v>2481</v>
      </c>
      <c r="C177" s="83">
        <v>5227</v>
      </c>
      <c r="D177" s="96" t="s">
        <v>151</v>
      </c>
      <c r="E177" s="105">
        <v>40997</v>
      </c>
      <c r="F177" s="93">
        <v>2252408.7699999996</v>
      </c>
      <c r="G177" s="95">
        <v>82.110500000000002</v>
      </c>
      <c r="H177" s="93">
        <v>6439.8339899999983</v>
      </c>
      <c r="I177" s="94">
        <v>3.0303030303030303E-3</v>
      </c>
      <c r="J177" s="94">
        <v>2.2194504942330512E-3</v>
      </c>
      <c r="K177" s="94">
        <f>H177/'סכום נכסי הקרן'!$C$42</f>
        <v>8.7370377717103755E-5</v>
      </c>
    </row>
    <row r="178" spans="2:11">
      <c r="B178" s="86" t="s">
        <v>2482</v>
      </c>
      <c r="C178" s="83">
        <v>5257</v>
      </c>
      <c r="D178" s="96" t="s">
        <v>151</v>
      </c>
      <c r="E178" s="105">
        <v>42033</v>
      </c>
      <c r="F178" s="93">
        <v>6241438.9099999992</v>
      </c>
      <c r="G178" s="95">
        <v>118.2419</v>
      </c>
      <c r="H178" s="93">
        <v>25697.145929999995</v>
      </c>
      <c r="I178" s="94">
        <v>2.4990949283073514E-2</v>
      </c>
      <c r="J178" s="94">
        <v>8.8563685528665857E-3</v>
      </c>
      <c r="K178" s="94">
        <f>H178/'סכום נכסי הקרן'!$C$42</f>
        <v>3.4863776762599988E-4</v>
      </c>
    </row>
    <row r="179" spans="2:11">
      <c r="B179" s="86" t="s">
        <v>2483</v>
      </c>
      <c r="C179" s="83">
        <v>7005</v>
      </c>
      <c r="D179" s="96" t="s">
        <v>151</v>
      </c>
      <c r="E179" s="105">
        <v>43636</v>
      </c>
      <c r="F179" s="93">
        <v>775145.00999999989</v>
      </c>
      <c r="G179" s="95">
        <v>93.400199999999998</v>
      </c>
      <c r="H179" s="93">
        <v>2520.9227099999998</v>
      </c>
      <c r="I179" s="94">
        <v>5.211058825882354E-3</v>
      </c>
      <c r="J179" s="94">
        <v>8.6882102292093781E-4</v>
      </c>
      <c r="K179" s="94">
        <f>H179/'סכום נכסי הקרן'!$C$42</f>
        <v>3.4201808573069265E-5</v>
      </c>
    </row>
    <row r="180" spans="2:11">
      <c r="B180" s="86" t="s">
        <v>2484</v>
      </c>
      <c r="C180" s="83">
        <v>5286</v>
      </c>
      <c r="D180" s="96" t="s">
        <v>151</v>
      </c>
      <c r="E180" s="105">
        <v>42727</v>
      </c>
      <c r="F180" s="93">
        <v>12972400.300000001</v>
      </c>
      <c r="G180" s="95">
        <v>107.5107</v>
      </c>
      <c r="H180" s="93">
        <v>48562.473349999993</v>
      </c>
      <c r="I180" s="94">
        <v>6.8333333333333345E-3</v>
      </c>
      <c r="J180" s="94">
        <v>1.6736767693888471E-2</v>
      </c>
      <c r="K180" s="94">
        <f>H180/'סכום נכסי הקרן'!$C$42</f>
        <v>6.5885574784301014E-4</v>
      </c>
    </row>
    <row r="181" spans="2:11">
      <c r="B181" s="86" t="s">
        <v>2485</v>
      </c>
      <c r="C181" s="83">
        <v>5338</v>
      </c>
      <c r="D181" s="96" t="s">
        <v>151</v>
      </c>
      <c r="E181" s="105">
        <v>43375</v>
      </c>
      <c r="F181" s="93">
        <v>352446.56999999995</v>
      </c>
      <c r="G181" s="95">
        <v>99.734700000000004</v>
      </c>
      <c r="H181" s="93">
        <v>1223.9631399999996</v>
      </c>
      <c r="I181" s="94">
        <v>1.9333333714285715E-3</v>
      </c>
      <c r="J181" s="94">
        <v>4.2183161867438717E-4</v>
      </c>
      <c r="K181" s="94">
        <f>H181/'סכום נכסי הקרן'!$C$42</f>
        <v>1.6605726486066195E-5</v>
      </c>
    </row>
    <row r="182" spans="2:11">
      <c r="B182" s="86" t="s">
        <v>2486</v>
      </c>
      <c r="C182" s="83">
        <v>6641</v>
      </c>
      <c r="D182" s="96" t="s">
        <v>151</v>
      </c>
      <c r="E182" s="105">
        <v>43461</v>
      </c>
      <c r="F182" s="93">
        <v>225425.73999999996</v>
      </c>
      <c r="G182" s="95">
        <v>80.575500000000005</v>
      </c>
      <c r="H182" s="93">
        <v>632.46326999999974</v>
      </c>
      <c r="I182" s="94">
        <v>1.9444444252873564E-3</v>
      </c>
      <c r="J182" s="94">
        <v>2.1797470546065296E-4</v>
      </c>
      <c r="K182" s="94">
        <f>H182/'סכום נכסי הקרן'!$C$42</f>
        <v>8.5807421243935787E-6</v>
      </c>
    </row>
    <row r="183" spans="2:11">
      <c r="B183" s="86" t="s">
        <v>2487</v>
      </c>
      <c r="C183" s="83">
        <v>6658</v>
      </c>
      <c r="D183" s="96" t="s">
        <v>151</v>
      </c>
      <c r="E183" s="105">
        <v>43633</v>
      </c>
      <c r="F183" s="93">
        <v>2410021.3899999997</v>
      </c>
      <c r="G183" s="95">
        <v>96.964699999999993</v>
      </c>
      <c r="H183" s="93">
        <v>8136.9813799999993</v>
      </c>
      <c r="I183" s="94">
        <v>3.8560343199999993E-2</v>
      </c>
      <c r="J183" s="94">
        <v>2.8043622511775557E-3</v>
      </c>
      <c r="K183" s="94">
        <f>H183/'סכום נכסי הקרן'!$C$42</f>
        <v>1.1039587942043214E-4</v>
      </c>
    </row>
    <row r="184" spans="2:11">
      <c r="B184" s="142"/>
      <c r="C184" s="128"/>
      <c r="D184" s="128"/>
      <c r="E184" s="128"/>
      <c r="F184" s="128"/>
      <c r="G184" s="128"/>
      <c r="H184" s="128"/>
      <c r="I184" s="128"/>
      <c r="J184" s="128"/>
      <c r="K184" s="128"/>
    </row>
    <row r="185" spans="2:11">
      <c r="B185" s="142"/>
      <c r="C185" s="128"/>
      <c r="D185" s="128"/>
      <c r="E185" s="128"/>
      <c r="F185" s="128"/>
      <c r="G185" s="128"/>
      <c r="H185" s="128"/>
      <c r="I185" s="128"/>
      <c r="J185" s="128"/>
      <c r="K185" s="128"/>
    </row>
    <row r="186" spans="2:11">
      <c r="B186" s="142"/>
      <c r="C186" s="128"/>
      <c r="D186" s="128"/>
      <c r="E186" s="128"/>
      <c r="F186" s="128"/>
      <c r="G186" s="128"/>
      <c r="H186" s="128"/>
      <c r="I186" s="128"/>
      <c r="J186" s="128"/>
      <c r="K186" s="128"/>
    </row>
    <row r="187" spans="2:11">
      <c r="B187" s="143" t="s">
        <v>131</v>
      </c>
      <c r="C187" s="128"/>
      <c r="D187" s="128"/>
      <c r="E187" s="128"/>
      <c r="F187" s="128"/>
      <c r="G187" s="128"/>
      <c r="H187" s="128"/>
      <c r="I187" s="128"/>
      <c r="J187" s="128"/>
      <c r="K187" s="128"/>
    </row>
    <row r="188" spans="2:11">
      <c r="B188" s="143" t="s">
        <v>225</v>
      </c>
      <c r="C188" s="128"/>
      <c r="D188" s="128"/>
      <c r="E188" s="128"/>
      <c r="F188" s="128"/>
      <c r="G188" s="128"/>
      <c r="H188" s="128"/>
      <c r="I188" s="128"/>
      <c r="J188" s="128"/>
      <c r="K188" s="128"/>
    </row>
    <row r="189" spans="2:11">
      <c r="B189" s="143" t="s">
        <v>233</v>
      </c>
      <c r="C189" s="128"/>
      <c r="D189" s="128"/>
      <c r="E189" s="128"/>
      <c r="F189" s="128"/>
      <c r="G189" s="128"/>
      <c r="H189" s="128"/>
      <c r="I189" s="128"/>
      <c r="J189" s="128"/>
      <c r="K189" s="128"/>
    </row>
    <row r="190" spans="2:11">
      <c r="B190" s="142"/>
      <c r="C190" s="128"/>
      <c r="D190" s="128"/>
      <c r="E190" s="128"/>
      <c r="F190" s="128"/>
      <c r="G190" s="128"/>
      <c r="H190" s="128"/>
      <c r="I190" s="128"/>
      <c r="J190" s="128"/>
      <c r="K190" s="128"/>
    </row>
    <row r="191" spans="2:11">
      <c r="B191" s="142"/>
      <c r="C191" s="128"/>
      <c r="D191" s="128"/>
      <c r="E191" s="128"/>
      <c r="F191" s="128"/>
      <c r="G191" s="128"/>
      <c r="H191" s="128"/>
      <c r="I191" s="128"/>
      <c r="J191" s="128"/>
      <c r="K191" s="128"/>
    </row>
    <row r="192" spans="2:11">
      <c r="B192" s="142"/>
      <c r="C192" s="128"/>
      <c r="D192" s="128"/>
      <c r="E192" s="128"/>
      <c r="F192" s="128"/>
      <c r="G192" s="128"/>
      <c r="H192" s="128"/>
      <c r="I192" s="128"/>
      <c r="J192" s="128"/>
      <c r="K192" s="128"/>
    </row>
    <row r="193" spans="2:11">
      <c r="B193" s="142"/>
      <c r="C193" s="128"/>
      <c r="D193" s="128"/>
      <c r="E193" s="128"/>
      <c r="F193" s="128"/>
      <c r="G193" s="128"/>
      <c r="H193" s="128"/>
      <c r="I193" s="128"/>
      <c r="J193" s="128"/>
      <c r="K193" s="128"/>
    </row>
    <row r="194" spans="2:11">
      <c r="B194" s="142"/>
      <c r="C194" s="128"/>
      <c r="D194" s="128"/>
      <c r="E194" s="128"/>
      <c r="F194" s="128"/>
      <c r="G194" s="128"/>
      <c r="H194" s="128"/>
      <c r="I194" s="128"/>
      <c r="J194" s="128"/>
      <c r="K194" s="128"/>
    </row>
    <row r="195" spans="2:11">
      <c r="B195" s="142"/>
      <c r="C195" s="128"/>
      <c r="D195" s="128"/>
      <c r="E195" s="128"/>
      <c r="F195" s="128"/>
      <c r="G195" s="128"/>
      <c r="H195" s="128"/>
      <c r="I195" s="128"/>
      <c r="J195" s="128"/>
      <c r="K195" s="128"/>
    </row>
    <row r="196" spans="2:11">
      <c r="B196" s="142"/>
      <c r="C196" s="128"/>
      <c r="D196" s="128"/>
      <c r="E196" s="128"/>
      <c r="F196" s="128"/>
      <c r="G196" s="128"/>
      <c r="H196" s="128"/>
      <c r="I196" s="128"/>
      <c r="J196" s="128"/>
      <c r="K196" s="128"/>
    </row>
    <row r="197" spans="2:11">
      <c r="B197" s="142"/>
      <c r="C197" s="128"/>
      <c r="D197" s="128"/>
      <c r="E197" s="128"/>
      <c r="F197" s="128"/>
      <c r="G197" s="128"/>
      <c r="H197" s="128"/>
      <c r="I197" s="128"/>
      <c r="J197" s="128"/>
      <c r="K197" s="128"/>
    </row>
    <row r="198" spans="2:11">
      <c r="B198" s="142"/>
      <c r="C198" s="128"/>
      <c r="D198" s="128"/>
      <c r="E198" s="128"/>
      <c r="F198" s="128"/>
      <c r="G198" s="128"/>
      <c r="H198" s="128"/>
      <c r="I198" s="128"/>
      <c r="J198" s="128"/>
      <c r="K198" s="128"/>
    </row>
    <row r="199" spans="2:11">
      <c r="B199" s="142"/>
      <c r="C199" s="128"/>
      <c r="D199" s="128"/>
      <c r="E199" s="128"/>
      <c r="F199" s="128"/>
      <c r="G199" s="128"/>
      <c r="H199" s="128"/>
      <c r="I199" s="128"/>
      <c r="J199" s="128"/>
      <c r="K199" s="128"/>
    </row>
    <row r="200" spans="2:11">
      <c r="B200" s="142"/>
      <c r="C200" s="128"/>
      <c r="D200" s="128"/>
      <c r="E200" s="128"/>
      <c r="F200" s="128"/>
      <c r="G200" s="128"/>
      <c r="H200" s="128"/>
      <c r="I200" s="128"/>
      <c r="J200" s="128"/>
      <c r="K200" s="128"/>
    </row>
    <row r="201" spans="2:11">
      <c r="B201" s="142"/>
      <c r="C201" s="128"/>
      <c r="D201" s="128"/>
      <c r="E201" s="128"/>
      <c r="F201" s="128"/>
      <c r="G201" s="128"/>
      <c r="H201" s="128"/>
      <c r="I201" s="128"/>
      <c r="J201" s="128"/>
      <c r="K201" s="128"/>
    </row>
    <row r="202" spans="2:11">
      <c r="B202" s="142"/>
      <c r="C202" s="128"/>
      <c r="D202" s="128"/>
      <c r="E202" s="128"/>
      <c r="F202" s="128"/>
      <c r="G202" s="128"/>
      <c r="H202" s="128"/>
      <c r="I202" s="128"/>
      <c r="J202" s="128"/>
      <c r="K202" s="128"/>
    </row>
    <row r="203" spans="2:11">
      <c r="B203" s="142"/>
      <c r="C203" s="128"/>
      <c r="D203" s="128"/>
      <c r="E203" s="128"/>
      <c r="F203" s="128"/>
      <c r="G203" s="128"/>
      <c r="H203" s="128"/>
      <c r="I203" s="128"/>
      <c r="J203" s="128"/>
      <c r="K203" s="128"/>
    </row>
    <row r="204" spans="2:11">
      <c r="B204" s="142"/>
      <c r="C204" s="128"/>
      <c r="D204" s="128"/>
      <c r="E204" s="128"/>
      <c r="F204" s="128"/>
      <c r="G204" s="128"/>
      <c r="H204" s="128"/>
      <c r="I204" s="128"/>
      <c r="J204" s="128"/>
      <c r="K204" s="128"/>
    </row>
    <row r="205" spans="2:11">
      <c r="B205" s="142"/>
      <c r="C205" s="128"/>
      <c r="D205" s="128"/>
      <c r="E205" s="128"/>
      <c r="F205" s="128"/>
      <c r="G205" s="128"/>
      <c r="H205" s="128"/>
      <c r="I205" s="128"/>
      <c r="J205" s="128"/>
      <c r="K205" s="128"/>
    </row>
    <row r="206" spans="2:11">
      <c r="B206" s="142"/>
      <c r="C206" s="128"/>
      <c r="D206" s="128"/>
      <c r="E206" s="128"/>
      <c r="F206" s="128"/>
      <c r="G206" s="128"/>
      <c r="H206" s="128"/>
      <c r="I206" s="128"/>
      <c r="J206" s="128"/>
      <c r="K206" s="128"/>
    </row>
    <row r="207" spans="2:11">
      <c r="B207" s="142"/>
      <c r="C207" s="128"/>
      <c r="D207" s="128"/>
      <c r="E207" s="128"/>
      <c r="F207" s="128"/>
      <c r="G207" s="128"/>
      <c r="H207" s="128"/>
      <c r="I207" s="128"/>
      <c r="J207" s="128"/>
      <c r="K207" s="128"/>
    </row>
    <row r="208" spans="2:11">
      <c r="B208" s="142"/>
      <c r="C208" s="128"/>
      <c r="D208" s="128"/>
      <c r="E208" s="128"/>
      <c r="F208" s="128"/>
      <c r="G208" s="128"/>
      <c r="H208" s="128"/>
      <c r="I208" s="128"/>
      <c r="J208" s="128"/>
      <c r="K208" s="128"/>
    </row>
    <row r="209" spans="2:11">
      <c r="B209" s="142"/>
      <c r="C209" s="128"/>
      <c r="D209" s="128"/>
      <c r="E209" s="128"/>
      <c r="F209" s="128"/>
      <c r="G209" s="128"/>
      <c r="H209" s="128"/>
      <c r="I209" s="128"/>
      <c r="J209" s="128"/>
      <c r="K209" s="128"/>
    </row>
    <row r="210" spans="2:11">
      <c r="B210" s="142"/>
      <c r="C210" s="128"/>
      <c r="D210" s="128"/>
      <c r="E210" s="128"/>
      <c r="F210" s="128"/>
      <c r="G210" s="128"/>
      <c r="H210" s="128"/>
      <c r="I210" s="128"/>
      <c r="J210" s="128"/>
      <c r="K210" s="128"/>
    </row>
    <row r="211" spans="2:11">
      <c r="B211" s="142"/>
      <c r="C211" s="128"/>
      <c r="D211" s="128"/>
      <c r="E211" s="128"/>
      <c r="F211" s="128"/>
      <c r="G211" s="128"/>
      <c r="H211" s="128"/>
      <c r="I211" s="128"/>
      <c r="J211" s="128"/>
      <c r="K211" s="128"/>
    </row>
    <row r="212" spans="2:11">
      <c r="B212" s="142"/>
      <c r="C212" s="128"/>
      <c r="D212" s="128"/>
      <c r="E212" s="128"/>
      <c r="F212" s="128"/>
      <c r="G212" s="128"/>
      <c r="H212" s="128"/>
      <c r="I212" s="128"/>
      <c r="J212" s="128"/>
      <c r="K212" s="128"/>
    </row>
    <row r="213" spans="2:11">
      <c r="B213" s="142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2:11">
      <c r="B214" s="142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2:11">
      <c r="B215" s="142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2:11">
      <c r="B216" s="142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2:11">
      <c r="B217" s="142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2:11">
      <c r="B218" s="142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2:11">
      <c r="B219" s="142"/>
      <c r="C219" s="128"/>
      <c r="D219" s="128"/>
      <c r="E219" s="128"/>
      <c r="F219" s="128"/>
      <c r="G219" s="128"/>
      <c r="H219" s="128"/>
      <c r="I219" s="128"/>
      <c r="J219" s="128"/>
      <c r="K219" s="128"/>
    </row>
    <row r="220" spans="2:11">
      <c r="B220" s="142"/>
      <c r="C220" s="128"/>
      <c r="D220" s="128"/>
      <c r="E220" s="128"/>
      <c r="F220" s="128"/>
      <c r="G220" s="128"/>
      <c r="H220" s="128"/>
      <c r="I220" s="128"/>
      <c r="J220" s="128"/>
      <c r="K220" s="128"/>
    </row>
    <row r="221" spans="2:11">
      <c r="B221" s="142"/>
      <c r="C221" s="128"/>
      <c r="D221" s="128"/>
      <c r="E221" s="128"/>
      <c r="F221" s="128"/>
      <c r="G221" s="128"/>
      <c r="H221" s="128"/>
      <c r="I221" s="128"/>
      <c r="J221" s="128"/>
      <c r="K221" s="128"/>
    </row>
    <row r="222" spans="2:11">
      <c r="B222" s="142"/>
      <c r="C222" s="128"/>
      <c r="D222" s="128"/>
      <c r="E222" s="128"/>
      <c r="F222" s="128"/>
      <c r="G222" s="128"/>
      <c r="H222" s="128"/>
      <c r="I222" s="128"/>
      <c r="J222" s="128"/>
      <c r="K222" s="128"/>
    </row>
    <row r="223" spans="2:11">
      <c r="B223" s="142"/>
      <c r="C223" s="128"/>
      <c r="D223" s="128"/>
      <c r="E223" s="128"/>
      <c r="F223" s="128"/>
      <c r="G223" s="128"/>
      <c r="H223" s="128"/>
      <c r="I223" s="128"/>
      <c r="J223" s="128"/>
      <c r="K223" s="128"/>
    </row>
    <row r="224" spans="2:11">
      <c r="B224" s="142"/>
      <c r="C224" s="128"/>
      <c r="D224" s="128"/>
      <c r="E224" s="128"/>
      <c r="F224" s="128"/>
      <c r="G224" s="128"/>
      <c r="H224" s="128"/>
      <c r="I224" s="128"/>
      <c r="J224" s="128"/>
      <c r="K224" s="128"/>
    </row>
    <row r="225" spans="2:11">
      <c r="B225" s="142"/>
      <c r="C225" s="128"/>
      <c r="D225" s="128"/>
      <c r="E225" s="128"/>
      <c r="F225" s="128"/>
      <c r="G225" s="128"/>
      <c r="H225" s="128"/>
      <c r="I225" s="128"/>
      <c r="J225" s="128"/>
      <c r="K225" s="128"/>
    </row>
    <row r="226" spans="2:11">
      <c r="B226" s="142"/>
      <c r="C226" s="128"/>
      <c r="D226" s="128"/>
      <c r="E226" s="128"/>
      <c r="F226" s="128"/>
      <c r="G226" s="128"/>
      <c r="H226" s="128"/>
      <c r="I226" s="128"/>
      <c r="J226" s="128"/>
      <c r="K226" s="128"/>
    </row>
    <row r="227" spans="2:11">
      <c r="B227" s="142"/>
      <c r="C227" s="128"/>
      <c r="D227" s="128"/>
      <c r="E227" s="128"/>
      <c r="F227" s="128"/>
      <c r="G227" s="128"/>
      <c r="H227" s="128"/>
      <c r="I227" s="128"/>
      <c r="J227" s="128"/>
      <c r="K227" s="128"/>
    </row>
    <row r="228" spans="2:11">
      <c r="B228" s="142"/>
      <c r="C228" s="128"/>
      <c r="D228" s="128"/>
      <c r="E228" s="128"/>
      <c r="F228" s="128"/>
      <c r="G228" s="128"/>
      <c r="H228" s="128"/>
      <c r="I228" s="128"/>
      <c r="J228" s="128"/>
      <c r="K228" s="128"/>
    </row>
    <row r="229" spans="2:11">
      <c r="B229" s="142"/>
      <c r="C229" s="128"/>
      <c r="D229" s="128"/>
      <c r="E229" s="128"/>
      <c r="F229" s="128"/>
      <c r="G229" s="128"/>
      <c r="H229" s="128"/>
      <c r="I229" s="128"/>
      <c r="J229" s="128"/>
      <c r="K229" s="128"/>
    </row>
    <row r="230" spans="2:11">
      <c r="B230" s="142"/>
      <c r="C230" s="128"/>
      <c r="D230" s="128"/>
      <c r="E230" s="128"/>
      <c r="F230" s="128"/>
      <c r="G230" s="128"/>
      <c r="H230" s="128"/>
      <c r="I230" s="128"/>
      <c r="J230" s="128"/>
      <c r="K230" s="128"/>
    </row>
    <row r="231" spans="2:11">
      <c r="B231" s="142"/>
      <c r="C231" s="128"/>
      <c r="D231" s="128"/>
      <c r="E231" s="128"/>
      <c r="F231" s="128"/>
      <c r="G231" s="128"/>
      <c r="H231" s="128"/>
      <c r="I231" s="128"/>
      <c r="J231" s="128"/>
      <c r="K231" s="128"/>
    </row>
    <row r="232" spans="2:11">
      <c r="B232" s="142"/>
      <c r="C232" s="128"/>
      <c r="D232" s="128"/>
      <c r="E232" s="128"/>
      <c r="F232" s="128"/>
      <c r="G232" s="128"/>
      <c r="H232" s="128"/>
      <c r="I232" s="128"/>
      <c r="J232" s="128"/>
      <c r="K232" s="128"/>
    </row>
    <row r="233" spans="2:11">
      <c r="B233" s="142"/>
      <c r="C233" s="128"/>
      <c r="D233" s="128"/>
      <c r="E233" s="128"/>
      <c r="F233" s="128"/>
      <c r="G233" s="128"/>
      <c r="H233" s="128"/>
      <c r="I233" s="128"/>
      <c r="J233" s="128"/>
      <c r="K233" s="128"/>
    </row>
    <row r="234" spans="2:11">
      <c r="B234" s="142"/>
      <c r="C234" s="128"/>
      <c r="D234" s="128"/>
      <c r="E234" s="128"/>
      <c r="F234" s="128"/>
      <c r="G234" s="128"/>
      <c r="H234" s="128"/>
      <c r="I234" s="128"/>
      <c r="J234" s="128"/>
      <c r="K234" s="128"/>
    </row>
    <row r="235" spans="2:11">
      <c r="B235" s="142"/>
      <c r="C235" s="128"/>
      <c r="D235" s="128"/>
      <c r="E235" s="128"/>
      <c r="F235" s="128"/>
      <c r="G235" s="128"/>
      <c r="H235" s="128"/>
      <c r="I235" s="128"/>
      <c r="J235" s="128"/>
      <c r="K235" s="128"/>
    </row>
    <row r="236" spans="2:11">
      <c r="B236" s="142"/>
      <c r="C236" s="128"/>
      <c r="D236" s="128"/>
      <c r="E236" s="128"/>
      <c r="F236" s="128"/>
      <c r="G236" s="128"/>
      <c r="H236" s="128"/>
      <c r="I236" s="128"/>
      <c r="J236" s="128"/>
      <c r="K236" s="128"/>
    </row>
    <row r="237" spans="2:11">
      <c r="B237" s="142"/>
      <c r="C237" s="128"/>
      <c r="D237" s="128"/>
      <c r="E237" s="128"/>
      <c r="F237" s="128"/>
      <c r="G237" s="128"/>
      <c r="H237" s="128"/>
      <c r="I237" s="128"/>
      <c r="J237" s="128"/>
      <c r="K237" s="128"/>
    </row>
    <row r="238" spans="2:11">
      <c r="B238" s="142"/>
      <c r="C238" s="128"/>
      <c r="D238" s="128"/>
      <c r="E238" s="128"/>
      <c r="F238" s="128"/>
      <c r="G238" s="128"/>
      <c r="H238" s="128"/>
      <c r="I238" s="128"/>
      <c r="J238" s="128"/>
      <c r="K238" s="128"/>
    </row>
    <row r="239" spans="2:11">
      <c r="B239" s="142"/>
      <c r="C239" s="128"/>
      <c r="D239" s="128"/>
      <c r="E239" s="128"/>
      <c r="F239" s="128"/>
      <c r="G239" s="128"/>
      <c r="H239" s="128"/>
      <c r="I239" s="128"/>
      <c r="J239" s="128"/>
      <c r="K239" s="128"/>
    </row>
    <row r="240" spans="2:11">
      <c r="B240" s="142"/>
      <c r="C240" s="128"/>
      <c r="D240" s="128"/>
      <c r="E240" s="128"/>
      <c r="F240" s="128"/>
      <c r="G240" s="128"/>
      <c r="H240" s="128"/>
      <c r="I240" s="128"/>
      <c r="J240" s="128"/>
      <c r="K240" s="128"/>
    </row>
    <row r="241" spans="2:11">
      <c r="B241" s="142"/>
      <c r="C241" s="128"/>
      <c r="D241" s="128"/>
      <c r="E241" s="128"/>
      <c r="F241" s="128"/>
      <c r="G241" s="128"/>
      <c r="H241" s="128"/>
      <c r="I241" s="128"/>
      <c r="J241" s="128"/>
      <c r="K241" s="128"/>
    </row>
    <row r="242" spans="2:11">
      <c r="B242" s="142"/>
      <c r="C242" s="128"/>
      <c r="D242" s="128"/>
      <c r="E242" s="128"/>
      <c r="F242" s="128"/>
      <c r="G242" s="128"/>
      <c r="H242" s="128"/>
      <c r="I242" s="128"/>
      <c r="J242" s="128"/>
      <c r="K242" s="128"/>
    </row>
    <row r="243" spans="2:11">
      <c r="B243" s="142"/>
      <c r="C243" s="128"/>
      <c r="D243" s="128"/>
      <c r="E243" s="128"/>
      <c r="F243" s="128"/>
      <c r="G243" s="128"/>
      <c r="H243" s="128"/>
      <c r="I243" s="128"/>
      <c r="J243" s="128"/>
      <c r="K243" s="128"/>
    </row>
    <row r="244" spans="2:11">
      <c r="B244" s="142"/>
      <c r="C244" s="128"/>
      <c r="D244" s="128"/>
      <c r="E244" s="128"/>
      <c r="F244" s="128"/>
      <c r="G244" s="128"/>
      <c r="H244" s="128"/>
      <c r="I244" s="128"/>
      <c r="J244" s="128"/>
      <c r="K244" s="128"/>
    </row>
    <row r="245" spans="2:11">
      <c r="B245" s="142"/>
      <c r="C245" s="128"/>
      <c r="D245" s="128"/>
      <c r="E245" s="128"/>
      <c r="F245" s="128"/>
      <c r="G245" s="128"/>
      <c r="H245" s="128"/>
      <c r="I245" s="128"/>
      <c r="J245" s="128"/>
      <c r="K245" s="128"/>
    </row>
    <row r="246" spans="2:11">
      <c r="B246" s="142"/>
      <c r="C246" s="128"/>
      <c r="D246" s="128"/>
      <c r="E246" s="128"/>
      <c r="F246" s="128"/>
      <c r="G246" s="128"/>
      <c r="H246" s="128"/>
      <c r="I246" s="128"/>
      <c r="J246" s="128"/>
      <c r="K246" s="128"/>
    </row>
    <row r="247" spans="2:11">
      <c r="B247" s="142"/>
      <c r="C247" s="128"/>
      <c r="D247" s="128"/>
      <c r="E247" s="128"/>
      <c r="F247" s="128"/>
      <c r="G247" s="128"/>
      <c r="H247" s="128"/>
      <c r="I247" s="128"/>
      <c r="J247" s="128"/>
      <c r="K247" s="128"/>
    </row>
    <row r="248" spans="2:11">
      <c r="B248" s="142"/>
      <c r="C248" s="128"/>
      <c r="D248" s="128"/>
      <c r="E248" s="128"/>
      <c r="F248" s="128"/>
      <c r="G248" s="128"/>
      <c r="H248" s="128"/>
      <c r="I248" s="128"/>
      <c r="J248" s="128"/>
      <c r="K248" s="128"/>
    </row>
    <row r="249" spans="2:11">
      <c r="B249" s="142"/>
      <c r="C249" s="128"/>
      <c r="D249" s="128"/>
      <c r="E249" s="128"/>
      <c r="F249" s="128"/>
      <c r="G249" s="128"/>
      <c r="H249" s="128"/>
      <c r="I249" s="128"/>
      <c r="J249" s="128"/>
      <c r="K249" s="128"/>
    </row>
    <row r="250" spans="2:11">
      <c r="B250" s="142"/>
      <c r="C250" s="128"/>
      <c r="D250" s="128"/>
      <c r="E250" s="128"/>
      <c r="F250" s="128"/>
      <c r="G250" s="128"/>
      <c r="H250" s="128"/>
      <c r="I250" s="128"/>
      <c r="J250" s="128"/>
      <c r="K250" s="128"/>
    </row>
    <row r="251" spans="2:11">
      <c r="B251" s="142"/>
      <c r="C251" s="128"/>
      <c r="D251" s="128"/>
      <c r="E251" s="128"/>
      <c r="F251" s="128"/>
      <c r="G251" s="128"/>
      <c r="H251" s="128"/>
      <c r="I251" s="128"/>
      <c r="J251" s="128"/>
      <c r="K251" s="128"/>
    </row>
    <row r="252" spans="2:11">
      <c r="B252" s="142"/>
      <c r="C252" s="128"/>
      <c r="D252" s="128"/>
      <c r="E252" s="128"/>
      <c r="F252" s="128"/>
      <c r="G252" s="128"/>
      <c r="H252" s="128"/>
      <c r="I252" s="128"/>
      <c r="J252" s="128"/>
      <c r="K252" s="128"/>
    </row>
    <row r="253" spans="2:11">
      <c r="B253" s="142"/>
      <c r="C253" s="128"/>
      <c r="D253" s="128"/>
      <c r="E253" s="128"/>
      <c r="F253" s="128"/>
      <c r="G253" s="128"/>
      <c r="H253" s="128"/>
      <c r="I253" s="128"/>
      <c r="J253" s="128"/>
      <c r="K253" s="128"/>
    </row>
    <row r="254" spans="2:11">
      <c r="B254" s="142"/>
      <c r="C254" s="128"/>
      <c r="D254" s="128"/>
      <c r="E254" s="128"/>
      <c r="F254" s="128"/>
      <c r="G254" s="128"/>
      <c r="H254" s="128"/>
      <c r="I254" s="128"/>
      <c r="J254" s="128"/>
      <c r="K254" s="128"/>
    </row>
    <row r="255" spans="2:11">
      <c r="B255" s="142"/>
      <c r="C255" s="128"/>
      <c r="D255" s="128"/>
      <c r="E255" s="128"/>
      <c r="F255" s="128"/>
      <c r="G255" s="128"/>
      <c r="H255" s="128"/>
      <c r="I255" s="128"/>
      <c r="J255" s="128"/>
      <c r="K255" s="128"/>
    </row>
    <row r="256" spans="2:11">
      <c r="B256" s="142"/>
      <c r="C256" s="128"/>
      <c r="D256" s="128"/>
      <c r="E256" s="128"/>
      <c r="F256" s="128"/>
      <c r="G256" s="128"/>
      <c r="H256" s="128"/>
      <c r="I256" s="128"/>
      <c r="J256" s="128"/>
      <c r="K256" s="128"/>
    </row>
    <row r="257" spans="2:11">
      <c r="B257" s="142"/>
      <c r="C257" s="128"/>
      <c r="D257" s="128"/>
      <c r="E257" s="128"/>
      <c r="F257" s="128"/>
      <c r="G257" s="128"/>
      <c r="H257" s="128"/>
      <c r="I257" s="128"/>
      <c r="J257" s="128"/>
      <c r="K257" s="128"/>
    </row>
    <row r="258" spans="2:11">
      <c r="B258" s="142"/>
      <c r="C258" s="128"/>
      <c r="D258" s="128"/>
      <c r="E258" s="128"/>
      <c r="F258" s="128"/>
      <c r="G258" s="128"/>
      <c r="H258" s="128"/>
      <c r="I258" s="128"/>
      <c r="J258" s="128"/>
      <c r="K258" s="128"/>
    </row>
    <row r="259" spans="2:11">
      <c r="B259" s="142"/>
      <c r="C259" s="128"/>
      <c r="D259" s="128"/>
      <c r="E259" s="128"/>
      <c r="F259" s="128"/>
      <c r="G259" s="128"/>
      <c r="H259" s="128"/>
      <c r="I259" s="128"/>
      <c r="J259" s="128"/>
      <c r="K259" s="128"/>
    </row>
    <row r="260" spans="2:11">
      <c r="B260" s="142"/>
      <c r="C260" s="128"/>
      <c r="D260" s="128"/>
      <c r="E260" s="128"/>
      <c r="F260" s="128"/>
      <c r="G260" s="128"/>
      <c r="H260" s="128"/>
      <c r="I260" s="128"/>
      <c r="J260" s="128"/>
      <c r="K260" s="128"/>
    </row>
    <row r="261" spans="2:11">
      <c r="B261" s="142"/>
      <c r="C261" s="128"/>
      <c r="D261" s="128"/>
      <c r="E261" s="128"/>
      <c r="F261" s="128"/>
      <c r="G261" s="128"/>
      <c r="H261" s="128"/>
      <c r="I261" s="128"/>
      <c r="J261" s="128"/>
      <c r="K261" s="128"/>
    </row>
    <row r="262" spans="2:11">
      <c r="B262" s="142"/>
      <c r="C262" s="128"/>
      <c r="D262" s="128"/>
      <c r="E262" s="128"/>
      <c r="F262" s="128"/>
      <c r="G262" s="128"/>
      <c r="H262" s="128"/>
      <c r="I262" s="128"/>
      <c r="J262" s="128"/>
      <c r="K262" s="128"/>
    </row>
    <row r="263" spans="2:11">
      <c r="B263" s="142"/>
      <c r="C263" s="128"/>
      <c r="D263" s="128"/>
      <c r="E263" s="128"/>
      <c r="F263" s="128"/>
      <c r="G263" s="128"/>
      <c r="H263" s="128"/>
      <c r="I263" s="128"/>
      <c r="J263" s="128"/>
      <c r="K263" s="128"/>
    </row>
    <row r="264" spans="2:11">
      <c r="B264" s="142"/>
      <c r="C264" s="128"/>
      <c r="D264" s="128"/>
      <c r="E264" s="128"/>
      <c r="F264" s="128"/>
      <c r="G264" s="128"/>
      <c r="H264" s="128"/>
      <c r="I264" s="128"/>
      <c r="J264" s="128"/>
      <c r="K264" s="128"/>
    </row>
    <row r="265" spans="2:11">
      <c r="B265" s="142"/>
      <c r="C265" s="128"/>
      <c r="D265" s="128"/>
      <c r="E265" s="128"/>
      <c r="F265" s="128"/>
      <c r="G265" s="128"/>
      <c r="H265" s="128"/>
      <c r="I265" s="128"/>
      <c r="J265" s="128"/>
      <c r="K265" s="128"/>
    </row>
    <row r="266" spans="2:11">
      <c r="B266" s="142"/>
      <c r="C266" s="128"/>
      <c r="D266" s="128"/>
      <c r="E266" s="128"/>
      <c r="F266" s="128"/>
      <c r="G266" s="128"/>
      <c r="H266" s="128"/>
      <c r="I266" s="128"/>
      <c r="J266" s="128"/>
      <c r="K266" s="128"/>
    </row>
    <row r="267" spans="2:11">
      <c r="B267" s="142"/>
      <c r="C267" s="128"/>
      <c r="D267" s="128"/>
      <c r="E267" s="128"/>
      <c r="F267" s="128"/>
      <c r="G267" s="128"/>
      <c r="H267" s="128"/>
      <c r="I267" s="128"/>
      <c r="J267" s="128"/>
      <c r="K267" s="128"/>
    </row>
    <row r="268" spans="2:11">
      <c r="B268" s="142"/>
      <c r="C268" s="128"/>
      <c r="D268" s="128"/>
      <c r="E268" s="128"/>
      <c r="F268" s="128"/>
      <c r="G268" s="128"/>
      <c r="H268" s="128"/>
      <c r="I268" s="128"/>
      <c r="J268" s="128"/>
      <c r="K268" s="128"/>
    </row>
    <row r="269" spans="2:11">
      <c r="B269" s="142"/>
      <c r="C269" s="128"/>
      <c r="D269" s="128"/>
      <c r="E269" s="128"/>
      <c r="F269" s="128"/>
      <c r="G269" s="128"/>
      <c r="H269" s="128"/>
      <c r="I269" s="128"/>
      <c r="J269" s="128"/>
      <c r="K269" s="128"/>
    </row>
    <row r="270" spans="2:11">
      <c r="B270" s="142"/>
      <c r="C270" s="128"/>
      <c r="D270" s="128"/>
      <c r="E270" s="128"/>
      <c r="F270" s="128"/>
      <c r="G270" s="128"/>
      <c r="H270" s="128"/>
      <c r="I270" s="128"/>
      <c r="J270" s="128"/>
      <c r="K270" s="128"/>
    </row>
    <row r="271" spans="2:11">
      <c r="B271" s="142"/>
      <c r="C271" s="128"/>
      <c r="D271" s="128"/>
      <c r="E271" s="128"/>
      <c r="F271" s="128"/>
      <c r="G271" s="128"/>
      <c r="H271" s="128"/>
      <c r="I271" s="128"/>
      <c r="J271" s="128"/>
      <c r="K271" s="128"/>
    </row>
    <row r="272" spans="2:11">
      <c r="B272" s="142"/>
      <c r="C272" s="128"/>
      <c r="D272" s="128"/>
      <c r="E272" s="128"/>
      <c r="F272" s="128"/>
      <c r="G272" s="128"/>
      <c r="H272" s="128"/>
      <c r="I272" s="128"/>
      <c r="J272" s="128"/>
      <c r="K272" s="128"/>
    </row>
    <row r="273" spans="2:11">
      <c r="B273" s="142"/>
      <c r="C273" s="128"/>
      <c r="D273" s="128"/>
      <c r="E273" s="128"/>
      <c r="F273" s="128"/>
      <c r="G273" s="128"/>
      <c r="H273" s="128"/>
      <c r="I273" s="128"/>
      <c r="J273" s="128"/>
      <c r="K273" s="128"/>
    </row>
    <row r="274" spans="2:11">
      <c r="B274" s="142"/>
      <c r="C274" s="128"/>
      <c r="D274" s="128"/>
      <c r="E274" s="128"/>
      <c r="F274" s="128"/>
      <c r="G274" s="128"/>
      <c r="H274" s="128"/>
      <c r="I274" s="128"/>
      <c r="J274" s="128"/>
      <c r="K274" s="128"/>
    </row>
    <row r="275" spans="2:11">
      <c r="B275" s="142"/>
      <c r="C275" s="128"/>
      <c r="D275" s="128"/>
      <c r="E275" s="128"/>
      <c r="F275" s="128"/>
      <c r="G275" s="128"/>
      <c r="H275" s="128"/>
      <c r="I275" s="128"/>
      <c r="J275" s="128"/>
      <c r="K275" s="128"/>
    </row>
    <row r="276" spans="2:11">
      <c r="B276" s="142"/>
      <c r="C276" s="128"/>
      <c r="D276" s="128"/>
      <c r="E276" s="128"/>
      <c r="F276" s="128"/>
      <c r="G276" s="128"/>
      <c r="H276" s="128"/>
      <c r="I276" s="128"/>
      <c r="J276" s="128"/>
      <c r="K276" s="128"/>
    </row>
    <row r="277" spans="2:11">
      <c r="B277" s="142"/>
      <c r="C277" s="128"/>
      <c r="D277" s="128"/>
      <c r="E277" s="128"/>
      <c r="F277" s="128"/>
      <c r="G277" s="128"/>
      <c r="H277" s="128"/>
      <c r="I277" s="128"/>
      <c r="J277" s="128"/>
      <c r="K277" s="128"/>
    </row>
    <row r="278" spans="2:11">
      <c r="B278" s="142"/>
      <c r="C278" s="128"/>
      <c r="D278" s="128"/>
      <c r="E278" s="128"/>
      <c r="F278" s="128"/>
      <c r="G278" s="128"/>
      <c r="H278" s="128"/>
      <c r="I278" s="128"/>
      <c r="J278" s="128"/>
      <c r="K278" s="128"/>
    </row>
    <row r="279" spans="2:11">
      <c r="B279" s="142"/>
      <c r="C279" s="128"/>
      <c r="D279" s="128"/>
      <c r="E279" s="128"/>
      <c r="F279" s="128"/>
      <c r="G279" s="128"/>
      <c r="H279" s="128"/>
      <c r="I279" s="128"/>
      <c r="J279" s="128"/>
      <c r="K279" s="128"/>
    </row>
    <row r="280" spans="2:11">
      <c r="B280" s="142"/>
      <c r="C280" s="128"/>
      <c r="D280" s="128"/>
      <c r="E280" s="128"/>
      <c r="F280" s="128"/>
      <c r="G280" s="128"/>
      <c r="H280" s="128"/>
      <c r="I280" s="128"/>
      <c r="J280" s="128"/>
      <c r="K280" s="128"/>
    </row>
    <row r="281" spans="2:11">
      <c r="B281" s="142"/>
      <c r="C281" s="128"/>
      <c r="D281" s="128"/>
      <c r="E281" s="128"/>
      <c r="F281" s="128"/>
      <c r="G281" s="128"/>
      <c r="H281" s="128"/>
      <c r="I281" s="128"/>
      <c r="J281" s="128"/>
      <c r="K281" s="128"/>
    </row>
    <row r="282" spans="2:11">
      <c r="B282" s="142"/>
      <c r="C282" s="128"/>
      <c r="D282" s="128"/>
      <c r="E282" s="128"/>
      <c r="F282" s="128"/>
      <c r="G282" s="128"/>
      <c r="H282" s="128"/>
      <c r="I282" s="128"/>
      <c r="J282" s="128"/>
      <c r="K282" s="128"/>
    </row>
    <row r="283" spans="2:11">
      <c r="B283" s="142"/>
      <c r="C283" s="128"/>
      <c r="D283" s="128"/>
      <c r="E283" s="128"/>
      <c r="F283" s="128"/>
      <c r="G283" s="128"/>
      <c r="H283" s="128"/>
      <c r="I283" s="128"/>
      <c r="J283" s="128"/>
      <c r="K283" s="128"/>
    </row>
    <row r="284" spans="2:11">
      <c r="B284" s="142"/>
      <c r="C284" s="128"/>
      <c r="D284" s="128"/>
      <c r="E284" s="128"/>
      <c r="F284" s="128"/>
      <c r="G284" s="128"/>
      <c r="H284" s="128"/>
      <c r="I284" s="128"/>
      <c r="J284" s="128"/>
      <c r="K284" s="128"/>
    </row>
    <row r="285" spans="2:11">
      <c r="B285" s="142"/>
      <c r="C285" s="128"/>
      <c r="D285" s="128"/>
      <c r="E285" s="128"/>
      <c r="F285" s="128"/>
      <c r="G285" s="128"/>
      <c r="H285" s="128"/>
      <c r="I285" s="128"/>
      <c r="J285" s="128"/>
      <c r="K285" s="128"/>
    </row>
    <row r="286" spans="2:11">
      <c r="B286" s="142"/>
      <c r="C286" s="128"/>
      <c r="D286" s="128"/>
      <c r="E286" s="128"/>
      <c r="F286" s="128"/>
      <c r="G286" s="128"/>
      <c r="H286" s="128"/>
      <c r="I286" s="128"/>
      <c r="J286" s="128"/>
      <c r="K286" s="128"/>
    </row>
    <row r="287" spans="2:11">
      <c r="B287" s="142"/>
      <c r="C287" s="128"/>
      <c r="D287" s="128"/>
      <c r="E287" s="128"/>
      <c r="F287" s="128"/>
      <c r="G287" s="128"/>
      <c r="H287" s="128"/>
      <c r="I287" s="128"/>
      <c r="J287" s="128"/>
      <c r="K287" s="128"/>
    </row>
    <row r="288" spans="2:11">
      <c r="B288" s="142"/>
      <c r="C288" s="128"/>
      <c r="D288" s="128"/>
      <c r="E288" s="128"/>
      <c r="F288" s="128"/>
      <c r="G288" s="128"/>
      <c r="H288" s="128"/>
      <c r="I288" s="128"/>
      <c r="J288" s="128"/>
      <c r="K288" s="128"/>
    </row>
    <row r="289" spans="2:11">
      <c r="B289" s="142"/>
      <c r="C289" s="128"/>
      <c r="D289" s="128"/>
      <c r="E289" s="128"/>
      <c r="F289" s="128"/>
      <c r="G289" s="128"/>
      <c r="H289" s="128"/>
      <c r="I289" s="128"/>
      <c r="J289" s="128"/>
      <c r="K289" s="128"/>
    </row>
    <row r="290" spans="2:11">
      <c r="B290" s="142"/>
      <c r="C290" s="128"/>
      <c r="D290" s="128"/>
      <c r="E290" s="128"/>
      <c r="F290" s="128"/>
      <c r="G290" s="128"/>
      <c r="H290" s="128"/>
      <c r="I290" s="128"/>
      <c r="J290" s="128"/>
      <c r="K290" s="128"/>
    </row>
    <row r="291" spans="2:11">
      <c r="B291" s="142"/>
      <c r="C291" s="128"/>
      <c r="D291" s="128"/>
      <c r="E291" s="128"/>
      <c r="F291" s="128"/>
      <c r="G291" s="128"/>
      <c r="H291" s="128"/>
      <c r="I291" s="128"/>
      <c r="J291" s="128"/>
      <c r="K291" s="128"/>
    </row>
    <row r="292" spans="2:11">
      <c r="B292" s="142"/>
      <c r="C292" s="128"/>
      <c r="D292" s="128"/>
      <c r="E292" s="128"/>
      <c r="F292" s="128"/>
      <c r="G292" s="128"/>
      <c r="H292" s="128"/>
      <c r="I292" s="128"/>
      <c r="J292" s="128"/>
      <c r="K292" s="128"/>
    </row>
    <row r="293" spans="2:11">
      <c r="B293" s="142"/>
      <c r="C293" s="128"/>
      <c r="D293" s="128"/>
      <c r="E293" s="128"/>
      <c r="F293" s="128"/>
      <c r="G293" s="128"/>
      <c r="H293" s="128"/>
      <c r="I293" s="128"/>
      <c r="J293" s="128"/>
      <c r="K293" s="128"/>
    </row>
    <row r="294" spans="2:11">
      <c r="B294" s="142"/>
      <c r="C294" s="128"/>
      <c r="D294" s="128"/>
      <c r="E294" s="128"/>
      <c r="F294" s="128"/>
      <c r="G294" s="128"/>
      <c r="H294" s="128"/>
      <c r="I294" s="128"/>
      <c r="J294" s="128"/>
      <c r="K294" s="128"/>
    </row>
    <row r="295" spans="2:11">
      <c r="B295" s="142"/>
      <c r="C295" s="128"/>
      <c r="D295" s="128"/>
      <c r="E295" s="128"/>
      <c r="F295" s="128"/>
      <c r="G295" s="128"/>
      <c r="H295" s="128"/>
      <c r="I295" s="128"/>
      <c r="J295" s="128"/>
      <c r="K295" s="128"/>
    </row>
    <row r="296" spans="2:11">
      <c r="B296" s="142"/>
      <c r="C296" s="128"/>
      <c r="D296" s="128"/>
      <c r="E296" s="128"/>
      <c r="F296" s="128"/>
      <c r="G296" s="128"/>
      <c r="H296" s="128"/>
      <c r="I296" s="128"/>
      <c r="J296" s="128"/>
      <c r="K296" s="128"/>
    </row>
    <row r="297" spans="2:11">
      <c r="B297" s="142"/>
      <c r="C297" s="128"/>
      <c r="D297" s="128"/>
      <c r="E297" s="128"/>
      <c r="F297" s="128"/>
      <c r="G297" s="128"/>
      <c r="H297" s="128"/>
      <c r="I297" s="128"/>
      <c r="J297" s="128"/>
      <c r="K297" s="128"/>
    </row>
    <row r="298" spans="2:11">
      <c r="B298" s="142"/>
      <c r="C298" s="128"/>
      <c r="D298" s="128"/>
      <c r="E298" s="128"/>
      <c r="F298" s="128"/>
      <c r="G298" s="128"/>
      <c r="H298" s="128"/>
      <c r="I298" s="128"/>
      <c r="J298" s="128"/>
      <c r="K298" s="128"/>
    </row>
    <row r="299" spans="2:11">
      <c r="B299" s="142"/>
      <c r="C299" s="128"/>
      <c r="D299" s="128"/>
      <c r="E299" s="128"/>
      <c r="F299" s="128"/>
      <c r="G299" s="128"/>
      <c r="H299" s="128"/>
      <c r="I299" s="128"/>
      <c r="J299" s="128"/>
      <c r="K299" s="128"/>
    </row>
    <row r="300" spans="2:11">
      <c r="B300" s="142"/>
      <c r="C300" s="128"/>
      <c r="D300" s="128"/>
      <c r="E300" s="128"/>
      <c r="F300" s="128"/>
      <c r="G300" s="128"/>
      <c r="H300" s="128"/>
      <c r="I300" s="128"/>
      <c r="J300" s="128"/>
      <c r="K300" s="128"/>
    </row>
    <row r="301" spans="2:11">
      <c r="B301" s="142"/>
      <c r="C301" s="128"/>
      <c r="D301" s="128"/>
      <c r="E301" s="128"/>
      <c r="F301" s="128"/>
      <c r="G301" s="128"/>
      <c r="H301" s="128"/>
      <c r="I301" s="128"/>
      <c r="J301" s="128"/>
      <c r="K301" s="128"/>
    </row>
    <row r="302" spans="2:11">
      <c r="B302" s="142"/>
      <c r="C302" s="128"/>
      <c r="D302" s="128"/>
      <c r="E302" s="128"/>
      <c r="F302" s="128"/>
      <c r="G302" s="128"/>
      <c r="H302" s="128"/>
      <c r="I302" s="128"/>
      <c r="J302" s="128"/>
      <c r="K302" s="128"/>
    </row>
    <row r="303" spans="2:11">
      <c r="B303" s="142"/>
      <c r="C303" s="128"/>
      <c r="D303" s="128"/>
      <c r="E303" s="128"/>
      <c r="F303" s="128"/>
      <c r="G303" s="128"/>
      <c r="H303" s="128"/>
      <c r="I303" s="128"/>
      <c r="J303" s="128"/>
      <c r="K303" s="128"/>
    </row>
    <row r="304" spans="2:11">
      <c r="B304" s="142"/>
      <c r="C304" s="128"/>
      <c r="D304" s="128"/>
      <c r="E304" s="128"/>
      <c r="F304" s="128"/>
      <c r="G304" s="128"/>
      <c r="H304" s="128"/>
      <c r="I304" s="128"/>
      <c r="J304" s="128"/>
      <c r="K304" s="128"/>
    </row>
    <row r="305" spans="2:11">
      <c r="B305" s="142"/>
      <c r="C305" s="128"/>
      <c r="D305" s="128"/>
      <c r="E305" s="128"/>
      <c r="F305" s="128"/>
      <c r="G305" s="128"/>
      <c r="H305" s="128"/>
      <c r="I305" s="128"/>
      <c r="J305" s="128"/>
      <c r="K305" s="128"/>
    </row>
    <row r="306" spans="2:11">
      <c r="B306" s="142"/>
      <c r="C306" s="128"/>
      <c r="D306" s="128"/>
      <c r="E306" s="128"/>
      <c r="F306" s="128"/>
      <c r="G306" s="128"/>
      <c r="H306" s="128"/>
      <c r="I306" s="128"/>
      <c r="J306" s="128"/>
      <c r="K306" s="128"/>
    </row>
    <row r="307" spans="2:11">
      <c r="B307" s="142"/>
      <c r="C307" s="128"/>
      <c r="D307" s="128"/>
      <c r="E307" s="128"/>
      <c r="F307" s="128"/>
      <c r="G307" s="128"/>
      <c r="H307" s="128"/>
      <c r="I307" s="128"/>
      <c r="J307" s="128"/>
      <c r="K307" s="128"/>
    </row>
    <row r="308" spans="2:11">
      <c r="B308" s="142"/>
      <c r="C308" s="128"/>
      <c r="D308" s="128"/>
      <c r="E308" s="128"/>
      <c r="F308" s="128"/>
      <c r="G308" s="128"/>
      <c r="H308" s="128"/>
      <c r="I308" s="128"/>
      <c r="J308" s="128"/>
      <c r="K308" s="128"/>
    </row>
    <row r="309" spans="2:11">
      <c r="B309" s="142"/>
      <c r="C309" s="128"/>
      <c r="D309" s="128"/>
      <c r="E309" s="128"/>
      <c r="F309" s="128"/>
      <c r="G309" s="128"/>
      <c r="H309" s="128"/>
      <c r="I309" s="128"/>
      <c r="J309" s="128"/>
      <c r="K309" s="128"/>
    </row>
    <row r="310" spans="2:11">
      <c r="B310" s="142"/>
      <c r="C310" s="128"/>
      <c r="D310" s="128"/>
      <c r="E310" s="128"/>
      <c r="F310" s="128"/>
      <c r="G310" s="128"/>
      <c r="H310" s="128"/>
      <c r="I310" s="128"/>
      <c r="J310" s="128"/>
      <c r="K310" s="128"/>
    </row>
    <row r="311" spans="2:11">
      <c r="B311" s="142"/>
      <c r="C311" s="128"/>
      <c r="D311" s="128"/>
      <c r="E311" s="128"/>
      <c r="F311" s="128"/>
      <c r="G311" s="128"/>
      <c r="H311" s="128"/>
      <c r="I311" s="128"/>
      <c r="J311" s="128"/>
      <c r="K311" s="128"/>
    </row>
    <row r="312" spans="2:11">
      <c r="B312" s="142"/>
      <c r="C312" s="128"/>
      <c r="D312" s="128"/>
      <c r="E312" s="128"/>
      <c r="F312" s="128"/>
      <c r="G312" s="128"/>
      <c r="H312" s="128"/>
      <c r="I312" s="128"/>
      <c r="J312" s="128"/>
      <c r="K312" s="128"/>
    </row>
    <row r="313" spans="2:11">
      <c r="B313" s="142"/>
      <c r="C313" s="128"/>
      <c r="D313" s="128"/>
      <c r="E313" s="128"/>
      <c r="F313" s="128"/>
      <c r="G313" s="128"/>
      <c r="H313" s="128"/>
      <c r="I313" s="128"/>
      <c r="J313" s="128"/>
      <c r="K313" s="128"/>
    </row>
    <row r="314" spans="2:11">
      <c r="B314" s="142"/>
      <c r="C314" s="128"/>
      <c r="D314" s="128"/>
      <c r="E314" s="128"/>
      <c r="F314" s="128"/>
      <c r="G314" s="128"/>
      <c r="H314" s="128"/>
      <c r="I314" s="128"/>
      <c r="J314" s="128"/>
      <c r="K314" s="128"/>
    </row>
    <row r="315" spans="2:11">
      <c r="B315" s="142"/>
      <c r="C315" s="128"/>
      <c r="D315" s="128"/>
      <c r="E315" s="128"/>
      <c r="F315" s="128"/>
      <c r="G315" s="128"/>
      <c r="H315" s="128"/>
      <c r="I315" s="128"/>
      <c r="J315" s="128"/>
      <c r="K315" s="128"/>
    </row>
    <row r="316" spans="2:11">
      <c r="B316" s="142"/>
      <c r="C316" s="128"/>
      <c r="D316" s="128"/>
      <c r="E316" s="128"/>
      <c r="F316" s="128"/>
      <c r="G316" s="128"/>
      <c r="H316" s="128"/>
      <c r="I316" s="128"/>
      <c r="J316" s="128"/>
      <c r="K316" s="128"/>
    </row>
    <row r="317" spans="2:11">
      <c r="B317" s="142"/>
      <c r="C317" s="128"/>
      <c r="D317" s="128"/>
      <c r="E317" s="128"/>
      <c r="F317" s="128"/>
      <c r="G317" s="128"/>
      <c r="H317" s="128"/>
      <c r="I317" s="128"/>
      <c r="J317" s="128"/>
      <c r="K317" s="128"/>
    </row>
    <row r="318" spans="2:11">
      <c r="B318" s="142"/>
      <c r="C318" s="128"/>
      <c r="D318" s="128"/>
      <c r="E318" s="128"/>
      <c r="F318" s="128"/>
      <c r="G318" s="128"/>
      <c r="H318" s="128"/>
      <c r="I318" s="128"/>
      <c r="J318" s="128"/>
      <c r="K318" s="128"/>
    </row>
    <row r="319" spans="2:11">
      <c r="B319" s="142"/>
      <c r="C319" s="128"/>
      <c r="D319" s="128"/>
      <c r="E319" s="128"/>
      <c r="F319" s="128"/>
      <c r="G319" s="128"/>
      <c r="H319" s="128"/>
      <c r="I319" s="128"/>
      <c r="J319" s="128"/>
      <c r="K319" s="128"/>
    </row>
    <row r="320" spans="2:11">
      <c r="B320" s="142"/>
      <c r="C320" s="128"/>
      <c r="D320" s="128"/>
      <c r="E320" s="128"/>
      <c r="F320" s="128"/>
      <c r="G320" s="128"/>
      <c r="H320" s="128"/>
      <c r="I320" s="128"/>
      <c r="J320" s="128"/>
      <c r="K320" s="128"/>
    </row>
    <row r="321" spans="2:11">
      <c r="B321" s="142"/>
      <c r="C321" s="128"/>
      <c r="D321" s="128"/>
      <c r="E321" s="128"/>
      <c r="F321" s="128"/>
      <c r="G321" s="128"/>
      <c r="H321" s="128"/>
      <c r="I321" s="128"/>
      <c r="J321" s="128"/>
      <c r="K321" s="128"/>
    </row>
    <row r="322" spans="2:11">
      <c r="B322" s="142"/>
      <c r="C322" s="128"/>
      <c r="D322" s="128"/>
      <c r="E322" s="128"/>
      <c r="F322" s="128"/>
      <c r="G322" s="128"/>
      <c r="H322" s="128"/>
      <c r="I322" s="128"/>
      <c r="J322" s="128"/>
      <c r="K322" s="128"/>
    </row>
    <row r="323" spans="2:11">
      <c r="B323" s="142"/>
      <c r="C323" s="128"/>
      <c r="D323" s="128"/>
      <c r="E323" s="128"/>
      <c r="F323" s="128"/>
      <c r="G323" s="128"/>
      <c r="H323" s="128"/>
      <c r="I323" s="128"/>
      <c r="J323" s="128"/>
      <c r="K323" s="128"/>
    </row>
    <row r="324" spans="2:11">
      <c r="B324" s="142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2:11">
      <c r="B325" s="142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2:11">
      <c r="B326" s="142"/>
      <c r="C326" s="128"/>
      <c r="D326" s="128"/>
      <c r="E326" s="128"/>
      <c r="F326" s="128"/>
      <c r="G326" s="128"/>
      <c r="H326" s="128"/>
      <c r="I326" s="128"/>
      <c r="J326" s="128"/>
      <c r="K326" s="128"/>
    </row>
    <row r="327" spans="2:11">
      <c r="B327" s="142"/>
      <c r="C327" s="128"/>
      <c r="D327" s="128"/>
      <c r="E327" s="128"/>
      <c r="F327" s="128"/>
      <c r="G327" s="128"/>
      <c r="H327" s="128"/>
      <c r="I327" s="128"/>
      <c r="J327" s="128"/>
      <c r="K327" s="128"/>
    </row>
    <row r="328" spans="2:11">
      <c r="B328" s="142"/>
      <c r="C328" s="128"/>
      <c r="D328" s="128"/>
      <c r="E328" s="128"/>
      <c r="F328" s="128"/>
      <c r="G328" s="128"/>
      <c r="H328" s="128"/>
      <c r="I328" s="128"/>
      <c r="J328" s="128"/>
      <c r="K328" s="128"/>
    </row>
    <row r="329" spans="2:11">
      <c r="B329" s="142"/>
      <c r="C329" s="128"/>
      <c r="D329" s="128"/>
      <c r="E329" s="128"/>
      <c r="F329" s="128"/>
      <c r="G329" s="128"/>
      <c r="H329" s="128"/>
      <c r="I329" s="128"/>
      <c r="J329" s="128"/>
      <c r="K329" s="128"/>
    </row>
    <row r="330" spans="2:11">
      <c r="B330" s="142"/>
      <c r="C330" s="128"/>
      <c r="D330" s="128"/>
      <c r="E330" s="128"/>
      <c r="F330" s="128"/>
      <c r="G330" s="128"/>
      <c r="H330" s="128"/>
      <c r="I330" s="128"/>
      <c r="J330" s="128"/>
      <c r="K330" s="128"/>
    </row>
    <row r="331" spans="2:11">
      <c r="B331" s="142"/>
      <c r="C331" s="128"/>
      <c r="D331" s="128"/>
      <c r="E331" s="128"/>
      <c r="F331" s="128"/>
      <c r="G331" s="128"/>
      <c r="H331" s="128"/>
      <c r="I331" s="128"/>
      <c r="J331" s="128"/>
      <c r="K331" s="128"/>
    </row>
    <row r="332" spans="2:11">
      <c r="B332" s="142"/>
      <c r="C332" s="128"/>
      <c r="D332" s="128"/>
      <c r="E332" s="128"/>
      <c r="F332" s="128"/>
      <c r="G332" s="128"/>
      <c r="H332" s="128"/>
      <c r="I332" s="128"/>
      <c r="J332" s="128"/>
      <c r="K332" s="128"/>
    </row>
    <row r="333" spans="2:11">
      <c r="B333" s="142"/>
      <c r="C333" s="128"/>
      <c r="D333" s="128"/>
      <c r="E333" s="128"/>
      <c r="F333" s="128"/>
      <c r="G333" s="128"/>
      <c r="H333" s="128"/>
      <c r="I333" s="128"/>
      <c r="J333" s="128"/>
      <c r="K333" s="128"/>
    </row>
    <row r="334" spans="2:11">
      <c r="B334" s="142"/>
      <c r="C334" s="128"/>
      <c r="D334" s="128"/>
      <c r="E334" s="128"/>
      <c r="F334" s="128"/>
      <c r="G334" s="128"/>
      <c r="H334" s="128"/>
      <c r="I334" s="128"/>
      <c r="J334" s="128"/>
      <c r="K334" s="128"/>
    </row>
    <row r="335" spans="2:11">
      <c r="B335" s="142"/>
      <c r="C335" s="128"/>
      <c r="D335" s="128"/>
      <c r="E335" s="128"/>
      <c r="F335" s="128"/>
      <c r="G335" s="128"/>
      <c r="H335" s="128"/>
      <c r="I335" s="128"/>
      <c r="J335" s="128"/>
      <c r="K335" s="128"/>
    </row>
    <row r="336" spans="2:11">
      <c r="B336" s="142"/>
      <c r="C336" s="128"/>
      <c r="D336" s="128"/>
      <c r="E336" s="128"/>
      <c r="F336" s="128"/>
      <c r="G336" s="128"/>
      <c r="H336" s="128"/>
      <c r="I336" s="128"/>
      <c r="J336" s="128"/>
      <c r="K336" s="128"/>
    </row>
    <row r="337" spans="2:11">
      <c r="B337" s="142"/>
      <c r="C337" s="128"/>
      <c r="D337" s="128"/>
      <c r="E337" s="128"/>
      <c r="F337" s="128"/>
      <c r="G337" s="128"/>
      <c r="H337" s="128"/>
      <c r="I337" s="128"/>
      <c r="J337" s="128"/>
      <c r="K337" s="128"/>
    </row>
    <row r="338" spans="2:11">
      <c r="B338" s="142"/>
      <c r="C338" s="128"/>
      <c r="D338" s="128"/>
      <c r="E338" s="128"/>
      <c r="F338" s="128"/>
      <c r="G338" s="128"/>
      <c r="H338" s="128"/>
      <c r="I338" s="128"/>
      <c r="J338" s="128"/>
      <c r="K338" s="128"/>
    </row>
    <row r="339" spans="2:11">
      <c r="B339" s="142"/>
      <c r="C339" s="128"/>
      <c r="D339" s="128"/>
      <c r="E339" s="128"/>
      <c r="F339" s="128"/>
      <c r="G339" s="128"/>
      <c r="H339" s="128"/>
      <c r="I339" s="128"/>
      <c r="J339" s="128"/>
      <c r="K339" s="128"/>
    </row>
    <row r="340" spans="2:11">
      <c r="B340" s="142"/>
      <c r="C340" s="128"/>
      <c r="D340" s="128"/>
      <c r="E340" s="128"/>
      <c r="F340" s="128"/>
      <c r="G340" s="128"/>
      <c r="H340" s="128"/>
      <c r="I340" s="128"/>
      <c r="J340" s="128"/>
      <c r="K340" s="128"/>
    </row>
    <row r="341" spans="2:11">
      <c r="B341" s="142"/>
      <c r="C341" s="128"/>
      <c r="D341" s="128"/>
      <c r="E341" s="128"/>
      <c r="F341" s="128"/>
      <c r="G341" s="128"/>
      <c r="H341" s="128"/>
      <c r="I341" s="128"/>
      <c r="J341" s="128"/>
      <c r="K341" s="128"/>
    </row>
    <row r="342" spans="2:11">
      <c r="B342" s="142"/>
      <c r="C342" s="128"/>
      <c r="D342" s="128"/>
      <c r="E342" s="128"/>
      <c r="F342" s="128"/>
      <c r="G342" s="128"/>
      <c r="H342" s="128"/>
      <c r="I342" s="128"/>
      <c r="J342" s="128"/>
      <c r="K342" s="128"/>
    </row>
    <row r="343" spans="2:11">
      <c r="B343" s="142"/>
      <c r="C343" s="128"/>
      <c r="D343" s="128"/>
      <c r="E343" s="128"/>
      <c r="F343" s="128"/>
      <c r="G343" s="128"/>
      <c r="H343" s="128"/>
      <c r="I343" s="128"/>
      <c r="J343" s="128"/>
      <c r="K343" s="128"/>
    </row>
    <row r="344" spans="2:11">
      <c r="B344" s="142"/>
      <c r="C344" s="128"/>
      <c r="D344" s="128"/>
      <c r="E344" s="128"/>
      <c r="F344" s="128"/>
      <c r="G344" s="128"/>
      <c r="H344" s="128"/>
      <c r="I344" s="128"/>
      <c r="J344" s="128"/>
      <c r="K344" s="128"/>
    </row>
    <row r="345" spans="2:11">
      <c r="B345" s="142"/>
      <c r="C345" s="128"/>
      <c r="D345" s="128"/>
      <c r="E345" s="128"/>
      <c r="F345" s="128"/>
      <c r="G345" s="128"/>
      <c r="H345" s="128"/>
      <c r="I345" s="128"/>
      <c r="J345" s="128"/>
      <c r="K345" s="128"/>
    </row>
    <row r="346" spans="2:11">
      <c r="B346" s="142"/>
      <c r="C346" s="128"/>
      <c r="D346" s="128"/>
      <c r="E346" s="128"/>
      <c r="F346" s="128"/>
      <c r="G346" s="128"/>
      <c r="H346" s="128"/>
      <c r="I346" s="128"/>
      <c r="J346" s="128"/>
      <c r="K346" s="128"/>
    </row>
    <row r="347" spans="2:11">
      <c r="B347" s="142"/>
      <c r="C347" s="128"/>
      <c r="D347" s="128"/>
      <c r="E347" s="128"/>
      <c r="F347" s="128"/>
      <c r="G347" s="128"/>
      <c r="H347" s="128"/>
      <c r="I347" s="128"/>
      <c r="J347" s="128"/>
      <c r="K347" s="128"/>
    </row>
    <row r="348" spans="2:11">
      <c r="B348" s="142"/>
      <c r="C348" s="128"/>
      <c r="D348" s="128"/>
      <c r="E348" s="128"/>
      <c r="F348" s="128"/>
      <c r="G348" s="128"/>
      <c r="H348" s="128"/>
      <c r="I348" s="128"/>
      <c r="J348" s="128"/>
      <c r="K348" s="128"/>
    </row>
    <row r="349" spans="2:11">
      <c r="B349" s="142"/>
      <c r="C349" s="128"/>
      <c r="D349" s="128"/>
      <c r="E349" s="128"/>
      <c r="F349" s="128"/>
      <c r="G349" s="128"/>
      <c r="H349" s="128"/>
      <c r="I349" s="128"/>
      <c r="J349" s="128"/>
      <c r="K349" s="128"/>
    </row>
    <row r="350" spans="2:11">
      <c r="B350" s="142"/>
      <c r="C350" s="128"/>
      <c r="D350" s="128"/>
      <c r="E350" s="128"/>
      <c r="F350" s="128"/>
      <c r="G350" s="128"/>
      <c r="H350" s="128"/>
      <c r="I350" s="128"/>
      <c r="J350" s="128"/>
      <c r="K350" s="128"/>
    </row>
    <row r="351" spans="2:11">
      <c r="B351" s="142"/>
      <c r="C351" s="128"/>
      <c r="D351" s="128"/>
      <c r="E351" s="128"/>
      <c r="F351" s="128"/>
      <c r="G351" s="128"/>
      <c r="H351" s="128"/>
      <c r="I351" s="128"/>
      <c r="J351" s="128"/>
      <c r="K351" s="128"/>
    </row>
    <row r="352" spans="2:11">
      <c r="B352" s="142"/>
      <c r="C352" s="128"/>
      <c r="D352" s="128"/>
      <c r="E352" s="128"/>
      <c r="F352" s="128"/>
      <c r="G352" s="128"/>
      <c r="H352" s="128"/>
      <c r="I352" s="128"/>
      <c r="J352" s="128"/>
      <c r="K352" s="128"/>
    </row>
    <row r="353" spans="2:11">
      <c r="B353" s="142"/>
      <c r="C353" s="128"/>
      <c r="D353" s="128"/>
      <c r="E353" s="128"/>
      <c r="F353" s="128"/>
      <c r="G353" s="128"/>
      <c r="H353" s="128"/>
      <c r="I353" s="128"/>
      <c r="J353" s="128"/>
      <c r="K353" s="128"/>
    </row>
    <row r="354" spans="2:11">
      <c r="B354" s="142"/>
      <c r="C354" s="128"/>
      <c r="D354" s="128"/>
      <c r="E354" s="128"/>
      <c r="F354" s="128"/>
      <c r="G354" s="128"/>
      <c r="H354" s="128"/>
      <c r="I354" s="128"/>
      <c r="J354" s="128"/>
      <c r="K354" s="128"/>
    </row>
    <row r="355" spans="2:11">
      <c r="B355" s="142"/>
      <c r="C355" s="128"/>
      <c r="D355" s="128"/>
      <c r="E355" s="128"/>
      <c r="F355" s="128"/>
      <c r="G355" s="128"/>
      <c r="H355" s="128"/>
      <c r="I355" s="128"/>
      <c r="J355" s="128"/>
      <c r="K355" s="128"/>
    </row>
    <row r="356" spans="2:11">
      <c r="B356" s="142"/>
      <c r="C356" s="128"/>
      <c r="D356" s="128"/>
      <c r="E356" s="128"/>
      <c r="F356" s="128"/>
      <c r="G356" s="128"/>
      <c r="H356" s="128"/>
      <c r="I356" s="128"/>
      <c r="J356" s="128"/>
      <c r="K356" s="128"/>
    </row>
    <row r="357" spans="2:11">
      <c r="B357" s="142"/>
      <c r="C357" s="128"/>
      <c r="D357" s="128"/>
      <c r="E357" s="128"/>
      <c r="F357" s="128"/>
      <c r="G357" s="128"/>
      <c r="H357" s="128"/>
      <c r="I357" s="128"/>
      <c r="J357" s="128"/>
      <c r="K357" s="128"/>
    </row>
    <row r="358" spans="2:11">
      <c r="B358" s="142"/>
      <c r="C358" s="128"/>
      <c r="D358" s="128"/>
      <c r="E358" s="128"/>
      <c r="F358" s="128"/>
      <c r="G358" s="128"/>
      <c r="H358" s="128"/>
      <c r="I358" s="128"/>
      <c r="J358" s="128"/>
      <c r="K358" s="128"/>
    </row>
    <row r="359" spans="2:11">
      <c r="B359" s="142"/>
      <c r="C359" s="128"/>
      <c r="D359" s="128"/>
      <c r="E359" s="128"/>
      <c r="F359" s="128"/>
      <c r="G359" s="128"/>
      <c r="H359" s="128"/>
      <c r="I359" s="128"/>
      <c r="J359" s="128"/>
      <c r="K359" s="128"/>
    </row>
    <row r="360" spans="2:11">
      <c r="B360" s="142"/>
      <c r="C360" s="128"/>
      <c r="D360" s="128"/>
      <c r="E360" s="128"/>
      <c r="F360" s="128"/>
      <c r="G360" s="128"/>
      <c r="H360" s="128"/>
      <c r="I360" s="128"/>
      <c r="J360" s="128"/>
      <c r="K360" s="128"/>
    </row>
    <row r="361" spans="2:11">
      <c r="B361" s="142"/>
      <c r="C361" s="128"/>
      <c r="D361" s="128"/>
      <c r="E361" s="128"/>
      <c r="F361" s="128"/>
      <c r="G361" s="128"/>
      <c r="H361" s="128"/>
      <c r="I361" s="128"/>
      <c r="J361" s="128"/>
      <c r="K361" s="128"/>
    </row>
    <row r="362" spans="2:11">
      <c r="B362" s="142"/>
      <c r="C362" s="128"/>
      <c r="D362" s="128"/>
      <c r="E362" s="128"/>
      <c r="F362" s="128"/>
      <c r="G362" s="128"/>
      <c r="H362" s="128"/>
      <c r="I362" s="128"/>
      <c r="J362" s="128"/>
      <c r="K362" s="128"/>
    </row>
    <row r="363" spans="2:11">
      <c r="B363" s="142"/>
      <c r="C363" s="128"/>
      <c r="D363" s="128"/>
      <c r="E363" s="128"/>
      <c r="F363" s="128"/>
      <c r="G363" s="128"/>
      <c r="H363" s="128"/>
      <c r="I363" s="128"/>
      <c r="J363" s="128"/>
      <c r="K363" s="128"/>
    </row>
    <row r="364" spans="2:11">
      <c r="B364" s="142"/>
      <c r="C364" s="128"/>
      <c r="D364" s="128"/>
      <c r="E364" s="128"/>
      <c r="F364" s="128"/>
      <c r="G364" s="128"/>
      <c r="H364" s="128"/>
      <c r="I364" s="128"/>
      <c r="J364" s="128"/>
      <c r="K364" s="128"/>
    </row>
    <row r="365" spans="2:11">
      <c r="B365" s="142"/>
      <c r="C365" s="128"/>
      <c r="D365" s="128"/>
      <c r="E365" s="128"/>
      <c r="F365" s="128"/>
      <c r="G365" s="128"/>
      <c r="H365" s="128"/>
      <c r="I365" s="128"/>
      <c r="J365" s="128"/>
      <c r="K365" s="128"/>
    </row>
    <row r="366" spans="2:11">
      <c r="B366" s="142"/>
      <c r="C366" s="128"/>
      <c r="D366" s="128"/>
      <c r="E366" s="128"/>
      <c r="F366" s="128"/>
      <c r="G366" s="128"/>
      <c r="H366" s="128"/>
      <c r="I366" s="128"/>
      <c r="J366" s="128"/>
      <c r="K366" s="128"/>
    </row>
    <row r="367" spans="2:11">
      <c r="B367" s="142"/>
      <c r="C367" s="128"/>
      <c r="D367" s="128"/>
      <c r="E367" s="128"/>
      <c r="F367" s="128"/>
      <c r="G367" s="128"/>
      <c r="H367" s="128"/>
      <c r="I367" s="128"/>
      <c r="J367" s="128"/>
      <c r="K367" s="128"/>
    </row>
    <row r="368" spans="2:11">
      <c r="B368" s="142"/>
      <c r="C368" s="128"/>
      <c r="D368" s="128"/>
      <c r="E368" s="128"/>
      <c r="F368" s="128"/>
      <c r="G368" s="128"/>
      <c r="H368" s="128"/>
      <c r="I368" s="128"/>
      <c r="J368" s="128"/>
      <c r="K368" s="128"/>
    </row>
    <row r="369" spans="2:11">
      <c r="B369" s="142"/>
      <c r="C369" s="128"/>
      <c r="D369" s="128"/>
      <c r="E369" s="128"/>
      <c r="F369" s="128"/>
      <c r="G369" s="128"/>
      <c r="H369" s="128"/>
      <c r="I369" s="128"/>
      <c r="J369" s="128"/>
      <c r="K369" s="128"/>
    </row>
    <row r="370" spans="2:11">
      <c r="B370" s="142"/>
      <c r="C370" s="128"/>
      <c r="D370" s="128"/>
      <c r="E370" s="128"/>
      <c r="F370" s="128"/>
      <c r="G370" s="128"/>
      <c r="H370" s="128"/>
      <c r="I370" s="128"/>
      <c r="J370" s="128"/>
      <c r="K370" s="128"/>
    </row>
    <row r="371" spans="2:11">
      <c r="B371" s="142"/>
      <c r="C371" s="128"/>
      <c r="D371" s="128"/>
      <c r="E371" s="128"/>
      <c r="F371" s="128"/>
      <c r="G371" s="128"/>
      <c r="H371" s="128"/>
      <c r="I371" s="128"/>
      <c r="J371" s="128"/>
      <c r="K371" s="128"/>
    </row>
    <row r="372" spans="2:11">
      <c r="B372" s="142"/>
      <c r="C372" s="128"/>
      <c r="D372" s="128"/>
      <c r="E372" s="128"/>
      <c r="F372" s="128"/>
      <c r="G372" s="128"/>
      <c r="H372" s="128"/>
      <c r="I372" s="128"/>
      <c r="J372" s="128"/>
      <c r="K372" s="128"/>
    </row>
    <row r="373" spans="2:11">
      <c r="B373" s="142"/>
      <c r="C373" s="128"/>
      <c r="D373" s="128"/>
      <c r="E373" s="128"/>
      <c r="F373" s="128"/>
      <c r="G373" s="128"/>
      <c r="H373" s="128"/>
      <c r="I373" s="128"/>
      <c r="J373" s="128"/>
      <c r="K373" s="128"/>
    </row>
    <row r="374" spans="2:11">
      <c r="B374" s="142"/>
      <c r="C374" s="128"/>
      <c r="D374" s="128"/>
      <c r="E374" s="128"/>
      <c r="F374" s="128"/>
      <c r="G374" s="128"/>
      <c r="H374" s="128"/>
      <c r="I374" s="128"/>
      <c r="J374" s="128"/>
      <c r="K374" s="128"/>
    </row>
    <row r="375" spans="2:11">
      <c r="B375" s="142"/>
      <c r="C375" s="128"/>
      <c r="D375" s="128"/>
      <c r="E375" s="128"/>
      <c r="F375" s="128"/>
      <c r="G375" s="128"/>
      <c r="H375" s="128"/>
      <c r="I375" s="128"/>
      <c r="J375" s="128"/>
      <c r="K375" s="128"/>
    </row>
    <row r="376" spans="2:11">
      <c r="B376" s="142"/>
      <c r="C376" s="128"/>
      <c r="D376" s="128"/>
      <c r="E376" s="128"/>
      <c r="F376" s="128"/>
      <c r="G376" s="128"/>
      <c r="H376" s="128"/>
      <c r="I376" s="128"/>
      <c r="J376" s="128"/>
      <c r="K376" s="128"/>
    </row>
    <row r="377" spans="2:11">
      <c r="B377" s="142"/>
      <c r="C377" s="128"/>
      <c r="D377" s="128"/>
      <c r="E377" s="128"/>
      <c r="F377" s="128"/>
      <c r="G377" s="128"/>
      <c r="H377" s="128"/>
      <c r="I377" s="128"/>
      <c r="J377" s="128"/>
      <c r="K377" s="128"/>
    </row>
    <row r="378" spans="2:11">
      <c r="B378" s="142"/>
      <c r="C378" s="128"/>
      <c r="D378" s="128"/>
      <c r="E378" s="128"/>
      <c r="F378" s="128"/>
      <c r="G378" s="128"/>
      <c r="H378" s="128"/>
      <c r="I378" s="128"/>
      <c r="J378" s="128"/>
      <c r="K378" s="128"/>
    </row>
    <row r="379" spans="2:11">
      <c r="B379" s="142"/>
      <c r="C379" s="128"/>
      <c r="D379" s="128"/>
      <c r="E379" s="128"/>
      <c r="F379" s="128"/>
      <c r="G379" s="128"/>
      <c r="H379" s="128"/>
      <c r="I379" s="128"/>
      <c r="J379" s="128"/>
      <c r="K379" s="128"/>
    </row>
    <row r="380" spans="2:11">
      <c r="B380" s="142"/>
      <c r="C380" s="128"/>
      <c r="D380" s="128"/>
      <c r="E380" s="128"/>
      <c r="F380" s="128"/>
      <c r="G380" s="128"/>
      <c r="H380" s="128"/>
      <c r="I380" s="128"/>
      <c r="J380" s="128"/>
      <c r="K380" s="128"/>
    </row>
    <row r="381" spans="2:11">
      <c r="B381" s="142"/>
      <c r="C381" s="128"/>
      <c r="D381" s="128"/>
      <c r="E381" s="128"/>
      <c r="F381" s="128"/>
      <c r="G381" s="128"/>
      <c r="H381" s="128"/>
      <c r="I381" s="128"/>
      <c r="J381" s="128"/>
      <c r="K381" s="128"/>
    </row>
    <row r="382" spans="2:11">
      <c r="B382" s="142"/>
      <c r="C382" s="128"/>
      <c r="D382" s="128"/>
      <c r="E382" s="128"/>
      <c r="F382" s="128"/>
      <c r="G382" s="128"/>
      <c r="H382" s="128"/>
      <c r="I382" s="128"/>
      <c r="J382" s="128"/>
      <c r="K382" s="128"/>
    </row>
    <row r="383" spans="2:11">
      <c r="B383" s="142"/>
      <c r="C383" s="128"/>
      <c r="D383" s="128"/>
      <c r="E383" s="128"/>
      <c r="F383" s="128"/>
      <c r="G383" s="128"/>
      <c r="H383" s="128"/>
      <c r="I383" s="128"/>
      <c r="J383" s="128"/>
      <c r="K383" s="128"/>
    </row>
    <row r="384" spans="2:11">
      <c r="B384" s="142"/>
      <c r="C384" s="128"/>
      <c r="D384" s="128"/>
      <c r="E384" s="128"/>
      <c r="F384" s="128"/>
      <c r="G384" s="128"/>
      <c r="H384" s="128"/>
      <c r="I384" s="128"/>
      <c r="J384" s="128"/>
      <c r="K384" s="128"/>
    </row>
    <row r="385" spans="2:11">
      <c r="B385" s="142"/>
      <c r="C385" s="128"/>
      <c r="D385" s="128"/>
      <c r="E385" s="128"/>
      <c r="F385" s="128"/>
      <c r="G385" s="128"/>
      <c r="H385" s="128"/>
      <c r="I385" s="128"/>
      <c r="J385" s="128"/>
      <c r="K385" s="128"/>
    </row>
    <row r="386" spans="2:11">
      <c r="B386" s="142"/>
      <c r="C386" s="128"/>
      <c r="D386" s="128"/>
      <c r="E386" s="128"/>
      <c r="F386" s="128"/>
      <c r="G386" s="128"/>
      <c r="H386" s="128"/>
      <c r="I386" s="128"/>
      <c r="J386" s="128"/>
      <c r="K386" s="128"/>
    </row>
    <row r="387" spans="2:11">
      <c r="B387" s="142"/>
      <c r="C387" s="128"/>
      <c r="D387" s="128"/>
      <c r="E387" s="128"/>
      <c r="F387" s="128"/>
      <c r="G387" s="128"/>
      <c r="H387" s="128"/>
      <c r="I387" s="128"/>
      <c r="J387" s="128"/>
      <c r="K387" s="128"/>
    </row>
    <row r="388" spans="2:11">
      <c r="B388" s="142"/>
      <c r="C388" s="128"/>
      <c r="D388" s="128"/>
      <c r="E388" s="128"/>
      <c r="F388" s="128"/>
      <c r="G388" s="128"/>
      <c r="H388" s="128"/>
      <c r="I388" s="128"/>
      <c r="J388" s="128"/>
      <c r="K388" s="128"/>
    </row>
    <row r="389" spans="2:11">
      <c r="B389" s="142"/>
      <c r="C389" s="128"/>
      <c r="D389" s="128"/>
      <c r="E389" s="128"/>
      <c r="F389" s="128"/>
      <c r="G389" s="128"/>
      <c r="H389" s="128"/>
      <c r="I389" s="128"/>
      <c r="J389" s="128"/>
      <c r="K389" s="128"/>
    </row>
    <row r="390" spans="2:11">
      <c r="B390" s="142"/>
      <c r="C390" s="128"/>
      <c r="D390" s="128"/>
      <c r="E390" s="128"/>
      <c r="F390" s="128"/>
      <c r="G390" s="128"/>
      <c r="H390" s="128"/>
      <c r="I390" s="128"/>
      <c r="J390" s="128"/>
      <c r="K390" s="128"/>
    </row>
    <row r="391" spans="2:11">
      <c r="B391" s="142"/>
      <c r="C391" s="128"/>
      <c r="D391" s="128"/>
      <c r="E391" s="128"/>
      <c r="F391" s="128"/>
      <c r="G391" s="128"/>
      <c r="H391" s="128"/>
      <c r="I391" s="128"/>
      <c r="J391" s="128"/>
      <c r="K391" s="128"/>
    </row>
    <row r="392" spans="2:11">
      <c r="B392" s="142"/>
      <c r="C392" s="128"/>
      <c r="D392" s="128"/>
      <c r="E392" s="128"/>
      <c r="F392" s="128"/>
      <c r="G392" s="128"/>
      <c r="H392" s="128"/>
      <c r="I392" s="128"/>
      <c r="J392" s="128"/>
      <c r="K392" s="128"/>
    </row>
    <row r="393" spans="2:11">
      <c r="B393" s="142"/>
      <c r="C393" s="128"/>
      <c r="D393" s="128"/>
      <c r="E393" s="128"/>
      <c r="F393" s="128"/>
      <c r="G393" s="128"/>
      <c r="H393" s="128"/>
      <c r="I393" s="128"/>
      <c r="J393" s="128"/>
      <c r="K393" s="128"/>
    </row>
    <row r="394" spans="2:11">
      <c r="B394" s="142"/>
      <c r="C394" s="128"/>
      <c r="D394" s="128"/>
      <c r="E394" s="128"/>
      <c r="F394" s="128"/>
      <c r="G394" s="128"/>
      <c r="H394" s="128"/>
      <c r="I394" s="128"/>
      <c r="J394" s="128"/>
      <c r="K394" s="128"/>
    </row>
    <row r="395" spans="2:11">
      <c r="B395" s="142"/>
      <c r="C395" s="128"/>
      <c r="D395" s="128"/>
      <c r="E395" s="128"/>
      <c r="F395" s="128"/>
      <c r="G395" s="128"/>
      <c r="H395" s="128"/>
      <c r="I395" s="128"/>
      <c r="J395" s="128"/>
      <c r="K395" s="128"/>
    </row>
    <row r="396" spans="2:11">
      <c r="B396" s="142"/>
      <c r="C396" s="128"/>
      <c r="D396" s="128"/>
      <c r="E396" s="128"/>
      <c r="F396" s="128"/>
      <c r="G396" s="128"/>
      <c r="H396" s="128"/>
      <c r="I396" s="128"/>
      <c r="J396" s="128"/>
      <c r="K396" s="128"/>
    </row>
    <row r="397" spans="2:11">
      <c r="B397" s="142"/>
      <c r="C397" s="128"/>
      <c r="D397" s="128"/>
      <c r="E397" s="128"/>
      <c r="F397" s="128"/>
      <c r="G397" s="128"/>
      <c r="H397" s="128"/>
      <c r="I397" s="128"/>
      <c r="J397" s="128"/>
      <c r="K397" s="128"/>
    </row>
    <row r="398" spans="2:11">
      <c r="B398" s="142"/>
      <c r="C398" s="128"/>
      <c r="D398" s="128"/>
      <c r="E398" s="128"/>
      <c r="F398" s="128"/>
      <c r="G398" s="128"/>
      <c r="H398" s="128"/>
      <c r="I398" s="128"/>
      <c r="J398" s="128"/>
      <c r="K398" s="128"/>
    </row>
    <row r="399" spans="2:11">
      <c r="B399" s="142"/>
      <c r="C399" s="128"/>
      <c r="D399" s="128"/>
      <c r="E399" s="128"/>
      <c r="F399" s="128"/>
      <c r="G399" s="128"/>
      <c r="H399" s="128"/>
      <c r="I399" s="128"/>
      <c r="J399" s="128"/>
      <c r="K399" s="128"/>
    </row>
    <row r="400" spans="2:11">
      <c r="B400" s="142"/>
      <c r="C400" s="128"/>
      <c r="D400" s="128"/>
      <c r="E400" s="128"/>
      <c r="F400" s="128"/>
      <c r="G400" s="128"/>
      <c r="H400" s="128"/>
      <c r="I400" s="128"/>
      <c r="J400" s="128"/>
      <c r="K400" s="128"/>
    </row>
    <row r="401" spans="2:11">
      <c r="B401" s="142"/>
      <c r="C401" s="128"/>
      <c r="D401" s="128"/>
      <c r="E401" s="128"/>
      <c r="F401" s="128"/>
      <c r="G401" s="128"/>
      <c r="H401" s="128"/>
      <c r="I401" s="128"/>
      <c r="J401" s="128"/>
      <c r="K401" s="128"/>
    </row>
    <row r="402" spans="2:11">
      <c r="B402" s="142"/>
      <c r="C402" s="128"/>
      <c r="D402" s="128"/>
      <c r="E402" s="128"/>
      <c r="F402" s="128"/>
      <c r="G402" s="128"/>
      <c r="H402" s="128"/>
      <c r="I402" s="128"/>
      <c r="J402" s="128"/>
      <c r="K402" s="128"/>
    </row>
    <row r="403" spans="2:11">
      <c r="B403" s="142"/>
      <c r="C403" s="128"/>
      <c r="D403" s="128"/>
      <c r="E403" s="128"/>
      <c r="F403" s="128"/>
      <c r="G403" s="128"/>
      <c r="H403" s="128"/>
      <c r="I403" s="128"/>
      <c r="J403" s="128"/>
      <c r="K403" s="128"/>
    </row>
    <row r="404" spans="2:11">
      <c r="B404" s="142"/>
      <c r="C404" s="128"/>
      <c r="D404" s="128"/>
      <c r="E404" s="128"/>
      <c r="F404" s="128"/>
      <c r="G404" s="128"/>
      <c r="H404" s="128"/>
      <c r="I404" s="128"/>
      <c r="J404" s="128"/>
      <c r="K404" s="128"/>
    </row>
    <row r="405" spans="2:11">
      <c r="B405" s="142"/>
      <c r="C405" s="128"/>
      <c r="D405" s="128"/>
      <c r="E405" s="128"/>
      <c r="F405" s="128"/>
      <c r="G405" s="128"/>
      <c r="H405" s="128"/>
      <c r="I405" s="128"/>
      <c r="J405" s="128"/>
      <c r="K405" s="128"/>
    </row>
    <row r="406" spans="2:11">
      <c r="B406" s="142"/>
      <c r="C406" s="128"/>
      <c r="D406" s="128"/>
      <c r="E406" s="128"/>
      <c r="F406" s="128"/>
      <c r="G406" s="128"/>
      <c r="H406" s="128"/>
      <c r="I406" s="128"/>
      <c r="J406" s="128"/>
      <c r="K406" s="128"/>
    </row>
    <row r="407" spans="2:11">
      <c r="B407" s="142"/>
      <c r="C407" s="128"/>
      <c r="D407" s="128"/>
      <c r="E407" s="128"/>
      <c r="F407" s="128"/>
      <c r="G407" s="128"/>
      <c r="H407" s="128"/>
      <c r="I407" s="128"/>
      <c r="J407" s="128"/>
      <c r="K407" s="128"/>
    </row>
    <row r="408" spans="2:11">
      <c r="B408" s="142"/>
      <c r="C408" s="128"/>
      <c r="D408" s="128"/>
      <c r="E408" s="128"/>
      <c r="F408" s="128"/>
      <c r="G408" s="128"/>
      <c r="H408" s="128"/>
      <c r="I408" s="128"/>
      <c r="J408" s="128"/>
      <c r="K408" s="128"/>
    </row>
    <row r="409" spans="2:11">
      <c r="B409" s="142"/>
      <c r="C409" s="128"/>
      <c r="D409" s="128"/>
      <c r="E409" s="128"/>
      <c r="F409" s="128"/>
      <c r="G409" s="128"/>
      <c r="H409" s="128"/>
      <c r="I409" s="128"/>
      <c r="J409" s="128"/>
      <c r="K409" s="128"/>
    </row>
    <row r="410" spans="2:11">
      <c r="B410" s="142"/>
      <c r="C410" s="128"/>
      <c r="D410" s="128"/>
      <c r="E410" s="128"/>
      <c r="F410" s="128"/>
      <c r="G410" s="128"/>
      <c r="H410" s="128"/>
      <c r="I410" s="128"/>
      <c r="J410" s="128"/>
      <c r="K410" s="128"/>
    </row>
    <row r="411" spans="2:11">
      <c r="B411" s="142"/>
      <c r="C411" s="128"/>
      <c r="D411" s="128"/>
      <c r="E411" s="128"/>
      <c r="F411" s="128"/>
      <c r="G411" s="128"/>
      <c r="H411" s="128"/>
      <c r="I411" s="128"/>
      <c r="J411" s="128"/>
      <c r="K411" s="128"/>
    </row>
    <row r="412" spans="2:11">
      <c r="B412" s="142"/>
      <c r="C412" s="128"/>
      <c r="D412" s="128"/>
      <c r="E412" s="128"/>
      <c r="F412" s="128"/>
      <c r="G412" s="128"/>
      <c r="H412" s="128"/>
      <c r="I412" s="128"/>
      <c r="J412" s="128"/>
      <c r="K412" s="128"/>
    </row>
    <row r="413" spans="2:11">
      <c r="B413" s="142"/>
      <c r="C413" s="128"/>
      <c r="D413" s="128"/>
      <c r="E413" s="128"/>
      <c r="F413" s="128"/>
      <c r="G413" s="128"/>
      <c r="H413" s="128"/>
      <c r="I413" s="128"/>
      <c r="J413" s="128"/>
      <c r="K413" s="128"/>
    </row>
    <row r="414" spans="2:11">
      <c r="B414" s="142"/>
      <c r="C414" s="128"/>
      <c r="D414" s="128"/>
      <c r="E414" s="128"/>
      <c r="F414" s="128"/>
      <c r="G414" s="128"/>
      <c r="H414" s="128"/>
      <c r="I414" s="128"/>
      <c r="J414" s="128"/>
      <c r="K414" s="128"/>
    </row>
    <row r="415" spans="2:11">
      <c r="B415" s="142"/>
      <c r="C415" s="128"/>
      <c r="D415" s="128"/>
      <c r="E415" s="128"/>
      <c r="F415" s="128"/>
      <c r="G415" s="128"/>
      <c r="H415" s="128"/>
      <c r="I415" s="128"/>
      <c r="J415" s="128"/>
      <c r="K415" s="128"/>
    </row>
    <row r="416" spans="2:11">
      <c r="B416" s="142"/>
      <c r="C416" s="128"/>
      <c r="D416" s="128"/>
      <c r="E416" s="128"/>
      <c r="F416" s="128"/>
      <c r="G416" s="128"/>
      <c r="H416" s="128"/>
      <c r="I416" s="128"/>
      <c r="J416" s="128"/>
      <c r="K416" s="128"/>
    </row>
    <row r="417" spans="2:11">
      <c r="B417" s="142"/>
      <c r="C417" s="128"/>
      <c r="D417" s="128"/>
      <c r="E417" s="128"/>
      <c r="F417" s="128"/>
      <c r="G417" s="128"/>
      <c r="H417" s="128"/>
      <c r="I417" s="128"/>
      <c r="J417" s="128"/>
      <c r="K417" s="128"/>
    </row>
    <row r="418" spans="2:11">
      <c r="B418" s="142"/>
      <c r="C418" s="128"/>
      <c r="D418" s="128"/>
      <c r="E418" s="128"/>
      <c r="F418" s="128"/>
      <c r="G418" s="128"/>
      <c r="H418" s="128"/>
      <c r="I418" s="128"/>
      <c r="J418" s="128"/>
      <c r="K418" s="128"/>
    </row>
    <row r="419" spans="2:11">
      <c r="B419" s="142"/>
      <c r="C419" s="128"/>
      <c r="D419" s="128"/>
      <c r="E419" s="128"/>
      <c r="F419" s="128"/>
      <c r="G419" s="128"/>
      <c r="H419" s="128"/>
      <c r="I419" s="128"/>
      <c r="J419" s="128"/>
      <c r="K419" s="128"/>
    </row>
    <row r="420" spans="2:11">
      <c r="B420" s="142"/>
      <c r="C420" s="128"/>
      <c r="D420" s="128"/>
      <c r="E420" s="128"/>
      <c r="F420" s="128"/>
      <c r="G420" s="128"/>
      <c r="H420" s="128"/>
      <c r="I420" s="128"/>
      <c r="J420" s="128"/>
      <c r="K420" s="128"/>
    </row>
    <row r="421" spans="2:11">
      <c r="B421" s="142"/>
      <c r="C421" s="128"/>
      <c r="D421" s="128"/>
      <c r="E421" s="128"/>
      <c r="F421" s="128"/>
      <c r="G421" s="128"/>
      <c r="H421" s="128"/>
      <c r="I421" s="128"/>
      <c r="J421" s="128"/>
      <c r="K421" s="128"/>
    </row>
    <row r="422" spans="2:11">
      <c r="B422" s="142"/>
      <c r="C422" s="128"/>
      <c r="D422" s="128"/>
      <c r="E422" s="128"/>
      <c r="F422" s="128"/>
      <c r="G422" s="128"/>
      <c r="H422" s="128"/>
      <c r="I422" s="128"/>
      <c r="J422" s="128"/>
      <c r="K422" s="128"/>
    </row>
    <row r="423" spans="2:11">
      <c r="B423" s="142"/>
      <c r="C423" s="128"/>
      <c r="D423" s="128"/>
      <c r="E423" s="128"/>
      <c r="F423" s="128"/>
      <c r="G423" s="128"/>
      <c r="H423" s="128"/>
      <c r="I423" s="128"/>
      <c r="J423" s="128"/>
      <c r="K423" s="128"/>
    </row>
    <row r="424" spans="2:11">
      <c r="B424" s="142"/>
      <c r="C424" s="128"/>
      <c r="D424" s="128"/>
      <c r="E424" s="128"/>
      <c r="F424" s="128"/>
      <c r="G424" s="128"/>
      <c r="H424" s="128"/>
      <c r="I424" s="128"/>
      <c r="J424" s="128"/>
      <c r="K424" s="128"/>
    </row>
    <row r="425" spans="2:11">
      <c r="B425" s="142"/>
      <c r="C425" s="128"/>
      <c r="D425" s="128"/>
      <c r="E425" s="128"/>
      <c r="F425" s="128"/>
      <c r="G425" s="128"/>
      <c r="H425" s="128"/>
      <c r="I425" s="128"/>
      <c r="J425" s="128"/>
      <c r="K425" s="128"/>
    </row>
    <row r="426" spans="2:11">
      <c r="B426" s="142"/>
      <c r="C426" s="128"/>
      <c r="D426" s="128"/>
      <c r="E426" s="128"/>
      <c r="F426" s="128"/>
      <c r="G426" s="128"/>
      <c r="H426" s="128"/>
      <c r="I426" s="128"/>
      <c r="J426" s="128"/>
      <c r="K426" s="128"/>
    </row>
    <row r="427" spans="2:11">
      <c r="B427" s="142"/>
      <c r="C427" s="128"/>
      <c r="D427" s="128"/>
      <c r="E427" s="128"/>
      <c r="F427" s="128"/>
      <c r="G427" s="128"/>
      <c r="H427" s="128"/>
      <c r="I427" s="128"/>
      <c r="J427" s="128"/>
      <c r="K427" s="128"/>
    </row>
    <row r="428" spans="2:11">
      <c r="B428" s="142"/>
      <c r="C428" s="128"/>
      <c r="D428" s="128"/>
      <c r="E428" s="128"/>
      <c r="F428" s="128"/>
      <c r="G428" s="128"/>
      <c r="H428" s="128"/>
      <c r="I428" s="128"/>
      <c r="J428" s="128"/>
      <c r="K428" s="128"/>
    </row>
    <row r="429" spans="2:11">
      <c r="B429" s="142"/>
      <c r="C429" s="128"/>
      <c r="D429" s="128"/>
      <c r="E429" s="128"/>
      <c r="F429" s="128"/>
      <c r="G429" s="128"/>
      <c r="H429" s="128"/>
      <c r="I429" s="128"/>
      <c r="J429" s="128"/>
      <c r="K429" s="128"/>
    </row>
    <row r="430" spans="2:11">
      <c r="B430" s="142"/>
      <c r="C430" s="128"/>
      <c r="D430" s="128"/>
      <c r="E430" s="128"/>
      <c r="F430" s="128"/>
      <c r="G430" s="128"/>
      <c r="H430" s="128"/>
      <c r="I430" s="128"/>
      <c r="J430" s="128"/>
      <c r="K430" s="128"/>
    </row>
    <row r="431" spans="2:11">
      <c r="B431" s="142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2:11">
      <c r="B432" s="142"/>
      <c r="C432" s="128"/>
      <c r="D432" s="128"/>
      <c r="E432" s="128"/>
      <c r="F432" s="128"/>
      <c r="G432" s="128"/>
      <c r="H432" s="128"/>
      <c r="I432" s="128"/>
      <c r="J432" s="128"/>
      <c r="K432" s="128"/>
    </row>
    <row r="433" spans="2:11">
      <c r="B433" s="142"/>
      <c r="C433" s="128"/>
      <c r="D433" s="128"/>
      <c r="E433" s="128"/>
      <c r="F433" s="128"/>
      <c r="G433" s="128"/>
      <c r="H433" s="128"/>
      <c r="I433" s="128"/>
      <c r="J433" s="128"/>
      <c r="K433" s="128"/>
    </row>
    <row r="434" spans="2:11">
      <c r="B434" s="142"/>
      <c r="C434" s="128"/>
      <c r="D434" s="128"/>
      <c r="E434" s="128"/>
      <c r="F434" s="128"/>
      <c r="G434" s="128"/>
      <c r="H434" s="128"/>
      <c r="I434" s="128"/>
      <c r="J434" s="128"/>
      <c r="K434" s="128"/>
    </row>
    <row r="435" spans="2:11">
      <c r="B435" s="142"/>
      <c r="C435" s="128"/>
      <c r="D435" s="128"/>
      <c r="E435" s="128"/>
      <c r="F435" s="128"/>
      <c r="G435" s="128"/>
      <c r="H435" s="128"/>
      <c r="I435" s="128"/>
      <c r="J435" s="128"/>
      <c r="K435" s="128"/>
    </row>
    <row r="436" spans="2:11">
      <c r="B436" s="142"/>
      <c r="C436" s="128"/>
      <c r="D436" s="128"/>
      <c r="E436" s="128"/>
      <c r="F436" s="128"/>
      <c r="G436" s="128"/>
      <c r="H436" s="128"/>
      <c r="I436" s="128"/>
      <c r="J436" s="128"/>
      <c r="K436" s="128"/>
    </row>
    <row r="437" spans="2:11">
      <c r="B437" s="142"/>
      <c r="C437" s="128"/>
      <c r="D437" s="128"/>
      <c r="E437" s="128"/>
      <c r="F437" s="128"/>
      <c r="G437" s="128"/>
      <c r="H437" s="128"/>
      <c r="I437" s="128"/>
      <c r="J437" s="128"/>
      <c r="K437" s="128"/>
    </row>
    <row r="438" spans="2:11">
      <c r="B438" s="142"/>
      <c r="C438" s="128"/>
      <c r="D438" s="128"/>
      <c r="E438" s="128"/>
      <c r="F438" s="128"/>
      <c r="G438" s="128"/>
      <c r="H438" s="128"/>
      <c r="I438" s="128"/>
      <c r="J438" s="128"/>
      <c r="K438" s="128"/>
    </row>
    <row r="439" spans="2:11">
      <c r="B439" s="142"/>
      <c r="C439" s="128"/>
      <c r="D439" s="128"/>
      <c r="E439" s="128"/>
      <c r="F439" s="128"/>
      <c r="G439" s="128"/>
      <c r="H439" s="128"/>
      <c r="I439" s="128"/>
      <c r="J439" s="128"/>
      <c r="K439" s="128"/>
    </row>
    <row r="440" spans="2:11">
      <c r="B440" s="142"/>
      <c r="C440" s="128"/>
      <c r="D440" s="128"/>
      <c r="E440" s="128"/>
      <c r="F440" s="128"/>
      <c r="G440" s="128"/>
      <c r="H440" s="128"/>
      <c r="I440" s="128"/>
      <c r="J440" s="128"/>
      <c r="K440" s="128"/>
    </row>
    <row r="441" spans="2:11">
      <c r="B441" s="142"/>
      <c r="C441" s="128"/>
      <c r="D441" s="128"/>
      <c r="E441" s="128"/>
      <c r="F441" s="128"/>
      <c r="G441" s="128"/>
      <c r="H441" s="128"/>
      <c r="I441" s="128"/>
      <c r="J441" s="128"/>
      <c r="K441" s="128"/>
    </row>
    <row r="442" spans="2:11">
      <c r="B442" s="142"/>
      <c r="C442" s="128"/>
      <c r="D442" s="128"/>
      <c r="E442" s="128"/>
      <c r="F442" s="128"/>
      <c r="G442" s="128"/>
      <c r="H442" s="128"/>
      <c r="I442" s="128"/>
      <c r="J442" s="128"/>
      <c r="K442" s="128"/>
    </row>
    <row r="443" spans="2:11">
      <c r="B443" s="142"/>
      <c r="C443" s="128"/>
      <c r="D443" s="128"/>
      <c r="E443" s="128"/>
      <c r="F443" s="128"/>
      <c r="G443" s="128"/>
      <c r="H443" s="128"/>
      <c r="I443" s="128"/>
      <c r="J443" s="128"/>
      <c r="K443" s="128"/>
    </row>
    <row r="444" spans="2:11">
      <c r="B444" s="142"/>
      <c r="C444" s="128"/>
      <c r="D444" s="128"/>
      <c r="E444" s="128"/>
      <c r="F444" s="128"/>
      <c r="G444" s="128"/>
      <c r="H444" s="128"/>
      <c r="I444" s="128"/>
      <c r="J444" s="128"/>
      <c r="K444" s="128"/>
    </row>
    <row r="445" spans="2:11">
      <c r="B445" s="142"/>
      <c r="C445" s="128"/>
      <c r="D445" s="128"/>
      <c r="E445" s="128"/>
      <c r="F445" s="128"/>
      <c r="G445" s="128"/>
      <c r="H445" s="128"/>
      <c r="I445" s="128"/>
      <c r="J445" s="128"/>
      <c r="K445" s="128"/>
    </row>
    <row r="446" spans="2:11">
      <c r="B446" s="142"/>
      <c r="C446" s="128"/>
      <c r="D446" s="128"/>
      <c r="E446" s="128"/>
      <c r="F446" s="128"/>
      <c r="G446" s="128"/>
      <c r="H446" s="128"/>
      <c r="I446" s="128"/>
      <c r="J446" s="128"/>
      <c r="K446" s="128"/>
    </row>
    <row r="447" spans="2:11">
      <c r="B447" s="142"/>
      <c r="C447" s="128"/>
      <c r="D447" s="128"/>
      <c r="E447" s="128"/>
      <c r="F447" s="128"/>
      <c r="G447" s="128"/>
      <c r="H447" s="128"/>
      <c r="I447" s="128"/>
      <c r="J447" s="128"/>
      <c r="K447" s="128"/>
    </row>
    <row r="448" spans="2:11">
      <c r="B448" s="142"/>
      <c r="C448" s="128"/>
      <c r="D448" s="128"/>
      <c r="E448" s="128"/>
      <c r="F448" s="128"/>
      <c r="G448" s="128"/>
      <c r="H448" s="128"/>
      <c r="I448" s="128"/>
      <c r="J448" s="128"/>
      <c r="K448" s="128"/>
    </row>
    <row r="449" spans="2:11">
      <c r="B449" s="142"/>
      <c r="C449" s="128"/>
      <c r="D449" s="128"/>
      <c r="E449" s="128"/>
      <c r="F449" s="128"/>
      <c r="G449" s="128"/>
      <c r="H449" s="128"/>
      <c r="I449" s="128"/>
      <c r="J449" s="128"/>
      <c r="K449" s="128"/>
    </row>
    <row r="450" spans="2:11">
      <c r="B450" s="142"/>
      <c r="C450" s="128"/>
      <c r="D450" s="128"/>
      <c r="E450" s="128"/>
      <c r="F450" s="128"/>
      <c r="G450" s="128"/>
      <c r="H450" s="128"/>
      <c r="I450" s="128"/>
      <c r="J450" s="128"/>
      <c r="K450" s="128"/>
    </row>
    <row r="451" spans="2:11">
      <c r="B451" s="142"/>
      <c r="C451" s="128"/>
      <c r="D451" s="128"/>
      <c r="E451" s="128"/>
      <c r="F451" s="128"/>
      <c r="G451" s="128"/>
      <c r="H451" s="128"/>
      <c r="I451" s="128"/>
      <c r="J451" s="128"/>
      <c r="K451" s="128"/>
    </row>
    <row r="452" spans="2:11">
      <c r="B452" s="142"/>
      <c r="C452" s="128"/>
      <c r="D452" s="128"/>
      <c r="E452" s="128"/>
      <c r="F452" s="128"/>
      <c r="G452" s="128"/>
      <c r="H452" s="128"/>
      <c r="I452" s="128"/>
      <c r="J452" s="128"/>
      <c r="K452" s="128"/>
    </row>
    <row r="453" spans="2:11">
      <c r="B453" s="142"/>
      <c r="C453" s="128"/>
      <c r="D453" s="128"/>
      <c r="E453" s="128"/>
      <c r="F453" s="128"/>
      <c r="G453" s="128"/>
      <c r="H453" s="128"/>
      <c r="I453" s="128"/>
      <c r="J453" s="128"/>
      <c r="K453" s="128"/>
    </row>
    <row r="454" spans="2:11">
      <c r="B454" s="142"/>
      <c r="C454" s="128"/>
      <c r="D454" s="128"/>
      <c r="E454" s="128"/>
      <c r="F454" s="128"/>
      <c r="G454" s="128"/>
      <c r="H454" s="128"/>
      <c r="I454" s="128"/>
      <c r="J454" s="128"/>
      <c r="K454" s="128"/>
    </row>
    <row r="455" spans="2:11">
      <c r="B455" s="142"/>
      <c r="C455" s="128"/>
      <c r="D455" s="128"/>
      <c r="E455" s="128"/>
      <c r="F455" s="128"/>
      <c r="G455" s="128"/>
      <c r="H455" s="128"/>
      <c r="I455" s="128"/>
      <c r="J455" s="128"/>
      <c r="K455" s="128"/>
    </row>
    <row r="456" spans="2:11">
      <c r="B456" s="142"/>
      <c r="C456" s="128"/>
      <c r="D456" s="128"/>
      <c r="E456" s="128"/>
      <c r="F456" s="128"/>
      <c r="G456" s="128"/>
      <c r="H456" s="128"/>
      <c r="I456" s="128"/>
      <c r="J456" s="128"/>
      <c r="K456" s="128"/>
    </row>
    <row r="457" spans="2:11">
      <c r="B457" s="142"/>
      <c r="C457" s="128"/>
      <c r="D457" s="128"/>
      <c r="E457" s="128"/>
      <c r="F457" s="128"/>
      <c r="G457" s="128"/>
      <c r="H457" s="128"/>
      <c r="I457" s="128"/>
      <c r="J457" s="128"/>
      <c r="K457" s="128"/>
    </row>
    <row r="458" spans="2:11">
      <c r="B458" s="142"/>
      <c r="C458" s="128"/>
      <c r="D458" s="128"/>
      <c r="E458" s="128"/>
      <c r="F458" s="128"/>
      <c r="G458" s="128"/>
      <c r="H458" s="128"/>
      <c r="I458" s="128"/>
      <c r="J458" s="128"/>
      <c r="K458" s="128"/>
    </row>
    <row r="459" spans="2:11">
      <c r="B459" s="142"/>
      <c r="C459" s="128"/>
      <c r="D459" s="128"/>
      <c r="E459" s="128"/>
      <c r="F459" s="128"/>
      <c r="G459" s="128"/>
      <c r="H459" s="128"/>
      <c r="I459" s="128"/>
      <c r="J459" s="128"/>
      <c r="K459" s="128"/>
    </row>
    <row r="460" spans="2:11">
      <c r="B460" s="142"/>
      <c r="C460" s="128"/>
      <c r="D460" s="128"/>
      <c r="E460" s="128"/>
      <c r="F460" s="128"/>
      <c r="G460" s="128"/>
      <c r="H460" s="128"/>
      <c r="I460" s="128"/>
      <c r="J460" s="128"/>
      <c r="K460" s="128"/>
    </row>
    <row r="461" spans="2:11">
      <c r="B461" s="142"/>
      <c r="C461" s="128"/>
      <c r="D461" s="128"/>
      <c r="E461" s="128"/>
      <c r="F461" s="128"/>
      <c r="G461" s="128"/>
      <c r="H461" s="128"/>
      <c r="I461" s="128"/>
      <c r="J461" s="128"/>
      <c r="K461" s="128"/>
    </row>
    <row r="462" spans="2:11">
      <c r="B462" s="142"/>
      <c r="C462" s="128"/>
      <c r="D462" s="128"/>
      <c r="E462" s="128"/>
      <c r="F462" s="128"/>
      <c r="G462" s="128"/>
      <c r="H462" s="128"/>
      <c r="I462" s="128"/>
      <c r="J462" s="128"/>
      <c r="K462" s="128"/>
    </row>
    <row r="463" spans="2:11">
      <c r="B463" s="142"/>
      <c r="C463" s="128"/>
      <c r="D463" s="128"/>
      <c r="E463" s="128"/>
      <c r="F463" s="128"/>
      <c r="G463" s="128"/>
      <c r="H463" s="128"/>
      <c r="I463" s="128"/>
      <c r="J463" s="128"/>
      <c r="K463" s="128"/>
    </row>
    <row r="464" spans="2:11">
      <c r="B464" s="142"/>
      <c r="C464" s="128"/>
      <c r="D464" s="128"/>
      <c r="E464" s="128"/>
      <c r="F464" s="128"/>
      <c r="G464" s="128"/>
      <c r="H464" s="128"/>
      <c r="I464" s="128"/>
      <c r="J464" s="128"/>
      <c r="K464" s="128"/>
    </row>
    <row r="465" spans="2:11">
      <c r="B465" s="142"/>
      <c r="C465" s="128"/>
      <c r="D465" s="128"/>
      <c r="E465" s="128"/>
      <c r="F465" s="128"/>
      <c r="G465" s="128"/>
      <c r="H465" s="128"/>
      <c r="I465" s="128"/>
      <c r="J465" s="128"/>
      <c r="K465" s="128"/>
    </row>
    <row r="466" spans="2:11">
      <c r="B466" s="142"/>
      <c r="C466" s="128"/>
      <c r="D466" s="128"/>
      <c r="E466" s="128"/>
      <c r="F466" s="128"/>
      <c r="G466" s="128"/>
      <c r="H466" s="128"/>
      <c r="I466" s="128"/>
      <c r="J466" s="128"/>
      <c r="K466" s="128"/>
    </row>
    <row r="467" spans="2:11">
      <c r="B467" s="142"/>
      <c r="C467" s="128"/>
      <c r="D467" s="128"/>
      <c r="E467" s="128"/>
      <c r="F467" s="128"/>
      <c r="G467" s="128"/>
      <c r="H467" s="128"/>
      <c r="I467" s="128"/>
      <c r="J467" s="128"/>
      <c r="K467" s="128"/>
    </row>
    <row r="468" spans="2:11">
      <c r="B468" s="142"/>
      <c r="C468" s="128"/>
      <c r="D468" s="128"/>
      <c r="E468" s="128"/>
      <c r="F468" s="128"/>
      <c r="G468" s="128"/>
      <c r="H468" s="128"/>
      <c r="I468" s="128"/>
      <c r="J468" s="128"/>
      <c r="K468" s="128"/>
    </row>
    <row r="469" spans="2:11">
      <c r="B469" s="142"/>
      <c r="C469" s="128"/>
      <c r="D469" s="128"/>
      <c r="E469" s="128"/>
      <c r="F469" s="128"/>
      <c r="G469" s="128"/>
      <c r="H469" s="128"/>
      <c r="I469" s="128"/>
      <c r="J469" s="128"/>
      <c r="K469" s="128"/>
    </row>
    <row r="470" spans="2:11">
      <c r="B470" s="142"/>
      <c r="C470" s="128"/>
      <c r="D470" s="128"/>
      <c r="E470" s="128"/>
      <c r="F470" s="128"/>
      <c r="G470" s="128"/>
      <c r="H470" s="128"/>
      <c r="I470" s="128"/>
      <c r="J470" s="128"/>
      <c r="K470" s="128"/>
    </row>
    <row r="471" spans="2:11">
      <c r="B471" s="142"/>
      <c r="C471" s="128"/>
      <c r="D471" s="128"/>
      <c r="E471" s="128"/>
      <c r="F471" s="128"/>
      <c r="G471" s="128"/>
      <c r="H471" s="128"/>
      <c r="I471" s="128"/>
      <c r="J471" s="128"/>
      <c r="K471" s="128"/>
    </row>
    <row r="472" spans="2:11">
      <c r="B472" s="142"/>
      <c r="C472" s="128"/>
      <c r="D472" s="128"/>
      <c r="E472" s="128"/>
      <c r="F472" s="128"/>
      <c r="G472" s="128"/>
      <c r="H472" s="128"/>
      <c r="I472" s="128"/>
      <c r="J472" s="128"/>
      <c r="K472" s="128"/>
    </row>
    <row r="473" spans="2:11">
      <c r="B473" s="142"/>
      <c r="C473" s="128"/>
      <c r="D473" s="128"/>
      <c r="E473" s="128"/>
      <c r="F473" s="128"/>
      <c r="G473" s="128"/>
      <c r="H473" s="128"/>
      <c r="I473" s="128"/>
      <c r="J473" s="128"/>
      <c r="K473" s="128"/>
    </row>
    <row r="474" spans="2:11">
      <c r="B474" s="142"/>
      <c r="C474" s="128"/>
      <c r="D474" s="128"/>
      <c r="E474" s="128"/>
      <c r="F474" s="128"/>
      <c r="G474" s="128"/>
      <c r="H474" s="128"/>
      <c r="I474" s="128"/>
      <c r="J474" s="128"/>
      <c r="K474" s="128"/>
    </row>
    <row r="475" spans="2:11">
      <c r="B475" s="142"/>
      <c r="C475" s="128"/>
      <c r="D475" s="128"/>
      <c r="E475" s="128"/>
      <c r="F475" s="128"/>
      <c r="G475" s="128"/>
      <c r="H475" s="128"/>
      <c r="I475" s="128"/>
      <c r="J475" s="128"/>
      <c r="K475" s="128"/>
    </row>
    <row r="476" spans="2:11">
      <c r="B476" s="142"/>
      <c r="C476" s="128"/>
      <c r="D476" s="128"/>
      <c r="E476" s="128"/>
      <c r="F476" s="128"/>
      <c r="G476" s="128"/>
      <c r="H476" s="128"/>
      <c r="I476" s="128"/>
      <c r="J476" s="128"/>
      <c r="K476" s="128"/>
    </row>
    <row r="477" spans="2:11">
      <c r="B477" s="142"/>
      <c r="C477" s="128"/>
      <c r="D477" s="128"/>
      <c r="E477" s="128"/>
      <c r="F477" s="128"/>
      <c r="G477" s="128"/>
      <c r="H477" s="128"/>
      <c r="I477" s="128"/>
      <c r="J477" s="128"/>
      <c r="K477" s="128"/>
    </row>
    <row r="478" spans="2:11">
      <c r="B478" s="142"/>
      <c r="C478" s="128"/>
      <c r="D478" s="128"/>
      <c r="E478" s="128"/>
      <c r="F478" s="128"/>
      <c r="G478" s="128"/>
      <c r="H478" s="128"/>
      <c r="I478" s="128"/>
      <c r="J478" s="128"/>
      <c r="K478" s="128"/>
    </row>
    <row r="479" spans="2:11">
      <c r="B479" s="142"/>
      <c r="C479" s="128"/>
      <c r="D479" s="128"/>
      <c r="E479" s="128"/>
      <c r="F479" s="128"/>
      <c r="G479" s="128"/>
      <c r="H479" s="128"/>
      <c r="I479" s="128"/>
      <c r="J479" s="128"/>
      <c r="K479" s="128"/>
    </row>
    <row r="480" spans="2:11">
      <c r="B480" s="142"/>
      <c r="C480" s="128"/>
      <c r="D480" s="128"/>
      <c r="E480" s="128"/>
      <c r="F480" s="128"/>
      <c r="G480" s="128"/>
      <c r="H480" s="128"/>
      <c r="I480" s="128"/>
      <c r="J480" s="128"/>
      <c r="K480" s="128"/>
    </row>
    <row r="481" spans="2:11">
      <c r="B481" s="142"/>
      <c r="C481" s="128"/>
      <c r="D481" s="128"/>
      <c r="E481" s="128"/>
      <c r="F481" s="128"/>
      <c r="G481" s="128"/>
      <c r="H481" s="128"/>
      <c r="I481" s="128"/>
      <c r="J481" s="128"/>
      <c r="K481" s="128"/>
    </row>
    <row r="482" spans="2:11">
      <c r="B482" s="142"/>
      <c r="C482" s="128"/>
      <c r="D482" s="128"/>
      <c r="E482" s="128"/>
      <c r="F482" s="128"/>
      <c r="G482" s="128"/>
      <c r="H482" s="128"/>
      <c r="I482" s="128"/>
      <c r="J482" s="128"/>
      <c r="K482" s="128"/>
    </row>
    <row r="483" spans="2:11">
      <c r="B483" s="142"/>
      <c r="C483" s="128"/>
      <c r="D483" s="128"/>
      <c r="E483" s="128"/>
      <c r="F483" s="128"/>
      <c r="G483" s="128"/>
      <c r="H483" s="128"/>
      <c r="I483" s="128"/>
      <c r="J483" s="128"/>
      <c r="K483" s="128"/>
    </row>
    <row r="484" spans="2:11">
      <c r="B484" s="142"/>
      <c r="C484" s="128"/>
      <c r="D484" s="128"/>
      <c r="E484" s="128"/>
      <c r="F484" s="128"/>
      <c r="G484" s="128"/>
      <c r="H484" s="128"/>
      <c r="I484" s="128"/>
      <c r="J484" s="128"/>
      <c r="K484" s="128"/>
    </row>
    <row r="485" spans="2:11">
      <c r="B485" s="142"/>
      <c r="C485" s="128"/>
      <c r="D485" s="128"/>
      <c r="E485" s="128"/>
      <c r="F485" s="128"/>
      <c r="G485" s="128"/>
      <c r="H485" s="128"/>
      <c r="I485" s="128"/>
      <c r="J485" s="128"/>
      <c r="K485" s="128"/>
    </row>
    <row r="486" spans="2:11">
      <c r="B486" s="142"/>
      <c r="C486" s="128"/>
      <c r="D486" s="128"/>
      <c r="E486" s="128"/>
      <c r="F486" s="128"/>
      <c r="G486" s="128"/>
      <c r="H486" s="128"/>
      <c r="I486" s="128"/>
      <c r="J486" s="128"/>
      <c r="K486" s="128"/>
    </row>
    <row r="487" spans="2:11">
      <c r="B487" s="142"/>
      <c r="C487" s="128"/>
      <c r="D487" s="128"/>
      <c r="E487" s="128"/>
      <c r="F487" s="128"/>
      <c r="G487" s="128"/>
      <c r="H487" s="128"/>
      <c r="I487" s="128"/>
      <c r="J487" s="128"/>
      <c r="K487" s="128"/>
    </row>
    <row r="488" spans="2:11">
      <c r="B488" s="142"/>
      <c r="C488" s="128"/>
      <c r="D488" s="128"/>
      <c r="E488" s="128"/>
      <c r="F488" s="128"/>
      <c r="G488" s="128"/>
      <c r="H488" s="128"/>
      <c r="I488" s="128"/>
      <c r="J488" s="128"/>
      <c r="K488" s="128"/>
    </row>
    <row r="489" spans="2:11">
      <c r="B489" s="142"/>
      <c r="C489" s="128"/>
      <c r="D489" s="128"/>
      <c r="E489" s="128"/>
      <c r="F489" s="128"/>
      <c r="G489" s="128"/>
      <c r="H489" s="128"/>
      <c r="I489" s="128"/>
      <c r="J489" s="128"/>
      <c r="K489" s="128"/>
    </row>
    <row r="490" spans="2:11">
      <c r="B490" s="142"/>
      <c r="C490" s="128"/>
      <c r="D490" s="128"/>
      <c r="E490" s="128"/>
      <c r="F490" s="128"/>
      <c r="G490" s="128"/>
      <c r="H490" s="128"/>
      <c r="I490" s="128"/>
      <c r="J490" s="128"/>
      <c r="K490" s="128"/>
    </row>
    <row r="491" spans="2:11">
      <c r="B491" s="142"/>
      <c r="C491" s="128"/>
      <c r="D491" s="128"/>
      <c r="E491" s="128"/>
      <c r="F491" s="128"/>
      <c r="G491" s="128"/>
      <c r="H491" s="128"/>
      <c r="I491" s="128"/>
      <c r="J491" s="128"/>
      <c r="K491" s="128"/>
    </row>
    <row r="492" spans="2:11">
      <c r="B492" s="142"/>
      <c r="C492" s="128"/>
      <c r="D492" s="128"/>
      <c r="E492" s="128"/>
      <c r="F492" s="128"/>
      <c r="G492" s="128"/>
      <c r="H492" s="128"/>
      <c r="I492" s="128"/>
      <c r="J492" s="128"/>
      <c r="K492" s="128"/>
    </row>
    <row r="493" spans="2:11">
      <c r="B493" s="142"/>
      <c r="C493" s="128"/>
      <c r="D493" s="128"/>
      <c r="E493" s="128"/>
      <c r="F493" s="128"/>
      <c r="G493" s="128"/>
      <c r="H493" s="128"/>
      <c r="I493" s="128"/>
      <c r="J493" s="128"/>
      <c r="K493" s="128"/>
    </row>
    <row r="494" spans="2:11">
      <c r="B494" s="142"/>
      <c r="C494" s="128"/>
      <c r="D494" s="128"/>
      <c r="E494" s="128"/>
      <c r="F494" s="128"/>
      <c r="G494" s="128"/>
      <c r="H494" s="128"/>
      <c r="I494" s="128"/>
      <c r="J494" s="128"/>
      <c r="K494" s="128"/>
    </row>
    <row r="495" spans="2:11">
      <c r="B495" s="142"/>
      <c r="C495" s="128"/>
      <c r="D495" s="128"/>
      <c r="E495" s="128"/>
      <c r="F495" s="128"/>
      <c r="G495" s="128"/>
      <c r="H495" s="128"/>
      <c r="I495" s="128"/>
      <c r="J495" s="128"/>
      <c r="K495" s="128"/>
    </row>
    <row r="496" spans="2:11">
      <c r="B496" s="142"/>
      <c r="C496" s="128"/>
      <c r="D496" s="128"/>
      <c r="E496" s="128"/>
      <c r="F496" s="128"/>
      <c r="G496" s="128"/>
      <c r="H496" s="128"/>
      <c r="I496" s="128"/>
      <c r="J496" s="128"/>
      <c r="K496" s="128"/>
    </row>
    <row r="497" spans="2:11">
      <c r="B497" s="142"/>
      <c r="C497" s="128"/>
      <c r="D497" s="128"/>
      <c r="E497" s="128"/>
      <c r="F497" s="128"/>
      <c r="G497" s="128"/>
      <c r="H497" s="128"/>
      <c r="I497" s="128"/>
      <c r="J497" s="128"/>
      <c r="K497" s="128"/>
    </row>
    <row r="498" spans="2:11">
      <c r="B498" s="142"/>
      <c r="C498" s="128"/>
      <c r="D498" s="128"/>
      <c r="E498" s="128"/>
      <c r="F498" s="128"/>
      <c r="G498" s="128"/>
      <c r="H498" s="128"/>
      <c r="I498" s="128"/>
      <c r="J498" s="128"/>
      <c r="K498" s="128"/>
    </row>
    <row r="499" spans="2:11">
      <c r="B499" s="142"/>
      <c r="C499" s="128"/>
      <c r="D499" s="128"/>
      <c r="E499" s="128"/>
      <c r="F499" s="128"/>
      <c r="G499" s="128"/>
      <c r="H499" s="128"/>
      <c r="I499" s="128"/>
      <c r="J499" s="128"/>
      <c r="K499" s="128"/>
    </row>
    <row r="500" spans="2:11">
      <c r="B500" s="142"/>
      <c r="C500" s="128"/>
      <c r="D500" s="128"/>
      <c r="E500" s="128"/>
      <c r="F500" s="128"/>
      <c r="G500" s="128"/>
      <c r="H500" s="128"/>
      <c r="I500" s="128"/>
      <c r="J500" s="128"/>
      <c r="K500" s="128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41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56" t="s">
        <v>165</v>
      </c>
      <c r="C1" s="77" t="s" vm="1">
        <v>244</v>
      </c>
    </row>
    <row r="2" spans="2:12">
      <c r="B2" s="56" t="s">
        <v>164</v>
      </c>
      <c r="C2" s="77" t="s">
        <v>245</v>
      </c>
    </row>
    <row r="3" spans="2:12">
      <c r="B3" s="56" t="s">
        <v>166</v>
      </c>
      <c r="C3" s="77" t="s">
        <v>246</v>
      </c>
    </row>
    <row r="4" spans="2:12">
      <c r="B4" s="56" t="s">
        <v>167</v>
      </c>
      <c r="C4" s="77" t="s">
        <v>247</v>
      </c>
    </row>
    <row r="6" spans="2:12" ht="26.25" customHeight="1">
      <c r="B6" s="182" t="s">
        <v>194</v>
      </c>
      <c r="C6" s="183"/>
      <c r="D6" s="183"/>
      <c r="E6" s="183"/>
      <c r="F6" s="183"/>
      <c r="G6" s="183"/>
      <c r="H6" s="183"/>
      <c r="I6" s="183"/>
      <c r="J6" s="183"/>
      <c r="K6" s="183"/>
      <c r="L6" s="184"/>
    </row>
    <row r="7" spans="2:12" ht="26.25" customHeight="1">
      <c r="B7" s="182" t="s">
        <v>116</v>
      </c>
      <c r="C7" s="183"/>
      <c r="D7" s="183"/>
      <c r="E7" s="183"/>
      <c r="F7" s="183"/>
      <c r="G7" s="183"/>
      <c r="H7" s="183"/>
      <c r="I7" s="183"/>
      <c r="J7" s="183"/>
      <c r="K7" s="183"/>
      <c r="L7" s="184"/>
    </row>
    <row r="8" spans="2:12" s="3" customFormat="1" ht="78.75">
      <c r="B8" s="22" t="s">
        <v>135</v>
      </c>
      <c r="C8" s="30" t="s">
        <v>51</v>
      </c>
      <c r="D8" s="30" t="s">
        <v>75</v>
      </c>
      <c r="E8" s="30" t="s">
        <v>120</v>
      </c>
      <c r="F8" s="30" t="s">
        <v>121</v>
      </c>
      <c r="G8" s="30" t="s">
        <v>227</v>
      </c>
      <c r="H8" s="30" t="s">
        <v>226</v>
      </c>
      <c r="I8" s="30" t="s">
        <v>129</v>
      </c>
      <c r="J8" s="30" t="s">
        <v>67</v>
      </c>
      <c r="K8" s="30" t="s">
        <v>168</v>
      </c>
      <c r="L8" s="31" t="s">
        <v>170</v>
      </c>
    </row>
    <row r="9" spans="2:12" s="3" customFormat="1" ht="24" customHeight="1">
      <c r="B9" s="15"/>
      <c r="C9" s="16"/>
      <c r="D9" s="16"/>
      <c r="E9" s="16"/>
      <c r="F9" s="16" t="s">
        <v>22</v>
      </c>
      <c r="G9" s="16" t="s">
        <v>234</v>
      </c>
      <c r="H9" s="16"/>
      <c r="I9" s="16" t="s">
        <v>230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123" t="s">
        <v>54</v>
      </c>
      <c r="C11" s="119"/>
      <c r="D11" s="119"/>
      <c r="E11" s="119"/>
      <c r="F11" s="119"/>
      <c r="G11" s="120"/>
      <c r="H11" s="122"/>
      <c r="I11" s="120">
        <v>0.76053999999999977</v>
      </c>
      <c r="J11" s="119"/>
      <c r="K11" s="121">
        <v>1</v>
      </c>
      <c r="L11" s="121">
        <f>I11/'סכום נכסי הקרן'!$C$42</f>
        <v>1.0318381991236095E-8</v>
      </c>
    </row>
    <row r="12" spans="2:12" s="98" customFormat="1" ht="21" customHeight="1">
      <c r="B12" s="124" t="s">
        <v>222</v>
      </c>
      <c r="C12" s="119"/>
      <c r="D12" s="119"/>
      <c r="E12" s="119"/>
      <c r="F12" s="119"/>
      <c r="G12" s="120"/>
      <c r="H12" s="122"/>
      <c r="I12" s="120">
        <v>0.76053999999999977</v>
      </c>
      <c r="J12" s="119"/>
      <c r="K12" s="121">
        <v>1</v>
      </c>
      <c r="L12" s="121">
        <f>I12/'סכום נכסי הקרן'!$C$42</f>
        <v>1.0318381991236095E-8</v>
      </c>
    </row>
    <row r="13" spans="2:12">
      <c r="B13" s="82" t="s">
        <v>2488</v>
      </c>
      <c r="C13" s="83" t="s">
        <v>2489</v>
      </c>
      <c r="D13" s="96" t="s">
        <v>1017</v>
      </c>
      <c r="E13" s="96" t="s">
        <v>151</v>
      </c>
      <c r="F13" s="105">
        <v>43375</v>
      </c>
      <c r="G13" s="93">
        <v>249.99999999999997</v>
      </c>
      <c r="H13" s="95">
        <v>1E-4</v>
      </c>
      <c r="I13" s="93">
        <v>2.9999999999999994E-5</v>
      </c>
      <c r="J13" s="94">
        <v>0</v>
      </c>
      <c r="K13" s="94">
        <v>0</v>
      </c>
      <c r="L13" s="94">
        <f>I13/'סכום נכסי הקרן'!$C$42</f>
        <v>4.070153571634403E-13</v>
      </c>
    </row>
    <row r="14" spans="2:12">
      <c r="B14" s="82" t="s">
        <v>2490</v>
      </c>
      <c r="C14" s="83" t="s">
        <v>2491</v>
      </c>
      <c r="D14" s="96" t="s">
        <v>1315</v>
      </c>
      <c r="E14" s="96" t="s">
        <v>151</v>
      </c>
      <c r="F14" s="105">
        <v>42731</v>
      </c>
      <c r="G14" s="93">
        <v>76640.999999999985</v>
      </c>
      <c r="H14" s="95">
        <v>0.28499999999999998</v>
      </c>
      <c r="I14" s="93">
        <v>0.76053999999999977</v>
      </c>
      <c r="J14" s="94">
        <v>3.783884928742042E-3</v>
      </c>
      <c r="K14" s="94">
        <v>1</v>
      </c>
      <c r="L14" s="94">
        <f>I14/'סכום נכסי הקרן'!$C$42</f>
        <v>1.0318381991236095E-8</v>
      </c>
    </row>
    <row r="15" spans="2:12">
      <c r="B15" s="99"/>
      <c r="C15" s="83"/>
      <c r="D15" s="83"/>
      <c r="E15" s="83"/>
      <c r="F15" s="83"/>
      <c r="G15" s="93"/>
      <c r="H15" s="95"/>
      <c r="I15" s="83"/>
      <c r="J15" s="83"/>
      <c r="K15" s="94"/>
      <c r="L15" s="83"/>
    </row>
    <row r="16" spans="2:12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2:12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>
      <c r="B18" s="144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12">
      <c r="B19" s="144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144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2:12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2:12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2:12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142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2:12">
      <c r="B116" s="142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</row>
    <row r="117" spans="2:12">
      <c r="B117" s="142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</row>
    <row r="118" spans="2:12">
      <c r="B118" s="142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</row>
    <row r="119" spans="2:12">
      <c r="B119" s="142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</row>
    <row r="120" spans="2:12">
      <c r="B120" s="142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</row>
    <row r="121" spans="2:12">
      <c r="B121" s="142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</row>
    <row r="122" spans="2:12">
      <c r="B122" s="142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</row>
    <row r="123" spans="2:12">
      <c r="B123" s="142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2:12">
      <c r="B124" s="142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</row>
    <row r="125" spans="2:12">
      <c r="B125" s="142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</row>
    <row r="126" spans="2:12">
      <c r="B126" s="142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</row>
    <row r="127" spans="2:12">
      <c r="B127" s="142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</row>
    <row r="128" spans="2:12">
      <c r="B128" s="142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</row>
    <row r="129" spans="2:12">
      <c r="B129" s="142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</row>
    <row r="130" spans="2:12">
      <c r="B130" s="142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</row>
    <row r="131" spans="2:12">
      <c r="B131" s="142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</row>
    <row r="132" spans="2:12">
      <c r="B132" s="142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</row>
    <row r="133" spans="2:12">
      <c r="B133" s="142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</row>
    <row r="134" spans="2:12">
      <c r="B134" s="142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</row>
    <row r="135" spans="2:12">
      <c r="B135" s="142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</row>
    <row r="136" spans="2:12">
      <c r="B136" s="142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</row>
    <row r="137" spans="2:12">
      <c r="B137" s="142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</row>
    <row r="138" spans="2:12">
      <c r="B138" s="142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</row>
    <row r="139" spans="2:12">
      <c r="B139" s="142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</row>
    <row r="140" spans="2:12">
      <c r="B140" s="142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</row>
    <row r="141" spans="2:12">
      <c r="B141" s="142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</row>
    <row r="142" spans="2:12">
      <c r="B142" s="142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</row>
    <row r="143" spans="2:12">
      <c r="B143" s="142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</row>
    <row r="144" spans="2:12">
      <c r="B144" s="142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</row>
    <row r="145" spans="2:12">
      <c r="B145" s="142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</row>
    <row r="146" spans="2:12">
      <c r="B146" s="142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</row>
    <row r="147" spans="2:12">
      <c r="B147" s="142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</row>
    <row r="148" spans="2:12">
      <c r="B148" s="142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</row>
    <row r="149" spans="2:12">
      <c r="B149" s="142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</row>
    <row r="150" spans="2:12">
      <c r="B150" s="142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</row>
    <row r="151" spans="2:12">
      <c r="B151" s="142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</row>
    <row r="152" spans="2:12">
      <c r="B152" s="142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</row>
    <row r="153" spans="2:12">
      <c r="B153" s="142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</row>
    <row r="154" spans="2:12">
      <c r="B154" s="142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</row>
    <row r="155" spans="2:12">
      <c r="B155" s="142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</row>
    <row r="156" spans="2:12">
      <c r="B156" s="142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</row>
    <row r="157" spans="2:12">
      <c r="B157" s="142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</row>
    <row r="158" spans="2:12">
      <c r="B158" s="142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</row>
    <row r="159" spans="2:12">
      <c r="B159" s="142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</row>
    <row r="160" spans="2:12">
      <c r="B160" s="142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</row>
    <row r="161" spans="2:12">
      <c r="B161" s="142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</row>
    <row r="162" spans="2:12">
      <c r="B162" s="142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</row>
    <row r="163" spans="2:12">
      <c r="B163" s="142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</row>
    <row r="164" spans="2:12">
      <c r="B164" s="142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</row>
    <row r="165" spans="2:12">
      <c r="B165" s="142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</row>
    <row r="166" spans="2:12">
      <c r="B166" s="142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</row>
    <row r="167" spans="2:12">
      <c r="B167" s="142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</row>
    <row r="168" spans="2:12">
      <c r="B168" s="142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</row>
    <row r="169" spans="2:12">
      <c r="B169" s="142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</row>
    <row r="170" spans="2:12">
      <c r="B170" s="142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</row>
    <row r="171" spans="2:12">
      <c r="B171" s="142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</row>
    <row r="172" spans="2:12">
      <c r="B172" s="142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</row>
    <row r="173" spans="2:12">
      <c r="B173" s="142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</row>
    <row r="174" spans="2:12">
      <c r="B174" s="142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</row>
    <row r="175" spans="2:12">
      <c r="B175" s="142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</row>
    <row r="176" spans="2:12">
      <c r="B176" s="142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</row>
    <row r="177" spans="2:12">
      <c r="B177" s="142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</row>
    <row r="178" spans="2:12">
      <c r="B178" s="142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</row>
    <row r="179" spans="2:12">
      <c r="B179" s="142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</row>
    <row r="180" spans="2:12">
      <c r="B180" s="142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</row>
    <row r="181" spans="2:12">
      <c r="B181" s="142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</row>
    <row r="182" spans="2:12">
      <c r="B182" s="142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</row>
    <row r="183" spans="2:12">
      <c r="B183" s="142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</row>
    <row r="184" spans="2:12">
      <c r="B184" s="142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</row>
    <row r="185" spans="2:12">
      <c r="B185" s="142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</row>
    <row r="186" spans="2:12">
      <c r="B186" s="142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</row>
    <row r="187" spans="2:12">
      <c r="B187" s="142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</row>
    <row r="188" spans="2:12">
      <c r="B188" s="142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</row>
    <row r="189" spans="2:12">
      <c r="B189" s="142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</row>
    <row r="190" spans="2:12">
      <c r="B190" s="142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</row>
    <row r="191" spans="2:12">
      <c r="B191" s="142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</row>
    <row r="192" spans="2:12">
      <c r="B192" s="142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</row>
    <row r="193" spans="2:12">
      <c r="B193" s="142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</row>
    <row r="194" spans="2:12">
      <c r="B194" s="142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</row>
    <row r="195" spans="2:12">
      <c r="B195" s="142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</row>
    <row r="196" spans="2:12">
      <c r="B196" s="142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</row>
    <row r="197" spans="2:12">
      <c r="B197" s="142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</row>
    <row r="198" spans="2:12">
      <c r="B198" s="142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</row>
    <row r="199" spans="2:12">
      <c r="B199" s="142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</row>
    <row r="200" spans="2:12">
      <c r="B200" s="142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</row>
    <row r="201" spans="2:12">
      <c r="B201" s="142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</row>
    <row r="202" spans="2:12">
      <c r="B202" s="142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</row>
    <row r="203" spans="2:12">
      <c r="B203" s="142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</row>
    <row r="204" spans="2:12">
      <c r="B204" s="142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</row>
    <row r="205" spans="2:12">
      <c r="B205" s="142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</row>
    <row r="206" spans="2:12">
      <c r="B206" s="142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</row>
    <row r="207" spans="2:12">
      <c r="B207" s="142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</row>
    <row r="208" spans="2:12">
      <c r="B208" s="142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</row>
    <row r="209" spans="2:12">
      <c r="B209" s="142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</row>
    <row r="210" spans="2:12">
      <c r="B210" s="142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</row>
    <row r="211" spans="2:12">
      <c r="B211" s="142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</row>
    <row r="212" spans="2:12">
      <c r="B212" s="142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</row>
    <row r="213" spans="2:12">
      <c r="B213" s="142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</row>
    <row r="214" spans="2:12">
      <c r="B214" s="142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</row>
    <row r="215" spans="2:12">
      <c r="B215" s="142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</row>
    <row r="216" spans="2:12">
      <c r="B216" s="142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</row>
    <row r="217" spans="2:12">
      <c r="B217" s="142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</row>
    <row r="218" spans="2:12">
      <c r="B218" s="142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</row>
    <row r="219" spans="2:12">
      <c r="B219" s="142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</row>
    <row r="220" spans="2:12">
      <c r="B220" s="142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</row>
    <row r="221" spans="2:12">
      <c r="B221" s="142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</row>
    <row r="222" spans="2:12">
      <c r="B222" s="142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</row>
    <row r="223" spans="2:12">
      <c r="B223" s="142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</row>
    <row r="224" spans="2:12">
      <c r="B224" s="142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</row>
    <row r="225" spans="2:12">
      <c r="B225" s="142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</row>
    <row r="226" spans="2:12">
      <c r="B226" s="142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</row>
    <row r="227" spans="2:12">
      <c r="B227" s="142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</row>
    <row r="228" spans="2:12">
      <c r="B228" s="142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</row>
    <row r="229" spans="2:12">
      <c r="B229" s="142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</row>
    <row r="230" spans="2:12">
      <c r="B230" s="142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</row>
    <row r="231" spans="2:12">
      <c r="B231" s="142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</row>
    <row r="232" spans="2:12">
      <c r="B232" s="142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</row>
    <row r="233" spans="2:12">
      <c r="B233" s="142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</row>
    <row r="234" spans="2:12">
      <c r="B234" s="142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</row>
    <row r="235" spans="2:12">
      <c r="B235" s="142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</row>
    <row r="236" spans="2:12">
      <c r="B236" s="142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</row>
    <row r="237" spans="2:12">
      <c r="B237" s="142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</row>
    <row r="238" spans="2:12">
      <c r="B238" s="142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</row>
    <row r="239" spans="2:12">
      <c r="B239" s="142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</row>
    <row r="240" spans="2:12">
      <c r="B240" s="142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</row>
    <row r="241" spans="2:12">
      <c r="B241" s="142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</row>
    <row r="242" spans="2:12">
      <c r="B242" s="142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</row>
    <row r="243" spans="2:12">
      <c r="B243" s="142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</row>
    <row r="244" spans="2:12">
      <c r="B244" s="142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</row>
    <row r="245" spans="2:12">
      <c r="B245" s="142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</row>
    <row r="246" spans="2:12">
      <c r="B246" s="142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</row>
    <row r="247" spans="2:12">
      <c r="B247" s="142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</row>
    <row r="248" spans="2:12">
      <c r="B248" s="142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</row>
    <row r="249" spans="2:12">
      <c r="B249" s="142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</row>
    <row r="250" spans="2:12">
      <c r="B250" s="142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</row>
    <row r="251" spans="2:12">
      <c r="B251" s="142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</row>
    <row r="252" spans="2:12">
      <c r="B252" s="142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</row>
    <row r="253" spans="2:12">
      <c r="B253" s="142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</row>
    <row r="254" spans="2:12">
      <c r="B254" s="142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</row>
    <row r="255" spans="2:12">
      <c r="B255" s="142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</row>
    <row r="256" spans="2:12">
      <c r="B256" s="142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</row>
    <row r="257" spans="2:12">
      <c r="B257" s="142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</row>
    <row r="258" spans="2:12">
      <c r="B258" s="142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</row>
    <row r="259" spans="2:12">
      <c r="B259" s="142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</row>
    <row r="260" spans="2:12">
      <c r="B260" s="142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</row>
    <row r="261" spans="2:12">
      <c r="B261" s="142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</row>
    <row r="262" spans="2:12">
      <c r="B262" s="142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</row>
    <row r="263" spans="2:12">
      <c r="B263" s="142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</row>
    <row r="264" spans="2:12">
      <c r="B264" s="142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</row>
    <row r="265" spans="2:12">
      <c r="B265" s="142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</row>
    <row r="266" spans="2:12">
      <c r="B266" s="142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</row>
    <row r="267" spans="2:12">
      <c r="B267" s="142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</row>
    <row r="268" spans="2:12">
      <c r="B268" s="142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</row>
    <row r="269" spans="2:12">
      <c r="B269" s="142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</row>
    <row r="270" spans="2:12">
      <c r="B270" s="142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</row>
    <row r="271" spans="2:12">
      <c r="B271" s="142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</row>
    <row r="272" spans="2:12">
      <c r="B272" s="142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</row>
    <row r="273" spans="2:12">
      <c r="B273" s="142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</row>
    <row r="274" spans="2:12">
      <c r="B274" s="142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</row>
    <row r="275" spans="2:12">
      <c r="B275" s="142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</row>
    <row r="276" spans="2:12">
      <c r="B276" s="142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</row>
    <row r="277" spans="2:12">
      <c r="B277" s="142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</row>
    <row r="278" spans="2:12">
      <c r="B278" s="142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</row>
    <row r="279" spans="2:12">
      <c r="B279" s="142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</row>
    <row r="280" spans="2:12">
      <c r="B280" s="142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</row>
    <row r="281" spans="2:12">
      <c r="B281" s="142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</row>
    <row r="282" spans="2:12">
      <c r="B282" s="142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</row>
    <row r="283" spans="2:12">
      <c r="B283" s="142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</row>
    <row r="284" spans="2:12">
      <c r="B284" s="142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</row>
    <row r="285" spans="2:12">
      <c r="B285" s="142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</row>
    <row r="286" spans="2:12">
      <c r="B286" s="142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</row>
    <row r="287" spans="2:12">
      <c r="B287" s="142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</row>
    <row r="288" spans="2:12">
      <c r="B288" s="142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</row>
    <row r="289" spans="2:12">
      <c r="B289" s="142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</row>
    <row r="290" spans="2:12">
      <c r="B290" s="142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</row>
    <row r="291" spans="2:12">
      <c r="B291" s="142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</row>
    <row r="292" spans="2:12">
      <c r="B292" s="142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</row>
    <row r="293" spans="2:12">
      <c r="B293" s="142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</row>
    <row r="294" spans="2:12">
      <c r="B294" s="142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</row>
    <row r="295" spans="2:12">
      <c r="B295" s="142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</row>
    <row r="296" spans="2:12">
      <c r="B296" s="142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</row>
    <row r="297" spans="2:12">
      <c r="B297" s="142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</row>
    <row r="298" spans="2:12">
      <c r="B298" s="142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</row>
    <row r="299" spans="2:12">
      <c r="B299" s="142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</row>
    <row r="300" spans="2:12">
      <c r="B300" s="142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</row>
    <row r="301" spans="2:12">
      <c r="B301" s="142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</row>
    <row r="302" spans="2:12">
      <c r="B302" s="142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</row>
    <row r="303" spans="2:12">
      <c r="B303" s="142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</row>
    <row r="304" spans="2:12">
      <c r="B304" s="142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</row>
    <row r="305" spans="2:12">
      <c r="B305" s="142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</row>
    <row r="306" spans="2:12">
      <c r="B306" s="142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</row>
    <row r="307" spans="2:12">
      <c r="B307" s="142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</row>
    <row r="308" spans="2:12">
      <c r="B308" s="142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</row>
    <row r="309" spans="2:12">
      <c r="B309" s="142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</row>
    <row r="310" spans="2:12">
      <c r="B310" s="142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</row>
    <row r="311" spans="2:12">
      <c r="B311" s="142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</row>
    <row r="312" spans="2:12">
      <c r="B312" s="142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</row>
    <row r="313" spans="2:12">
      <c r="B313" s="142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</row>
    <row r="314" spans="2:12">
      <c r="B314" s="142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</row>
    <row r="315" spans="2:12">
      <c r="B315" s="142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</row>
    <row r="316" spans="2:12">
      <c r="B316" s="142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</row>
    <row r="317" spans="2:12">
      <c r="B317" s="142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</row>
    <row r="318" spans="2:12">
      <c r="B318" s="142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</row>
    <row r="319" spans="2:12">
      <c r="B319" s="142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</row>
    <row r="320" spans="2:12">
      <c r="B320" s="142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</row>
    <row r="321" spans="2:12">
      <c r="B321" s="142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</row>
    <row r="322" spans="2:12">
      <c r="B322" s="142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</row>
    <row r="323" spans="2:12">
      <c r="B323" s="142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</row>
    <row r="324" spans="2:12">
      <c r="B324" s="142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</row>
    <row r="325" spans="2:12">
      <c r="B325" s="142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</row>
    <row r="326" spans="2:12">
      <c r="B326" s="142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</row>
    <row r="327" spans="2:12">
      <c r="B327" s="142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</row>
    <row r="328" spans="2:12">
      <c r="B328" s="142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</row>
    <row r="329" spans="2:12">
      <c r="B329" s="142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</row>
    <row r="330" spans="2:12">
      <c r="B330" s="142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</row>
    <row r="331" spans="2:12">
      <c r="B331" s="142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</row>
    <row r="332" spans="2:12">
      <c r="B332" s="142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</row>
    <row r="333" spans="2:12">
      <c r="B333" s="142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</row>
    <row r="334" spans="2:12">
      <c r="B334" s="142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</row>
    <row r="335" spans="2:12">
      <c r="B335" s="142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</row>
    <row r="336" spans="2:12">
      <c r="B336" s="142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</row>
    <row r="337" spans="2:12">
      <c r="B337" s="142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</row>
    <row r="338" spans="2:12">
      <c r="B338" s="142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</row>
    <row r="339" spans="2:12">
      <c r="B339" s="142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</row>
    <row r="340" spans="2:12">
      <c r="B340" s="142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</row>
    <row r="341" spans="2:12">
      <c r="B341" s="142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</row>
    <row r="342" spans="2:12">
      <c r="B342" s="142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</row>
    <row r="343" spans="2:12">
      <c r="B343" s="142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</row>
    <row r="344" spans="2:12">
      <c r="B344" s="142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</row>
    <row r="345" spans="2:12">
      <c r="B345" s="142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</row>
    <row r="346" spans="2:12">
      <c r="B346" s="142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</row>
    <row r="347" spans="2:12">
      <c r="B347" s="142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</row>
    <row r="348" spans="2:12">
      <c r="B348" s="142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</row>
    <row r="349" spans="2:12">
      <c r="B349" s="142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</row>
    <row r="350" spans="2:12">
      <c r="B350" s="142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</row>
    <row r="351" spans="2:12">
      <c r="B351" s="142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</row>
    <row r="352" spans="2:12">
      <c r="B352" s="142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</row>
    <row r="353" spans="2:12">
      <c r="B353" s="142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</row>
    <row r="354" spans="2:12">
      <c r="B354" s="142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</row>
    <row r="355" spans="2:12">
      <c r="B355" s="142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</row>
    <row r="356" spans="2:12">
      <c r="B356" s="142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</row>
    <row r="357" spans="2:12">
      <c r="B357" s="142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</row>
    <row r="358" spans="2:12">
      <c r="B358" s="142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</row>
    <row r="359" spans="2:12">
      <c r="B359" s="142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</row>
    <row r="360" spans="2:12">
      <c r="B360" s="142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</row>
    <row r="361" spans="2:12">
      <c r="B361" s="142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</row>
    <row r="362" spans="2:12">
      <c r="B362" s="142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</row>
    <row r="363" spans="2:12">
      <c r="B363" s="142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</row>
    <row r="364" spans="2:12">
      <c r="B364" s="142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</row>
    <row r="365" spans="2:12">
      <c r="B365" s="142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</row>
    <row r="366" spans="2:12">
      <c r="B366" s="142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</row>
    <row r="367" spans="2:12">
      <c r="B367" s="142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</row>
    <row r="368" spans="2:12">
      <c r="B368" s="142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</row>
    <row r="369" spans="2:12">
      <c r="B369" s="142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</row>
    <row r="370" spans="2:12">
      <c r="B370" s="142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</row>
    <row r="371" spans="2:12">
      <c r="B371" s="142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</row>
    <row r="372" spans="2:12">
      <c r="B372" s="142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</row>
    <row r="373" spans="2:12">
      <c r="B373" s="142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</row>
    <row r="374" spans="2:12">
      <c r="B374" s="142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</row>
    <row r="375" spans="2:12">
      <c r="B375" s="142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</row>
    <row r="376" spans="2:12">
      <c r="B376" s="142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</row>
    <row r="377" spans="2:12">
      <c r="B377" s="142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</row>
    <row r="378" spans="2:12">
      <c r="B378" s="142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</row>
    <row r="379" spans="2:12">
      <c r="B379" s="142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</row>
    <row r="380" spans="2:12">
      <c r="B380" s="142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</row>
    <row r="381" spans="2:12">
      <c r="B381" s="142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</row>
    <row r="382" spans="2:12">
      <c r="B382" s="142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</row>
    <row r="383" spans="2:12">
      <c r="B383" s="142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</row>
    <row r="384" spans="2:12">
      <c r="B384" s="142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</row>
    <row r="385" spans="2:12">
      <c r="B385" s="142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</row>
    <row r="386" spans="2:12">
      <c r="B386" s="142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</row>
    <row r="387" spans="2:12">
      <c r="B387" s="142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</row>
    <row r="388" spans="2:12">
      <c r="B388" s="142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</row>
    <row r="389" spans="2:12">
      <c r="B389" s="142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</row>
    <row r="390" spans="2:12">
      <c r="B390" s="142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</row>
    <row r="391" spans="2:12">
      <c r="B391" s="142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</row>
    <row r="392" spans="2:12">
      <c r="B392" s="142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</row>
    <row r="393" spans="2:12">
      <c r="B393" s="142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</row>
    <row r="394" spans="2:12">
      <c r="B394" s="142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</row>
    <row r="395" spans="2:12">
      <c r="B395" s="142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</row>
    <row r="396" spans="2:12">
      <c r="B396" s="142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</row>
    <row r="397" spans="2:12">
      <c r="B397" s="142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</row>
    <row r="398" spans="2:12">
      <c r="B398" s="142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</row>
    <row r="399" spans="2:12">
      <c r="B399" s="142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</row>
    <row r="400" spans="2:12">
      <c r="B400" s="142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</row>
    <row r="401" spans="2:12">
      <c r="B401" s="142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</row>
    <row r="402" spans="2:12">
      <c r="B402" s="142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</row>
    <row r="403" spans="2:12">
      <c r="B403" s="142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</row>
    <row r="404" spans="2:12">
      <c r="B404" s="142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</row>
    <row r="405" spans="2:12">
      <c r="B405" s="142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</row>
    <row r="406" spans="2:12">
      <c r="B406" s="142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</row>
    <row r="407" spans="2:12">
      <c r="B407" s="142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</row>
    <row r="408" spans="2:12">
      <c r="B408" s="142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</row>
    <row r="409" spans="2:12">
      <c r="B409" s="142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</row>
    <row r="410" spans="2:12">
      <c r="B410" s="142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</row>
    <row r="411" spans="2:12">
      <c r="B411" s="142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</row>
    <row r="412" spans="2:12">
      <c r="B412" s="142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</row>
    <row r="413" spans="2:12">
      <c r="B413" s="142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</row>
    <row r="414" spans="2:12">
      <c r="B414" s="142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</row>
    <row r="415" spans="2:12">
      <c r="B415" s="142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</row>
    <row r="416" spans="2:12">
      <c r="B416" s="142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</row>
    <row r="417" spans="2:12">
      <c r="B417" s="142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</row>
    <row r="418" spans="2:12">
      <c r="B418" s="142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</row>
    <row r="419" spans="2:12">
      <c r="B419" s="142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</row>
    <row r="420" spans="2:12">
      <c r="B420" s="142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</row>
    <row r="421" spans="2:12">
      <c r="B421" s="142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</row>
    <row r="422" spans="2:12">
      <c r="B422" s="142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</row>
    <row r="423" spans="2:12">
      <c r="B423" s="142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</row>
    <row r="424" spans="2:12">
      <c r="B424" s="142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</row>
    <row r="425" spans="2:12">
      <c r="B425" s="142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</row>
    <row r="426" spans="2:12">
      <c r="B426" s="142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</row>
    <row r="427" spans="2:12">
      <c r="B427" s="142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</row>
    <row r="428" spans="2:12">
      <c r="B428" s="142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</row>
    <row r="429" spans="2:12">
      <c r="B429" s="142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</row>
    <row r="430" spans="2:12">
      <c r="B430" s="142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</row>
    <row r="431" spans="2:12">
      <c r="B431" s="142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</row>
    <row r="432" spans="2:12">
      <c r="B432" s="142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</row>
    <row r="433" spans="2:12">
      <c r="B433" s="142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</row>
    <row r="434" spans="2:12">
      <c r="B434" s="142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</row>
    <row r="435" spans="2:12">
      <c r="B435" s="142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</row>
    <row r="436" spans="2:12">
      <c r="B436" s="142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</row>
    <row r="437" spans="2:12">
      <c r="B437" s="142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</row>
    <row r="438" spans="2:12">
      <c r="B438" s="142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</row>
    <row r="439" spans="2:12">
      <c r="B439" s="142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</row>
    <row r="440" spans="2:12">
      <c r="B440" s="142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</row>
    <row r="441" spans="2:12">
      <c r="B441" s="142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</row>
    <row r="442" spans="2:12">
      <c r="B442" s="142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</row>
    <row r="443" spans="2:12">
      <c r="B443" s="142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</row>
    <row r="444" spans="2:12">
      <c r="B444" s="142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</row>
    <row r="445" spans="2:12">
      <c r="B445" s="142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</row>
    <row r="446" spans="2:12">
      <c r="B446" s="142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</row>
    <row r="447" spans="2:12">
      <c r="B447" s="142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</row>
    <row r="448" spans="2:12">
      <c r="B448" s="142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</row>
    <row r="449" spans="2:12">
      <c r="B449" s="142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</row>
    <row r="450" spans="2:12">
      <c r="B450" s="142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</row>
    <row r="451" spans="2:12">
      <c r="B451" s="142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</row>
    <row r="452" spans="2:12">
      <c r="B452" s="142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</row>
    <row r="453" spans="2:12">
      <c r="B453" s="142"/>
      <c r="C453" s="128"/>
      <c r="D453" s="128"/>
      <c r="E453" s="128"/>
      <c r="F453" s="128"/>
      <c r="G453" s="128"/>
      <c r="H453" s="128"/>
      <c r="I453" s="128"/>
      <c r="J453" s="128"/>
      <c r="K453" s="128"/>
      <c r="L453" s="128"/>
    </row>
    <row r="454" spans="2:12">
      <c r="B454" s="142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</row>
    <row r="455" spans="2:12">
      <c r="B455" s="142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</row>
    <row r="456" spans="2:12">
      <c r="B456" s="142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</row>
    <row r="457" spans="2:12">
      <c r="B457" s="142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</row>
    <row r="458" spans="2:12">
      <c r="B458" s="142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</row>
    <row r="459" spans="2:12">
      <c r="B459" s="142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</row>
    <row r="460" spans="2:12">
      <c r="B460" s="142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</row>
    <row r="461" spans="2:12">
      <c r="B461" s="142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</row>
    <row r="462" spans="2:12">
      <c r="B462" s="142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</row>
    <row r="463" spans="2:12">
      <c r="B463" s="142"/>
      <c r="C463" s="128"/>
      <c r="D463" s="128"/>
      <c r="E463" s="128"/>
      <c r="F463" s="128"/>
      <c r="G463" s="128"/>
      <c r="H463" s="128"/>
      <c r="I463" s="128"/>
      <c r="J463" s="128"/>
      <c r="K463" s="128"/>
      <c r="L463" s="128"/>
    </row>
    <row r="464" spans="2:12">
      <c r="B464" s="142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</row>
    <row r="465" spans="2:12">
      <c r="B465" s="142"/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</row>
    <row r="466" spans="2:12">
      <c r="B466" s="142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</row>
    <row r="467" spans="2:12">
      <c r="B467" s="142"/>
      <c r="C467" s="128"/>
      <c r="D467" s="128"/>
      <c r="E467" s="128"/>
      <c r="F467" s="128"/>
      <c r="G467" s="128"/>
      <c r="H467" s="128"/>
      <c r="I467" s="128"/>
      <c r="J467" s="128"/>
      <c r="K467" s="128"/>
      <c r="L467" s="128"/>
    </row>
    <row r="468" spans="2:12">
      <c r="B468" s="142"/>
      <c r="C468" s="128"/>
      <c r="D468" s="128"/>
      <c r="E468" s="128"/>
      <c r="F468" s="128"/>
      <c r="G468" s="128"/>
      <c r="H468" s="128"/>
      <c r="I468" s="128"/>
      <c r="J468" s="128"/>
      <c r="K468" s="128"/>
      <c r="L468" s="128"/>
    </row>
    <row r="469" spans="2:12">
      <c r="B469" s="142"/>
      <c r="C469" s="128"/>
      <c r="D469" s="128"/>
      <c r="E469" s="128"/>
      <c r="F469" s="128"/>
      <c r="G469" s="128"/>
      <c r="H469" s="128"/>
      <c r="I469" s="128"/>
      <c r="J469" s="128"/>
      <c r="K469" s="128"/>
      <c r="L469" s="128"/>
    </row>
    <row r="470" spans="2:12">
      <c r="B470" s="142"/>
      <c r="C470" s="128"/>
      <c r="D470" s="128"/>
      <c r="E470" s="128"/>
      <c r="F470" s="128"/>
      <c r="G470" s="128"/>
      <c r="H470" s="128"/>
      <c r="I470" s="128"/>
      <c r="J470" s="128"/>
      <c r="K470" s="128"/>
      <c r="L470" s="128"/>
    </row>
    <row r="471" spans="2:12">
      <c r="B471" s="142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</row>
    <row r="472" spans="2:12">
      <c r="B472" s="142"/>
      <c r="C472" s="128"/>
      <c r="D472" s="128"/>
      <c r="E472" s="128"/>
      <c r="F472" s="128"/>
      <c r="G472" s="128"/>
      <c r="H472" s="128"/>
      <c r="I472" s="128"/>
      <c r="J472" s="128"/>
      <c r="K472" s="128"/>
      <c r="L472" s="128"/>
    </row>
    <row r="473" spans="2:12">
      <c r="B473" s="142"/>
      <c r="C473" s="128"/>
      <c r="D473" s="128"/>
      <c r="E473" s="128"/>
      <c r="F473" s="128"/>
      <c r="G473" s="128"/>
      <c r="H473" s="128"/>
      <c r="I473" s="128"/>
      <c r="J473" s="128"/>
      <c r="K473" s="128"/>
      <c r="L473" s="128"/>
    </row>
    <row r="474" spans="2:12">
      <c r="B474" s="142"/>
      <c r="C474" s="128"/>
      <c r="D474" s="128"/>
      <c r="E474" s="128"/>
      <c r="F474" s="128"/>
      <c r="G474" s="128"/>
      <c r="H474" s="128"/>
      <c r="I474" s="128"/>
      <c r="J474" s="128"/>
      <c r="K474" s="128"/>
      <c r="L474" s="128"/>
    </row>
    <row r="475" spans="2:12">
      <c r="B475" s="142"/>
      <c r="C475" s="128"/>
      <c r="D475" s="128"/>
      <c r="E475" s="128"/>
      <c r="F475" s="128"/>
      <c r="G475" s="128"/>
      <c r="H475" s="128"/>
      <c r="I475" s="128"/>
      <c r="J475" s="128"/>
      <c r="K475" s="128"/>
      <c r="L475" s="128"/>
    </row>
    <row r="476" spans="2:12">
      <c r="B476" s="142"/>
      <c r="C476" s="128"/>
      <c r="D476" s="128"/>
      <c r="E476" s="128"/>
      <c r="F476" s="128"/>
      <c r="G476" s="128"/>
      <c r="H476" s="128"/>
      <c r="I476" s="128"/>
      <c r="J476" s="128"/>
      <c r="K476" s="128"/>
      <c r="L476" s="128"/>
    </row>
    <row r="477" spans="2:12">
      <c r="B477" s="142"/>
      <c r="C477" s="128"/>
      <c r="D477" s="128"/>
      <c r="E477" s="128"/>
      <c r="F477" s="128"/>
      <c r="G477" s="128"/>
      <c r="H477" s="128"/>
      <c r="I477" s="128"/>
      <c r="J477" s="128"/>
      <c r="K477" s="128"/>
      <c r="L477" s="128"/>
    </row>
    <row r="478" spans="2:12">
      <c r="B478" s="142"/>
      <c r="C478" s="128"/>
      <c r="D478" s="128"/>
      <c r="E478" s="128"/>
      <c r="F478" s="128"/>
      <c r="G478" s="128"/>
      <c r="H478" s="128"/>
      <c r="I478" s="128"/>
      <c r="J478" s="128"/>
      <c r="K478" s="128"/>
      <c r="L478" s="128"/>
    </row>
    <row r="479" spans="2:12">
      <c r="B479" s="142"/>
      <c r="C479" s="128"/>
      <c r="D479" s="128"/>
      <c r="E479" s="128"/>
      <c r="F479" s="128"/>
      <c r="G479" s="128"/>
      <c r="H479" s="128"/>
      <c r="I479" s="128"/>
      <c r="J479" s="128"/>
      <c r="K479" s="128"/>
      <c r="L479" s="128"/>
    </row>
    <row r="480" spans="2:12">
      <c r="B480" s="142"/>
      <c r="C480" s="128"/>
      <c r="D480" s="128"/>
      <c r="E480" s="128"/>
      <c r="F480" s="128"/>
      <c r="G480" s="128"/>
      <c r="H480" s="128"/>
      <c r="I480" s="128"/>
      <c r="J480" s="128"/>
      <c r="K480" s="128"/>
      <c r="L480" s="128"/>
    </row>
    <row r="481" spans="2:12">
      <c r="B481" s="142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</row>
    <row r="482" spans="2:12">
      <c r="B482" s="142"/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</row>
    <row r="483" spans="2:12">
      <c r="B483" s="142"/>
      <c r="C483" s="128"/>
      <c r="D483" s="128"/>
      <c r="E483" s="128"/>
      <c r="F483" s="128"/>
      <c r="G483" s="128"/>
      <c r="H483" s="128"/>
      <c r="I483" s="128"/>
      <c r="J483" s="128"/>
      <c r="K483" s="128"/>
      <c r="L483" s="128"/>
    </row>
    <row r="484" spans="2:12">
      <c r="B484" s="142"/>
      <c r="C484" s="128"/>
      <c r="D484" s="128"/>
      <c r="E484" s="128"/>
      <c r="F484" s="128"/>
      <c r="G484" s="128"/>
      <c r="H484" s="128"/>
      <c r="I484" s="128"/>
      <c r="J484" s="128"/>
      <c r="K484" s="128"/>
      <c r="L484" s="128"/>
    </row>
    <row r="485" spans="2:12">
      <c r="B485" s="142"/>
      <c r="C485" s="128"/>
      <c r="D485" s="128"/>
      <c r="E485" s="128"/>
      <c r="F485" s="128"/>
      <c r="G485" s="128"/>
      <c r="H485" s="128"/>
      <c r="I485" s="128"/>
      <c r="J485" s="128"/>
      <c r="K485" s="128"/>
      <c r="L485" s="128"/>
    </row>
    <row r="486" spans="2:12">
      <c r="B486" s="142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</row>
    <row r="487" spans="2:12">
      <c r="B487" s="142"/>
      <c r="C487" s="128"/>
      <c r="D487" s="128"/>
      <c r="E487" s="128"/>
      <c r="F487" s="128"/>
      <c r="G487" s="128"/>
      <c r="H487" s="128"/>
      <c r="I487" s="128"/>
      <c r="J487" s="128"/>
      <c r="K487" s="128"/>
      <c r="L487" s="128"/>
    </row>
    <row r="488" spans="2:12">
      <c r="B488" s="142"/>
      <c r="C488" s="128"/>
      <c r="D488" s="128"/>
      <c r="E488" s="128"/>
      <c r="F488" s="128"/>
      <c r="G488" s="128"/>
      <c r="H488" s="128"/>
      <c r="I488" s="128"/>
      <c r="J488" s="128"/>
      <c r="K488" s="128"/>
      <c r="L488" s="128"/>
    </row>
    <row r="489" spans="2:12">
      <c r="B489" s="142"/>
      <c r="C489" s="128"/>
      <c r="D489" s="128"/>
      <c r="E489" s="128"/>
      <c r="F489" s="128"/>
      <c r="G489" s="128"/>
      <c r="H489" s="128"/>
      <c r="I489" s="128"/>
      <c r="J489" s="128"/>
      <c r="K489" s="128"/>
      <c r="L489" s="128"/>
    </row>
    <row r="490" spans="2:12">
      <c r="B490" s="142"/>
      <c r="C490" s="128"/>
      <c r="D490" s="128"/>
      <c r="E490" s="128"/>
      <c r="F490" s="128"/>
      <c r="G490" s="128"/>
      <c r="H490" s="128"/>
      <c r="I490" s="128"/>
      <c r="J490" s="128"/>
      <c r="K490" s="128"/>
      <c r="L490" s="128"/>
    </row>
    <row r="491" spans="2:12">
      <c r="B491" s="142"/>
      <c r="C491" s="128"/>
      <c r="D491" s="128"/>
      <c r="E491" s="128"/>
      <c r="F491" s="128"/>
      <c r="G491" s="128"/>
      <c r="H491" s="128"/>
      <c r="I491" s="128"/>
      <c r="J491" s="128"/>
      <c r="K491" s="128"/>
      <c r="L491" s="128"/>
    </row>
    <row r="492" spans="2:12">
      <c r="B492" s="142"/>
      <c r="C492" s="128"/>
      <c r="D492" s="128"/>
      <c r="E492" s="128"/>
      <c r="F492" s="128"/>
      <c r="G492" s="128"/>
      <c r="H492" s="128"/>
      <c r="I492" s="128"/>
      <c r="J492" s="128"/>
      <c r="K492" s="128"/>
      <c r="L492" s="128"/>
    </row>
    <row r="493" spans="2:12">
      <c r="B493" s="142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</row>
    <row r="494" spans="2:12">
      <c r="B494" s="142"/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</row>
    <row r="495" spans="2:12">
      <c r="B495" s="142"/>
      <c r="C495" s="128"/>
      <c r="D495" s="128"/>
      <c r="E495" s="128"/>
      <c r="F495" s="128"/>
      <c r="G495" s="128"/>
      <c r="H495" s="128"/>
      <c r="I495" s="128"/>
      <c r="J495" s="128"/>
      <c r="K495" s="128"/>
      <c r="L495" s="128"/>
    </row>
    <row r="496" spans="2:12">
      <c r="B496" s="142"/>
      <c r="C496" s="128"/>
      <c r="D496" s="128"/>
      <c r="E496" s="128"/>
      <c r="F496" s="128"/>
      <c r="G496" s="128"/>
      <c r="H496" s="128"/>
      <c r="I496" s="128"/>
      <c r="J496" s="128"/>
      <c r="K496" s="128"/>
      <c r="L496" s="128"/>
    </row>
    <row r="497" spans="2:12">
      <c r="B497" s="142"/>
      <c r="C497" s="128"/>
      <c r="D497" s="128"/>
      <c r="E497" s="128"/>
      <c r="F497" s="128"/>
      <c r="G497" s="128"/>
      <c r="H497" s="128"/>
      <c r="I497" s="128"/>
      <c r="J497" s="128"/>
      <c r="K497" s="128"/>
      <c r="L497" s="128"/>
    </row>
    <row r="498" spans="2:12">
      <c r="B498" s="142"/>
      <c r="C498" s="128"/>
      <c r="D498" s="128"/>
      <c r="E498" s="128"/>
      <c r="F498" s="128"/>
      <c r="G498" s="128"/>
      <c r="H498" s="128"/>
      <c r="I498" s="128"/>
      <c r="J498" s="128"/>
      <c r="K498" s="128"/>
      <c r="L498" s="128"/>
    </row>
    <row r="499" spans="2:12">
      <c r="B499" s="142"/>
      <c r="C499" s="128"/>
      <c r="D499" s="128"/>
      <c r="E499" s="128"/>
      <c r="F499" s="128"/>
      <c r="G499" s="128"/>
      <c r="H499" s="128"/>
      <c r="I499" s="128"/>
      <c r="J499" s="128"/>
      <c r="K499" s="128"/>
      <c r="L499" s="128"/>
    </row>
    <row r="500" spans="2:12">
      <c r="B500" s="142"/>
      <c r="C500" s="128"/>
      <c r="D500" s="128"/>
      <c r="E500" s="128"/>
      <c r="F500" s="128"/>
      <c r="G500" s="128"/>
      <c r="H500" s="128"/>
      <c r="I500" s="128"/>
      <c r="J500" s="128"/>
      <c r="K500" s="128"/>
      <c r="L500" s="128"/>
    </row>
    <row r="501" spans="2:12">
      <c r="B501" s="142"/>
      <c r="C501" s="128"/>
      <c r="D501" s="128"/>
      <c r="E501" s="128"/>
      <c r="F501" s="128"/>
      <c r="G501" s="128"/>
      <c r="H501" s="128"/>
      <c r="I501" s="128"/>
      <c r="J501" s="128"/>
      <c r="K501" s="128"/>
      <c r="L501" s="128"/>
    </row>
    <row r="502" spans="2:12">
      <c r="B502" s="142"/>
      <c r="C502" s="128"/>
      <c r="D502" s="128"/>
      <c r="E502" s="128"/>
      <c r="F502" s="128"/>
      <c r="G502" s="128"/>
      <c r="H502" s="128"/>
      <c r="I502" s="128"/>
      <c r="J502" s="128"/>
      <c r="K502" s="128"/>
      <c r="L502" s="128"/>
    </row>
    <row r="503" spans="2:12">
      <c r="B503" s="142"/>
      <c r="C503" s="128"/>
      <c r="D503" s="128"/>
      <c r="E503" s="128"/>
      <c r="F503" s="128"/>
      <c r="G503" s="128"/>
      <c r="H503" s="128"/>
      <c r="I503" s="128"/>
      <c r="J503" s="128"/>
      <c r="K503" s="128"/>
      <c r="L503" s="128"/>
    </row>
    <row r="504" spans="2:12">
      <c r="B504" s="142"/>
      <c r="C504" s="128"/>
      <c r="D504" s="128"/>
      <c r="E504" s="128"/>
      <c r="F504" s="128"/>
      <c r="G504" s="128"/>
      <c r="H504" s="128"/>
      <c r="I504" s="128"/>
      <c r="J504" s="128"/>
      <c r="K504" s="128"/>
      <c r="L504" s="128"/>
    </row>
    <row r="505" spans="2:12">
      <c r="B505" s="142"/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</row>
    <row r="506" spans="2:12">
      <c r="B506" s="142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</row>
    <row r="507" spans="2:12">
      <c r="B507" s="142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</row>
    <row r="508" spans="2:12">
      <c r="B508" s="142"/>
      <c r="C508" s="128"/>
      <c r="D508" s="128"/>
      <c r="E508" s="128"/>
      <c r="F508" s="128"/>
      <c r="G508" s="128"/>
      <c r="H508" s="128"/>
      <c r="I508" s="128"/>
      <c r="J508" s="128"/>
      <c r="K508" s="128"/>
      <c r="L508" s="128"/>
    </row>
    <row r="509" spans="2:12">
      <c r="B509" s="142"/>
      <c r="C509" s="128"/>
      <c r="D509" s="128"/>
      <c r="E509" s="128"/>
      <c r="F509" s="128"/>
      <c r="G509" s="128"/>
      <c r="H509" s="128"/>
      <c r="I509" s="128"/>
      <c r="J509" s="128"/>
      <c r="K509" s="128"/>
      <c r="L509" s="128"/>
    </row>
    <row r="510" spans="2:12">
      <c r="B510" s="142"/>
      <c r="C510" s="128"/>
      <c r="D510" s="128"/>
      <c r="E510" s="128"/>
      <c r="F510" s="128"/>
      <c r="G510" s="128"/>
      <c r="H510" s="128"/>
      <c r="I510" s="128"/>
      <c r="J510" s="128"/>
      <c r="K510" s="128"/>
      <c r="L510" s="128"/>
    </row>
    <row r="511" spans="2:12">
      <c r="B511" s="142"/>
      <c r="C511" s="128"/>
      <c r="D511" s="128"/>
      <c r="E511" s="128"/>
      <c r="F511" s="128"/>
      <c r="G511" s="128"/>
      <c r="H511" s="128"/>
      <c r="I511" s="128"/>
      <c r="J511" s="128"/>
      <c r="K511" s="128"/>
      <c r="L511" s="128"/>
    </row>
    <row r="512" spans="2:12">
      <c r="B512" s="142"/>
      <c r="C512" s="128"/>
      <c r="D512" s="128"/>
      <c r="E512" s="128"/>
      <c r="F512" s="128"/>
      <c r="G512" s="128"/>
      <c r="H512" s="128"/>
      <c r="I512" s="128"/>
      <c r="J512" s="128"/>
      <c r="K512" s="128"/>
      <c r="L512" s="128"/>
    </row>
    <row r="513" spans="2:12">
      <c r="B513" s="142"/>
      <c r="C513" s="128"/>
      <c r="D513" s="128"/>
      <c r="E513" s="128"/>
      <c r="F513" s="128"/>
      <c r="G513" s="128"/>
      <c r="H513" s="128"/>
      <c r="I513" s="128"/>
      <c r="J513" s="128"/>
      <c r="K513" s="128"/>
      <c r="L513" s="128"/>
    </row>
    <row r="514" spans="2:12">
      <c r="B514" s="142"/>
      <c r="C514" s="128"/>
      <c r="D514" s="128"/>
      <c r="E514" s="128"/>
      <c r="F514" s="128"/>
      <c r="G514" s="128"/>
      <c r="H514" s="128"/>
      <c r="I514" s="128"/>
      <c r="J514" s="128"/>
      <c r="K514" s="128"/>
      <c r="L514" s="128"/>
    </row>
    <row r="515" spans="2:12">
      <c r="B515" s="142"/>
      <c r="C515" s="128"/>
      <c r="D515" s="128"/>
      <c r="E515" s="128"/>
      <c r="F515" s="128"/>
      <c r="G515" s="128"/>
      <c r="H515" s="128"/>
      <c r="I515" s="128"/>
      <c r="J515" s="128"/>
      <c r="K515" s="128"/>
      <c r="L515" s="128"/>
    </row>
    <row r="516" spans="2:12">
      <c r="B516" s="142"/>
      <c r="C516" s="128"/>
      <c r="D516" s="128"/>
      <c r="E516" s="128"/>
      <c r="F516" s="128"/>
      <c r="G516" s="128"/>
      <c r="H516" s="128"/>
      <c r="I516" s="128"/>
      <c r="J516" s="128"/>
      <c r="K516" s="128"/>
      <c r="L516" s="128"/>
    </row>
    <row r="517" spans="2:12">
      <c r="B517" s="142"/>
      <c r="C517" s="128"/>
      <c r="D517" s="128"/>
      <c r="E517" s="128"/>
      <c r="F517" s="128"/>
      <c r="G517" s="128"/>
      <c r="H517" s="128"/>
      <c r="I517" s="128"/>
      <c r="J517" s="128"/>
      <c r="K517" s="128"/>
      <c r="L517" s="128"/>
    </row>
    <row r="518" spans="2:12">
      <c r="B518" s="142"/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</row>
    <row r="519" spans="2:12">
      <c r="B519" s="142"/>
      <c r="C519" s="128"/>
      <c r="D519" s="128"/>
      <c r="E519" s="128"/>
      <c r="F519" s="128"/>
      <c r="G519" s="128"/>
      <c r="H519" s="128"/>
      <c r="I519" s="128"/>
      <c r="J519" s="128"/>
      <c r="K519" s="128"/>
      <c r="L519" s="128"/>
    </row>
    <row r="520" spans="2:12">
      <c r="B520" s="142"/>
      <c r="C520" s="128"/>
      <c r="D520" s="128"/>
      <c r="E520" s="128"/>
      <c r="F520" s="128"/>
      <c r="G520" s="128"/>
      <c r="H520" s="128"/>
      <c r="I520" s="128"/>
      <c r="J520" s="128"/>
      <c r="K520" s="128"/>
      <c r="L520" s="128"/>
    </row>
    <row r="521" spans="2:12">
      <c r="B521" s="142"/>
      <c r="C521" s="128"/>
      <c r="D521" s="128"/>
      <c r="E521" s="128"/>
      <c r="F521" s="128"/>
      <c r="G521" s="128"/>
      <c r="H521" s="128"/>
      <c r="I521" s="128"/>
      <c r="J521" s="128"/>
      <c r="K521" s="128"/>
      <c r="L521" s="128"/>
    </row>
    <row r="522" spans="2:12">
      <c r="B522" s="142"/>
      <c r="C522" s="128"/>
      <c r="D522" s="128"/>
      <c r="E522" s="128"/>
      <c r="F522" s="128"/>
      <c r="G522" s="128"/>
      <c r="H522" s="128"/>
      <c r="I522" s="128"/>
      <c r="J522" s="128"/>
      <c r="K522" s="128"/>
      <c r="L522" s="128"/>
    </row>
    <row r="523" spans="2:12">
      <c r="B523" s="142"/>
      <c r="C523" s="128"/>
      <c r="D523" s="128"/>
      <c r="E523" s="128"/>
      <c r="F523" s="128"/>
      <c r="G523" s="128"/>
      <c r="H523" s="128"/>
      <c r="I523" s="128"/>
      <c r="J523" s="128"/>
      <c r="K523" s="128"/>
      <c r="L523" s="128"/>
    </row>
    <row r="524" spans="2:12">
      <c r="B524" s="142"/>
      <c r="C524" s="128"/>
      <c r="D524" s="128"/>
      <c r="E524" s="128"/>
      <c r="F524" s="128"/>
      <c r="G524" s="128"/>
      <c r="H524" s="128"/>
      <c r="I524" s="128"/>
      <c r="J524" s="128"/>
      <c r="K524" s="128"/>
      <c r="L524" s="128"/>
    </row>
    <row r="525" spans="2:12">
      <c r="B525" s="142"/>
      <c r="C525" s="128"/>
      <c r="D525" s="128"/>
      <c r="E525" s="128"/>
      <c r="F525" s="128"/>
      <c r="G525" s="128"/>
      <c r="H525" s="128"/>
      <c r="I525" s="128"/>
      <c r="J525" s="128"/>
      <c r="K525" s="128"/>
      <c r="L525" s="128"/>
    </row>
    <row r="526" spans="2:12">
      <c r="B526" s="142"/>
      <c r="C526" s="128"/>
      <c r="D526" s="128"/>
      <c r="E526" s="128"/>
      <c r="F526" s="128"/>
      <c r="G526" s="128"/>
      <c r="H526" s="128"/>
      <c r="I526" s="128"/>
      <c r="J526" s="128"/>
      <c r="K526" s="128"/>
      <c r="L526" s="128"/>
    </row>
    <row r="527" spans="2:12">
      <c r="B527" s="142"/>
      <c r="C527" s="128"/>
      <c r="D527" s="128"/>
      <c r="E527" s="128"/>
      <c r="F527" s="128"/>
      <c r="G527" s="128"/>
      <c r="H527" s="128"/>
      <c r="I527" s="128"/>
      <c r="J527" s="128"/>
      <c r="K527" s="128"/>
      <c r="L527" s="128"/>
    </row>
    <row r="528" spans="2:12">
      <c r="B528" s="142"/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</row>
    <row r="529" spans="2:12">
      <c r="B529" s="142"/>
      <c r="C529" s="128"/>
      <c r="D529" s="128"/>
      <c r="E529" s="128"/>
      <c r="F529" s="128"/>
      <c r="G529" s="128"/>
      <c r="H529" s="128"/>
      <c r="I529" s="128"/>
      <c r="J529" s="128"/>
      <c r="K529" s="128"/>
      <c r="L529" s="128"/>
    </row>
    <row r="530" spans="2:12">
      <c r="B530" s="142"/>
      <c r="C530" s="128"/>
      <c r="D530" s="128"/>
      <c r="E530" s="128"/>
      <c r="F530" s="128"/>
      <c r="G530" s="128"/>
      <c r="H530" s="128"/>
      <c r="I530" s="128"/>
      <c r="J530" s="128"/>
      <c r="K530" s="128"/>
      <c r="L530" s="128"/>
    </row>
    <row r="531" spans="2:12">
      <c r="B531" s="142"/>
      <c r="C531" s="128"/>
      <c r="D531" s="128"/>
      <c r="E531" s="128"/>
      <c r="F531" s="128"/>
      <c r="G531" s="128"/>
      <c r="H531" s="128"/>
      <c r="I531" s="128"/>
      <c r="J531" s="128"/>
      <c r="K531" s="128"/>
      <c r="L531" s="128"/>
    </row>
    <row r="532" spans="2:12">
      <c r="B532" s="142"/>
      <c r="C532" s="128"/>
      <c r="D532" s="128"/>
      <c r="E532" s="128"/>
      <c r="F532" s="128"/>
      <c r="G532" s="128"/>
      <c r="H532" s="128"/>
      <c r="I532" s="128"/>
      <c r="J532" s="128"/>
      <c r="K532" s="128"/>
      <c r="L532" s="128"/>
    </row>
    <row r="533" spans="2:12">
      <c r="B533" s="142"/>
      <c r="C533" s="128"/>
      <c r="D533" s="128"/>
      <c r="E533" s="128"/>
      <c r="F533" s="128"/>
      <c r="G533" s="128"/>
      <c r="H533" s="128"/>
      <c r="I533" s="128"/>
      <c r="J533" s="128"/>
      <c r="K533" s="128"/>
      <c r="L533" s="128"/>
    </row>
    <row r="534" spans="2:12">
      <c r="B534" s="142"/>
      <c r="C534" s="128"/>
      <c r="D534" s="128"/>
      <c r="E534" s="128"/>
      <c r="F534" s="128"/>
      <c r="G534" s="128"/>
      <c r="H534" s="128"/>
      <c r="I534" s="128"/>
      <c r="J534" s="128"/>
      <c r="K534" s="128"/>
      <c r="L534" s="128"/>
    </row>
    <row r="535" spans="2:12">
      <c r="B535" s="142"/>
      <c r="C535" s="128"/>
      <c r="D535" s="128"/>
      <c r="E535" s="128"/>
      <c r="F535" s="128"/>
      <c r="G535" s="128"/>
      <c r="H535" s="128"/>
      <c r="I535" s="128"/>
      <c r="J535" s="128"/>
      <c r="K535" s="128"/>
      <c r="L535" s="128"/>
    </row>
    <row r="536" spans="2:12">
      <c r="B536" s="142"/>
      <c r="C536" s="128"/>
      <c r="D536" s="128"/>
      <c r="E536" s="128"/>
      <c r="F536" s="128"/>
      <c r="G536" s="128"/>
      <c r="H536" s="128"/>
      <c r="I536" s="128"/>
      <c r="J536" s="128"/>
      <c r="K536" s="128"/>
      <c r="L536" s="128"/>
    </row>
    <row r="537" spans="2:12">
      <c r="B537" s="142"/>
      <c r="C537" s="128"/>
      <c r="D537" s="128"/>
      <c r="E537" s="128"/>
      <c r="F537" s="128"/>
      <c r="G537" s="128"/>
      <c r="H537" s="128"/>
      <c r="I537" s="128"/>
      <c r="J537" s="128"/>
      <c r="K537" s="128"/>
      <c r="L537" s="128"/>
    </row>
    <row r="538" spans="2:12">
      <c r="B538" s="142"/>
      <c r="C538" s="128"/>
      <c r="D538" s="128"/>
      <c r="E538" s="128"/>
      <c r="F538" s="128"/>
      <c r="G538" s="128"/>
      <c r="H538" s="128"/>
      <c r="I538" s="128"/>
      <c r="J538" s="128"/>
      <c r="K538" s="128"/>
      <c r="L538" s="128"/>
    </row>
    <row r="539" spans="2:12">
      <c r="B539" s="142"/>
      <c r="C539" s="128"/>
      <c r="D539" s="128"/>
      <c r="E539" s="128"/>
      <c r="F539" s="128"/>
      <c r="G539" s="128"/>
      <c r="H539" s="128"/>
      <c r="I539" s="128"/>
      <c r="J539" s="128"/>
      <c r="K539" s="128"/>
      <c r="L539" s="128"/>
    </row>
    <row r="540" spans="2:12">
      <c r="B540" s="142"/>
      <c r="C540" s="128"/>
      <c r="D540" s="128"/>
      <c r="E540" s="128"/>
      <c r="F540" s="128"/>
      <c r="G540" s="128"/>
      <c r="H540" s="128"/>
      <c r="I540" s="128"/>
      <c r="J540" s="128"/>
      <c r="K540" s="128"/>
      <c r="L540" s="128"/>
    </row>
    <row r="541" spans="2:12">
      <c r="B541" s="142"/>
      <c r="C541" s="128"/>
      <c r="D541" s="128"/>
      <c r="E541" s="128"/>
      <c r="F541" s="128"/>
      <c r="G541" s="128"/>
      <c r="H541" s="128"/>
      <c r="I541" s="128"/>
      <c r="J541" s="128"/>
      <c r="K541" s="128"/>
      <c r="L541" s="128"/>
    </row>
    <row r="542" spans="2:12">
      <c r="B542" s="142"/>
      <c r="C542" s="128"/>
      <c r="D542" s="128"/>
      <c r="E542" s="128"/>
      <c r="F542" s="128"/>
      <c r="G542" s="128"/>
      <c r="H542" s="128"/>
      <c r="I542" s="128"/>
      <c r="J542" s="128"/>
      <c r="K542" s="128"/>
      <c r="L542" s="128"/>
    </row>
    <row r="543" spans="2:12">
      <c r="B543" s="142"/>
      <c r="C543" s="128"/>
      <c r="D543" s="128"/>
      <c r="E543" s="128"/>
      <c r="F543" s="128"/>
      <c r="G543" s="128"/>
      <c r="H543" s="128"/>
      <c r="I543" s="128"/>
      <c r="J543" s="128"/>
      <c r="K543" s="128"/>
      <c r="L543" s="128"/>
    </row>
    <row r="544" spans="2:12">
      <c r="B544" s="142"/>
      <c r="C544" s="128"/>
      <c r="D544" s="128"/>
      <c r="E544" s="128"/>
      <c r="F544" s="128"/>
      <c r="G544" s="128"/>
      <c r="H544" s="128"/>
      <c r="I544" s="128"/>
      <c r="J544" s="128"/>
      <c r="K544" s="128"/>
      <c r="L544" s="128"/>
    </row>
    <row r="545" spans="2:12">
      <c r="B545" s="142"/>
      <c r="C545" s="128"/>
      <c r="D545" s="128"/>
      <c r="E545" s="128"/>
      <c r="F545" s="128"/>
      <c r="G545" s="128"/>
      <c r="H545" s="128"/>
      <c r="I545" s="128"/>
      <c r="J545" s="128"/>
      <c r="K545" s="128"/>
      <c r="L545" s="128"/>
    </row>
    <row r="546" spans="2:12">
      <c r="B546" s="142"/>
      <c r="C546" s="128"/>
      <c r="D546" s="128"/>
      <c r="E546" s="128"/>
      <c r="F546" s="128"/>
      <c r="G546" s="128"/>
      <c r="H546" s="128"/>
      <c r="I546" s="128"/>
      <c r="J546" s="128"/>
      <c r="K546" s="128"/>
      <c r="L546" s="128"/>
    </row>
    <row r="547" spans="2:12">
      <c r="B547" s="142"/>
      <c r="C547" s="128"/>
      <c r="D547" s="128"/>
      <c r="E547" s="128"/>
      <c r="F547" s="128"/>
      <c r="G547" s="128"/>
      <c r="H547" s="128"/>
      <c r="I547" s="128"/>
      <c r="J547" s="128"/>
      <c r="K547" s="128"/>
      <c r="L547" s="128"/>
    </row>
    <row r="548" spans="2:12">
      <c r="B548" s="142"/>
      <c r="C548" s="128"/>
      <c r="D548" s="128"/>
      <c r="E548" s="128"/>
      <c r="F548" s="128"/>
      <c r="G548" s="128"/>
      <c r="H548" s="128"/>
      <c r="I548" s="128"/>
      <c r="J548" s="128"/>
      <c r="K548" s="128"/>
      <c r="L548" s="128"/>
    </row>
    <row r="549" spans="2:12">
      <c r="B549" s="142"/>
      <c r="C549" s="128"/>
      <c r="D549" s="128"/>
      <c r="E549" s="128"/>
      <c r="F549" s="128"/>
      <c r="G549" s="128"/>
      <c r="H549" s="128"/>
      <c r="I549" s="128"/>
      <c r="J549" s="128"/>
      <c r="K549" s="128"/>
      <c r="L549" s="128"/>
    </row>
    <row r="550" spans="2:12">
      <c r="B550" s="142"/>
      <c r="C550" s="128"/>
      <c r="D550" s="128"/>
      <c r="E550" s="128"/>
      <c r="F550" s="128"/>
      <c r="G550" s="128"/>
      <c r="H550" s="128"/>
      <c r="I550" s="128"/>
      <c r="J550" s="128"/>
      <c r="K550" s="128"/>
      <c r="L550" s="128"/>
    </row>
    <row r="551" spans="2:12">
      <c r="B551" s="142"/>
      <c r="C551" s="128"/>
      <c r="D551" s="128"/>
      <c r="E551" s="128"/>
      <c r="F551" s="128"/>
      <c r="G551" s="128"/>
      <c r="H551" s="128"/>
      <c r="I551" s="128"/>
      <c r="J551" s="128"/>
      <c r="K551" s="128"/>
      <c r="L551" s="128"/>
    </row>
    <row r="552" spans="2:12">
      <c r="B552" s="142"/>
      <c r="C552" s="128"/>
      <c r="D552" s="128"/>
      <c r="E552" s="128"/>
      <c r="F552" s="128"/>
      <c r="G552" s="128"/>
      <c r="H552" s="128"/>
      <c r="I552" s="128"/>
      <c r="J552" s="128"/>
      <c r="K552" s="128"/>
      <c r="L552" s="128"/>
    </row>
    <row r="553" spans="2:12">
      <c r="B553" s="142"/>
      <c r="C553" s="128"/>
      <c r="D553" s="128"/>
      <c r="E553" s="128"/>
      <c r="F553" s="128"/>
      <c r="G553" s="128"/>
      <c r="H553" s="128"/>
      <c r="I553" s="128"/>
      <c r="J553" s="128"/>
      <c r="K553" s="128"/>
      <c r="L553" s="128"/>
    </row>
    <row r="554" spans="2:12">
      <c r="B554" s="142"/>
      <c r="C554" s="128"/>
      <c r="D554" s="128"/>
      <c r="E554" s="128"/>
      <c r="F554" s="128"/>
      <c r="G554" s="128"/>
      <c r="H554" s="128"/>
      <c r="I554" s="128"/>
      <c r="J554" s="128"/>
      <c r="K554" s="128"/>
      <c r="L554" s="128"/>
    </row>
    <row r="555" spans="2:12">
      <c r="B555" s="142"/>
      <c r="C555" s="128"/>
      <c r="D555" s="128"/>
      <c r="E555" s="128"/>
      <c r="F555" s="128"/>
      <c r="G555" s="128"/>
      <c r="H555" s="128"/>
      <c r="I555" s="128"/>
      <c r="J555" s="128"/>
      <c r="K555" s="128"/>
      <c r="L555" s="128"/>
    </row>
    <row r="556" spans="2:12">
      <c r="B556" s="142"/>
      <c r="C556" s="128"/>
      <c r="D556" s="128"/>
      <c r="E556" s="128"/>
      <c r="F556" s="128"/>
      <c r="G556" s="128"/>
      <c r="H556" s="128"/>
      <c r="I556" s="128"/>
      <c r="J556" s="128"/>
      <c r="K556" s="128"/>
      <c r="L556" s="128"/>
    </row>
    <row r="557" spans="2:12">
      <c r="B557" s="142"/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</row>
    <row r="558" spans="2:12">
      <c r="B558" s="142"/>
      <c r="C558" s="128"/>
      <c r="D558" s="128"/>
      <c r="E558" s="128"/>
      <c r="F558" s="128"/>
      <c r="G558" s="128"/>
      <c r="H558" s="128"/>
      <c r="I558" s="128"/>
      <c r="J558" s="128"/>
      <c r="K558" s="128"/>
      <c r="L558" s="128"/>
    </row>
    <row r="559" spans="2:12">
      <c r="B559" s="142"/>
      <c r="C559" s="128"/>
      <c r="D559" s="128"/>
      <c r="E559" s="128"/>
      <c r="F559" s="128"/>
      <c r="G559" s="128"/>
      <c r="H559" s="128"/>
      <c r="I559" s="128"/>
      <c r="J559" s="128"/>
      <c r="K559" s="128"/>
      <c r="L559" s="128"/>
    </row>
    <row r="560" spans="2:12">
      <c r="B560" s="142"/>
      <c r="C560" s="128"/>
      <c r="D560" s="128"/>
      <c r="E560" s="128"/>
      <c r="F560" s="128"/>
      <c r="G560" s="128"/>
      <c r="H560" s="128"/>
      <c r="I560" s="128"/>
      <c r="J560" s="128"/>
      <c r="K560" s="128"/>
      <c r="L560" s="128"/>
    </row>
    <row r="561" spans="2:12">
      <c r="B561" s="142"/>
      <c r="C561" s="128"/>
      <c r="D561" s="128"/>
      <c r="E561" s="128"/>
      <c r="F561" s="128"/>
      <c r="G561" s="128"/>
      <c r="H561" s="128"/>
      <c r="I561" s="128"/>
      <c r="J561" s="128"/>
      <c r="K561" s="128"/>
      <c r="L561" s="128"/>
    </row>
    <row r="562" spans="2:12">
      <c r="B562" s="142"/>
      <c r="C562" s="128"/>
      <c r="D562" s="128"/>
      <c r="E562" s="128"/>
      <c r="F562" s="128"/>
      <c r="G562" s="128"/>
      <c r="H562" s="128"/>
      <c r="I562" s="128"/>
      <c r="J562" s="128"/>
      <c r="K562" s="128"/>
      <c r="L562" s="128"/>
    </row>
    <row r="563" spans="2:12">
      <c r="B563" s="142"/>
      <c r="C563" s="128"/>
      <c r="D563" s="128"/>
      <c r="E563" s="128"/>
      <c r="F563" s="128"/>
      <c r="G563" s="128"/>
      <c r="H563" s="128"/>
      <c r="I563" s="128"/>
      <c r="J563" s="128"/>
      <c r="K563" s="128"/>
      <c r="L563" s="128"/>
    </row>
    <row r="564" spans="2:12">
      <c r="B564" s="142"/>
      <c r="C564" s="128"/>
      <c r="D564" s="128"/>
      <c r="E564" s="128"/>
      <c r="F564" s="128"/>
      <c r="G564" s="128"/>
      <c r="H564" s="128"/>
      <c r="I564" s="128"/>
      <c r="J564" s="128"/>
      <c r="K564" s="128"/>
      <c r="L564" s="128"/>
    </row>
    <row r="565" spans="2:12">
      <c r="B565" s="142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</row>
    <row r="566" spans="2:12">
      <c r="B566" s="142"/>
      <c r="C566" s="128"/>
      <c r="D566" s="128"/>
      <c r="E566" s="128"/>
      <c r="F566" s="128"/>
      <c r="G566" s="128"/>
      <c r="H566" s="128"/>
      <c r="I566" s="128"/>
      <c r="J566" s="128"/>
      <c r="K566" s="128"/>
      <c r="L566" s="128"/>
    </row>
    <row r="567" spans="2:12">
      <c r="B567" s="142"/>
      <c r="C567" s="128"/>
      <c r="D567" s="128"/>
      <c r="E567" s="128"/>
      <c r="F567" s="128"/>
      <c r="G567" s="128"/>
      <c r="H567" s="128"/>
      <c r="I567" s="128"/>
      <c r="J567" s="128"/>
      <c r="K567" s="128"/>
      <c r="L567" s="128"/>
    </row>
    <row r="568" spans="2:12">
      <c r="B568" s="142"/>
      <c r="C568" s="128"/>
      <c r="D568" s="128"/>
      <c r="E568" s="128"/>
      <c r="F568" s="128"/>
      <c r="G568" s="128"/>
      <c r="H568" s="128"/>
      <c r="I568" s="128"/>
      <c r="J568" s="128"/>
      <c r="K568" s="128"/>
      <c r="L568" s="128"/>
    </row>
    <row r="569" spans="2:12">
      <c r="B569" s="142"/>
      <c r="C569" s="128"/>
      <c r="D569" s="128"/>
      <c r="E569" s="128"/>
      <c r="F569" s="128"/>
      <c r="G569" s="128"/>
      <c r="H569" s="128"/>
      <c r="I569" s="128"/>
      <c r="J569" s="128"/>
      <c r="K569" s="128"/>
      <c r="L569" s="128"/>
    </row>
    <row r="570" spans="2:12">
      <c r="B570" s="142"/>
      <c r="C570" s="128"/>
      <c r="D570" s="128"/>
      <c r="E570" s="128"/>
      <c r="F570" s="128"/>
      <c r="G570" s="128"/>
      <c r="H570" s="128"/>
      <c r="I570" s="128"/>
      <c r="J570" s="128"/>
      <c r="K570" s="128"/>
      <c r="L570" s="128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100</v>
      </c>
      <c r="C6" s="13" t="s">
        <v>51</v>
      </c>
      <c r="E6" s="13" t="s">
        <v>136</v>
      </c>
      <c r="I6" s="13" t="s">
        <v>15</v>
      </c>
      <c r="J6" s="13" t="s">
        <v>76</v>
      </c>
      <c r="M6" s="13" t="s">
        <v>120</v>
      </c>
      <c r="Q6" s="13" t="s">
        <v>17</v>
      </c>
      <c r="R6" s="13" t="s">
        <v>19</v>
      </c>
      <c r="U6" s="13" t="s">
        <v>72</v>
      </c>
      <c r="W6" s="14" t="s">
        <v>66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105</v>
      </c>
      <c r="C8" s="30" t="s">
        <v>51</v>
      </c>
      <c r="D8" s="30" t="s">
        <v>138</v>
      </c>
      <c r="I8" s="30" t="s">
        <v>15</v>
      </c>
      <c r="J8" s="30" t="s">
        <v>76</v>
      </c>
      <c r="K8" s="30" t="s">
        <v>121</v>
      </c>
      <c r="L8" s="30" t="s">
        <v>18</v>
      </c>
      <c r="M8" s="30" t="s">
        <v>120</v>
      </c>
      <c r="Q8" s="30" t="s">
        <v>17</v>
      </c>
      <c r="R8" s="30" t="s">
        <v>19</v>
      </c>
      <c r="S8" s="30" t="s">
        <v>0</v>
      </c>
      <c r="T8" s="30" t="s">
        <v>124</v>
      </c>
      <c r="U8" s="30" t="s">
        <v>72</v>
      </c>
      <c r="V8" s="30" t="s">
        <v>67</v>
      </c>
      <c r="W8" s="31" t="s">
        <v>130</v>
      </c>
    </row>
    <row r="9" spans="2:25" ht="31.5">
      <c r="B9" s="48" t="str">
        <f>'תעודות חוב מסחריות '!B7:T7</f>
        <v>2. תעודות חוב מסחריות</v>
      </c>
      <c r="C9" s="13" t="s">
        <v>51</v>
      </c>
      <c r="D9" s="13" t="s">
        <v>138</v>
      </c>
      <c r="E9" s="41" t="s">
        <v>136</v>
      </c>
      <c r="G9" s="13" t="s">
        <v>75</v>
      </c>
      <c r="I9" s="13" t="s">
        <v>15</v>
      </c>
      <c r="J9" s="13" t="s">
        <v>76</v>
      </c>
      <c r="K9" s="13" t="s">
        <v>121</v>
      </c>
      <c r="L9" s="13" t="s">
        <v>18</v>
      </c>
      <c r="M9" s="13" t="s">
        <v>120</v>
      </c>
      <c r="Q9" s="13" t="s">
        <v>17</v>
      </c>
      <c r="R9" s="13" t="s">
        <v>19</v>
      </c>
      <c r="S9" s="13" t="s">
        <v>0</v>
      </c>
      <c r="T9" s="13" t="s">
        <v>124</v>
      </c>
      <c r="U9" s="13" t="s">
        <v>72</v>
      </c>
      <c r="V9" s="13" t="s">
        <v>67</v>
      </c>
      <c r="W9" s="38" t="s">
        <v>130</v>
      </c>
    </row>
    <row r="10" spans="2:25" ht="31.5">
      <c r="B10" s="48" t="str">
        <f>'אג"ח קונצרני'!B7:U7</f>
        <v>3. אג"ח קונצרני</v>
      </c>
      <c r="C10" s="30" t="s">
        <v>51</v>
      </c>
      <c r="D10" s="13" t="s">
        <v>138</v>
      </c>
      <c r="E10" s="41" t="s">
        <v>136</v>
      </c>
      <c r="G10" s="30" t="s">
        <v>75</v>
      </c>
      <c r="I10" s="30" t="s">
        <v>15</v>
      </c>
      <c r="J10" s="30" t="s">
        <v>76</v>
      </c>
      <c r="K10" s="30" t="s">
        <v>121</v>
      </c>
      <c r="L10" s="30" t="s">
        <v>18</v>
      </c>
      <c r="M10" s="30" t="s">
        <v>120</v>
      </c>
      <c r="Q10" s="30" t="s">
        <v>17</v>
      </c>
      <c r="R10" s="30" t="s">
        <v>19</v>
      </c>
      <c r="S10" s="30" t="s">
        <v>0</v>
      </c>
      <c r="T10" s="30" t="s">
        <v>124</v>
      </c>
      <c r="U10" s="30" t="s">
        <v>72</v>
      </c>
      <c r="V10" s="13" t="s">
        <v>67</v>
      </c>
      <c r="W10" s="31" t="s">
        <v>130</v>
      </c>
    </row>
    <row r="11" spans="2:25" ht="31.5">
      <c r="B11" s="48" t="str">
        <f>מניות!B7</f>
        <v>4. מניות</v>
      </c>
      <c r="C11" s="30" t="s">
        <v>51</v>
      </c>
      <c r="D11" s="13" t="s">
        <v>138</v>
      </c>
      <c r="E11" s="41" t="s">
        <v>136</v>
      </c>
      <c r="H11" s="30" t="s">
        <v>120</v>
      </c>
      <c r="S11" s="30" t="s">
        <v>0</v>
      </c>
      <c r="T11" s="13" t="s">
        <v>124</v>
      </c>
      <c r="U11" s="13" t="s">
        <v>72</v>
      </c>
      <c r="V11" s="13" t="s">
        <v>67</v>
      </c>
      <c r="W11" s="14" t="s">
        <v>130</v>
      </c>
    </row>
    <row r="12" spans="2:25" ht="31.5">
      <c r="B12" s="48" t="str">
        <f>'תעודות סל'!B7:N7</f>
        <v>5. תעודות סל</v>
      </c>
      <c r="C12" s="30" t="s">
        <v>51</v>
      </c>
      <c r="D12" s="13" t="s">
        <v>138</v>
      </c>
      <c r="E12" s="41" t="s">
        <v>136</v>
      </c>
      <c r="H12" s="30" t="s">
        <v>120</v>
      </c>
      <c r="S12" s="30" t="s">
        <v>0</v>
      </c>
      <c r="T12" s="30" t="s">
        <v>124</v>
      </c>
      <c r="U12" s="30" t="s">
        <v>72</v>
      </c>
      <c r="V12" s="30" t="s">
        <v>67</v>
      </c>
      <c r="W12" s="31" t="s">
        <v>130</v>
      </c>
    </row>
    <row r="13" spans="2:25" ht="31.5">
      <c r="B13" s="48" t="str">
        <f>'קרנות נאמנות'!B7:O7</f>
        <v>6. קרנות נאמנות</v>
      </c>
      <c r="C13" s="30" t="s">
        <v>51</v>
      </c>
      <c r="D13" s="30" t="s">
        <v>138</v>
      </c>
      <c r="G13" s="30" t="s">
        <v>75</v>
      </c>
      <c r="H13" s="30" t="s">
        <v>120</v>
      </c>
      <c r="S13" s="30" t="s">
        <v>0</v>
      </c>
      <c r="T13" s="30" t="s">
        <v>124</v>
      </c>
      <c r="U13" s="30" t="s">
        <v>72</v>
      </c>
      <c r="V13" s="30" t="s">
        <v>67</v>
      </c>
      <c r="W13" s="31" t="s">
        <v>130</v>
      </c>
    </row>
    <row r="14" spans="2:25" ht="31.5">
      <c r="B14" s="48" t="str">
        <f>'כתבי אופציה'!B7:L7</f>
        <v>7. כתבי אופציה</v>
      </c>
      <c r="C14" s="30" t="s">
        <v>51</v>
      </c>
      <c r="D14" s="30" t="s">
        <v>138</v>
      </c>
      <c r="G14" s="30" t="s">
        <v>75</v>
      </c>
      <c r="H14" s="30" t="s">
        <v>120</v>
      </c>
      <c r="S14" s="30" t="s">
        <v>0</v>
      </c>
      <c r="T14" s="30" t="s">
        <v>124</v>
      </c>
      <c r="U14" s="30" t="s">
        <v>72</v>
      </c>
      <c r="V14" s="30" t="s">
        <v>67</v>
      </c>
      <c r="W14" s="31" t="s">
        <v>130</v>
      </c>
    </row>
    <row r="15" spans="2:25" ht="31.5">
      <c r="B15" s="48" t="str">
        <f>אופציות!B7</f>
        <v>8. אופציות</v>
      </c>
      <c r="C15" s="30" t="s">
        <v>51</v>
      </c>
      <c r="D15" s="30" t="s">
        <v>138</v>
      </c>
      <c r="G15" s="30" t="s">
        <v>75</v>
      </c>
      <c r="H15" s="30" t="s">
        <v>120</v>
      </c>
      <c r="S15" s="30" t="s">
        <v>0</v>
      </c>
      <c r="T15" s="30" t="s">
        <v>124</v>
      </c>
      <c r="U15" s="30" t="s">
        <v>72</v>
      </c>
      <c r="V15" s="30" t="s">
        <v>67</v>
      </c>
      <c r="W15" s="31" t="s">
        <v>130</v>
      </c>
    </row>
    <row r="16" spans="2:25" ht="31.5">
      <c r="B16" s="48" t="str">
        <f>'חוזים עתידיים'!B7:I7</f>
        <v>9. חוזים עתידיים</v>
      </c>
      <c r="C16" s="30" t="s">
        <v>51</v>
      </c>
      <c r="D16" s="30" t="s">
        <v>138</v>
      </c>
      <c r="G16" s="30" t="s">
        <v>75</v>
      </c>
      <c r="H16" s="30" t="s">
        <v>120</v>
      </c>
      <c r="S16" s="30" t="s">
        <v>0</v>
      </c>
      <c r="T16" s="31" t="s">
        <v>124</v>
      </c>
    </row>
    <row r="17" spans="2:25" ht="31.5">
      <c r="B17" s="48" t="str">
        <f>'מוצרים מובנים'!B7:Q7</f>
        <v>10. מוצרים מובנים</v>
      </c>
      <c r="C17" s="30" t="s">
        <v>51</v>
      </c>
      <c r="F17" s="13" t="s">
        <v>58</v>
      </c>
      <c r="I17" s="30" t="s">
        <v>15</v>
      </c>
      <c r="J17" s="30" t="s">
        <v>76</v>
      </c>
      <c r="K17" s="30" t="s">
        <v>121</v>
      </c>
      <c r="L17" s="30" t="s">
        <v>18</v>
      </c>
      <c r="M17" s="30" t="s">
        <v>120</v>
      </c>
      <c r="Q17" s="30" t="s">
        <v>17</v>
      </c>
      <c r="R17" s="30" t="s">
        <v>19</v>
      </c>
      <c r="S17" s="30" t="s">
        <v>0</v>
      </c>
      <c r="T17" s="30" t="s">
        <v>124</v>
      </c>
      <c r="U17" s="30" t="s">
        <v>72</v>
      </c>
      <c r="V17" s="30" t="s">
        <v>67</v>
      </c>
      <c r="W17" s="31" t="s">
        <v>130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51</v>
      </c>
      <c r="I19" s="30" t="s">
        <v>15</v>
      </c>
      <c r="J19" s="30" t="s">
        <v>76</v>
      </c>
      <c r="K19" s="30" t="s">
        <v>121</v>
      </c>
      <c r="L19" s="30" t="s">
        <v>18</v>
      </c>
      <c r="M19" s="30" t="s">
        <v>120</v>
      </c>
      <c r="Q19" s="30" t="s">
        <v>17</v>
      </c>
      <c r="R19" s="30" t="s">
        <v>19</v>
      </c>
      <c r="S19" s="30" t="s">
        <v>0</v>
      </c>
      <c r="T19" s="30" t="s">
        <v>124</v>
      </c>
      <c r="U19" s="30" t="s">
        <v>129</v>
      </c>
      <c r="V19" s="30" t="s">
        <v>67</v>
      </c>
      <c r="W19" s="31" t="s">
        <v>130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51</v>
      </c>
      <c r="D20" s="41" t="s">
        <v>137</v>
      </c>
      <c r="E20" s="41" t="s">
        <v>136</v>
      </c>
      <c r="G20" s="30" t="s">
        <v>75</v>
      </c>
      <c r="I20" s="30" t="s">
        <v>15</v>
      </c>
      <c r="J20" s="30" t="s">
        <v>76</v>
      </c>
      <c r="K20" s="30" t="s">
        <v>121</v>
      </c>
      <c r="L20" s="30" t="s">
        <v>18</v>
      </c>
      <c r="M20" s="30" t="s">
        <v>120</v>
      </c>
      <c r="Q20" s="30" t="s">
        <v>17</v>
      </c>
      <c r="R20" s="30" t="s">
        <v>19</v>
      </c>
      <c r="S20" s="30" t="s">
        <v>0</v>
      </c>
      <c r="T20" s="30" t="s">
        <v>124</v>
      </c>
      <c r="U20" s="30" t="s">
        <v>129</v>
      </c>
      <c r="V20" s="30" t="s">
        <v>67</v>
      </c>
      <c r="W20" s="31" t="s">
        <v>130</v>
      </c>
    </row>
    <row r="21" spans="2:25" ht="31.5">
      <c r="B21" s="48" t="str">
        <f>'לא סחיר - אג"ח קונצרני'!B7:S7</f>
        <v>3. אג"ח קונצרני</v>
      </c>
      <c r="C21" s="30" t="s">
        <v>51</v>
      </c>
      <c r="D21" s="41" t="s">
        <v>137</v>
      </c>
      <c r="E21" s="41" t="s">
        <v>136</v>
      </c>
      <c r="G21" s="30" t="s">
        <v>75</v>
      </c>
      <c r="I21" s="30" t="s">
        <v>15</v>
      </c>
      <c r="J21" s="30" t="s">
        <v>76</v>
      </c>
      <c r="K21" s="30" t="s">
        <v>121</v>
      </c>
      <c r="L21" s="30" t="s">
        <v>18</v>
      </c>
      <c r="M21" s="30" t="s">
        <v>120</v>
      </c>
      <c r="Q21" s="30" t="s">
        <v>17</v>
      </c>
      <c r="R21" s="30" t="s">
        <v>19</v>
      </c>
      <c r="S21" s="30" t="s">
        <v>0</v>
      </c>
      <c r="T21" s="30" t="s">
        <v>124</v>
      </c>
      <c r="U21" s="30" t="s">
        <v>129</v>
      </c>
      <c r="V21" s="30" t="s">
        <v>67</v>
      </c>
      <c r="W21" s="31" t="s">
        <v>130</v>
      </c>
    </row>
    <row r="22" spans="2:25" ht="31.5">
      <c r="B22" s="48" t="str">
        <f>'לא סחיר - מניות'!B7:M7</f>
        <v>4. מניות</v>
      </c>
      <c r="C22" s="30" t="s">
        <v>51</v>
      </c>
      <c r="D22" s="41" t="s">
        <v>137</v>
      </c>
      <c r="E22" s="41" t="s">
        <v>136</v>
      </c>
      <c r="G22" s="30" t="s">
        <v>75</v>
      </c>
      <c r="H22" s="30" t="s">
        <v>120</v>
      </c>
      <c r="S22" s="30" t="s">
        <v>0</v>
      </c>
      <c r="T22" s="30" t="s">
        <v>124</v>
      </c>
      <c r="U22" s="30" t="s">
        <v>129</v>
      </c>
      <c r="V22" s="30" t="s">
        <v>67</v>
      </c>
      <c r="W22" s="31" t="s">
        <v>130</v>
      </c>
    </row>
    <row r="23" spans="2:25" ht="31.5">
      <c r="B23" s="48" t="str">
        <f>'לא סחיר - קרנות השקעה'!B7:K7</f>
        <v>5. קרנות השקעה</v>
      </c>
      <c r="C23" s="30" t="s">
        <v>51</v>
      </c>
      <c r="G23" s="30" t="s">
        <v>75</v>
      </c>
      <c r="H23" s="30" t="s">
        <v>120</v>
      </c>
      <c r="K23" s="30" t="s">
        <v>121</v>
      </c>
      <c r="S23" s="30" t="s">
        <v>0</v>
      </c>
      <c r="T23" s="30" t="s">
        <v>124</v>
      </c>
      <c r="U23" s="30" t="s">
        <v>129</v>
      </c>
      <c r="V23" s="30" t="s">
        <v>67</v>
      </c>
      <c r="W23" s="31" t="s">
        <v>130</v>
      </c>
    </row>
    <row r="24" spans="2:25" ht="31.5">
      <c r="B24" s="48" t="str">
        <f>'לא סחיר - כתבי אופציה'!B7:L7</f>
        <v>6. כתבי אופציה</v>
      </c>
      <c r="C24" s="30" t="s">
        <v>51</v>
      </c>
      <c r="G24" s="30" t="s">
        <v>75</v>
      </c>
      <c r="H24" s="30" t="s">
        <v>120</v>
      </c>
      <c r="K24" s="30" t="s">
        <v>121</v>
      </c>
      <c r="S24" s="30" t="s">
        <v>0</v>
      </c>
      <c r="T24" s="30" t="s">
        <v>124</v>
      </c>
      <c r="U24" s="30" t="s">
        <v>129</v>
      </c>
      <c r="V24" s="30" t="s">
        <v>67</v>
      </c>
      <c r="W24" s="31" t="s">
        <v>130</v>
      </c>
    </row>
    <row r="25" spans="2:25" ht="31.5">
      <c r="B25" s="48" t="str">
        <f>'לא סחיר - אופציות'!B7:L7</f>
        <v>7. אופציות</v>
      </c>
      <c r="C25" s="30" t="s">
        <v>51</v>
      </c>
      <c r="G25" s="30" t="s">
        <v>75</v>
      </c>
      <c r="H25" s="30" t="s">
        <v>120</v>
      </c>
      <c r="K25" s="30" t="s">
        <v>121</v>
      </c>
      <c r="S25" s="30" t="s">
        <v>0</v>
      </c>
      <c r="T25" s="30" t="s">
        <v>124</v>
      </c>
      <c r="U25" s="30" t="s">
        <v>129</v>
      </c>
      <c r="V25" s="30" t="s">
        <v>67</v>
      </c>
      <c r="W25" s="31" t="s">
        <v>130</v>
      </c>
    </row>
    <row r="26" spans="2:25" ht="31.5">
      <c r="B26" s="48" t="str">
        <f>'לא סחיר - חוזים עתידיים'!B7:K7</f>
        <v>8. חוזים עתידיים</v>
      </c>
      <c r="C26" s="30" t="s">
        <v>51</v>
      </c>
      <c r="G26" s="30" t="s">
        <v>75</v>
      </c>
      <c r="H26" s="30" t="s">
        <v>120</v>
      </c>
      <c r="K26" s="30" t="s">
        <v>121</v>
      </c>
      <c r="S26" s="30" t="s">
        <v>0</v>
      </c>
      <c r="T26" s="30" t="s">
        <v>124</v>
      </c>
      <c r="U26" s="30" t="s">
        <v>129</v>
      </c>
      <c r="V26" s="31" t="s">
        <v>130</v>
      </c>
    </row>
    <row r="27" spans="2:25" ht="31.5">
      <c r="B27" s="48" t="str">
        <f>'לא סחיר - מוצרים מובנים'!B7:Q7</f>
        <v>9. מוצרים מובנים</v>
      </c>
      <c r="C27" s="30" t="s">
        <v>51</v>
      </c>
      <c r="F27" s="30" t="s">
        <v>58</v>
      </c>
      <c r="I27" s="30" t="s">
        <v>15</v>
      </c>
      <c r="J27" s="30" t="s">
        <v>76</v>
      </c>
      <c r="K27" s="30" t="s">
        <v>121</v>
      </c>
      <c r="L27" s="30" t="s">
        <v>18</v>
      </c>
      <c r="M27" s="30" t="s">
        <v>120</v>
      </c>
      <c r="Q27" s="30" t="s">
        <v>17</v>
      </c>
      <c r="R27" s="30" t="s">
        <v>19</v>
      </c>
      <c r="S27" s="30" t="s">
        <v>0</v>
      </c>
      <c r="T27" s="30" t="s">
        <v>124</v>
      </c>
      <c r="U27" s="30" t="s">
        <v>129</v>
      </c>
      <c r="V27" s="30" t="s">
        <v>67</v>
      </c>
      <c r="W27" s="31" t="s">
        <v>130</v>
      </c>
    </row>
    <row r="28" spans="2:25" ht="31.5">
      <c r="B28" s="52" t="str">
        <f>הלוואות!B6</f>
        <v>1.ד. הלוואות:</v>
      </c>
      <c r="C28" s="30" t="s">
        <v>51</v>
      </c>
      <c r="I28" s="30" t="s">
        <v>15</v>
      </c>
      <c r="J28" s="30" t="s">
        <v>76</v>
      </c>
      <c r="L28" s="30" t="s">
        <v>18</v>
      </c>
      <c r="M28" s="30" t="s">
        <v>120</v>
      </c>
      <c r="Q28" s="13" t="s">
        <v>39</v>
      </c>
      <c r="R28" s="30" t="s">
        <v>19</v>
      </c>
      <c r="S28" s="30" t="s">
        <v>0</v>
      </c>
      <c r="T28" s="30" t="s">
        <v>124</v>
      </c>
      <c r="U28" s="30" t="s">
        <v>129</v>
      </c>
      <c r="V28" s="31" t="s">
        <v>130</v>
      </c>
    </row>
    <row r="29" spans="2:25" ht="47.25">
      <c r="B29" s="52" t="str">
        <f>'פקדונות מעל 3 חודשים'!B6:O6</f>
        <v>1.ה. פקדונות מעל 3 חודשים:</v>
      </c>
      <c r="C29" s="30" t="s">
        <v>51</v>
      </c>
      <c r="E29" s="30" t="s">
        <v>136</v>
      </c>
      <c r="I29" s="30" t="s">
        <v>15</v>
      </c>
      <c r="J29" s="30" t="s">
        <v>76</v>
      </c>
      <c r="L29" s="30" t="s">
        <v>18</v>
      </c>
      <c r="M29" s="30" t="s">
        <v>120</v>
      </c>
      <c r="O29" s="49" t="s">
        <v>60</v>
      </c>
      <c r="P29" s="50"/>
      <c r="R29" s="30" t="s">
        <v>19</v>
      </c>
      <c r="S29" s="30" t="s">
        <v>0</v>
      </c>
      <c r="T29" s="30" t="s">
        <v>124</v>
      </c>
      <c r="U29" s="30" t="s">
        <v>129</v>
      </c>
      <c r="V29" s="31" t="s">
        <v>130</v>
      </c>
    </row>
    <row r="30" spans="2:25" ht="63">
      <c r="B30" s="52" t="str">
        <f>'זכויות מקרקעין'!B6</f>
        <v>1. ו. זכויות במקרקעין:</v>
      </c>
      <c r="C30" s="13" t="s">
        <v>62</v>
      </c>
      <c r="N30" s="49" t="s">
        <v>102</v>
      </c>
      <c r="P30" s="50" t="s">
        <v>63</v>
      </c>
      <c r="U30" s="30" t="s">
        <v>129</v>
      </c>
      <c r="V30" s="14" t="s">
        <v>66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65</v>
      </c>
      <c r="R31" s="13" t="s">
        <v>61</v>
      </c>
      <c r="U31" s="30" t="s">
        <v>129</v>
      </c>
      <c r="V31" s="14" t="s">
        <v>66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126</v>
      </c>
      <c r="Y32" s="14" t="s">
        <v>125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56" t="s">
        <v>165</v>
      </c>
      <c r="C1" s="77" t="s" vm="1">
        <v>244</v>
      </c>
    </row>
    <row r="2" spans="2:12">
      <c r="B2" s="56" t="s">
        <v>164</v>
      </c>
      <c r="C2" s="77" t="s">
        <v>245</v>
      </c>
    </row>
    <row r="3" spans="2:12">
      <c r="B3" s="56" t="s">
        <v>166</v>
      </c>
      <c r="C3" s="77" t="s">
        <v>246</v>
      </c>
    </row>
    <row r="4" spans="2:12">
      <c r="B4" s="56" t="s">
        <v>167</v>
      </c>
      <c r="C4" s="77" t="s">
        <v>247</v>
      </c>
    </row>
    <row r="6" spans="2:12" ht="26.25" customHeight="1">
      <c r="B6" s="182" t="s">
        <v>194</v>
      </c>
      <c r="C6" s="183"/>
      <c r="D6" s="183"/>
      <c r="E6" s="183"/>
      <c r="F6" s="183"/>
      <c r="G6" s="183"/>
      <c r="H6" s="183"/>
      <c r="I6" s="183"/>
      <c r="J6" s="183"/>
      <c r="K6" s="183"/>
      <c r="L6" s="184"/>
    </row>
    <row r="7" spans="2:12" ht="26.25" customHeight="1">
      <c r="B7" s="182" t="s">
        <v>117</v>
      </c>
      <c r="C7" s="183"/>
      <c r="D7" s="183"/>
      <c r="E7" s="183"/>
      <c r="F7" s="183"/>
      <c r="G7" s="183"/>
      <c r="H7" s="183"/>
      <c r="I7" s="183"/>
      <c r="J7" s="183"/>
      <c r="K7" s="183"/>
      <c r="L7" s="184"/>
    </row>
    <row r="8" spans="2:12" s="3" customFormat="1" ht="78.75">
      <c r="B8" s="22" t="s">
        <v>135</v>
      </c>
      <c r="C8" s="30" t="s">
        <v>51</v>
      </c>
      <c r="D8" s="30" t="s">
        <v>75</v>
      </c>
      <c r="E8" s="30" t="s">
        <v>120</v>
      </c>
      <c r="F8" s="30" t="s">
        <v>121</v>
      </c>
      <c r="G8" s="30" t="s">
        <v>227</v>
      </c>
      <c r="H8" s="30" t="s">
        <v>226</v>
      </c>
      <c r="I8" s="30" t="s">
        <v>129</v>
      </c>
      <c r="J8" s="30" t="s">
        <v>67</v>
      </c>
      <c r="K8" s="30" t="s">
        <v>168</v>
      </c>
      <c r="L8" s="31" t="s">
        <v>170</v>
      </c>
    </row>
    <row r="9" spans="2:12" s="3" customFormat="1" ht="21" customHeight="1">
      <c r="B9" s="15"/>
      <c r="C9" s="16"/>
      <c r="D9" s="16"/>
      <c r="E9" s="16"/>
      <c r="F9" s="16" t="s">
        <v>22</v>
      </c>
      <c r="G9" s="16" t="s">
        <v>234</v>
      </c>
      <c r="H9" s="16"/>
      <c r="I9" s="16" t="s">
        <v>230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2:12" ht="19.5" customHeight="1">
      <c r="B12" s="143" t="s">
        <v>243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2:12">
      <c r="B13" s="143" t="s">
        <v>131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>
      <c r="B14" s="143" t="s">
        <v>225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2:12">
      <c r="B15" s="143" t="s">
        <v>233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2:12" s="6" customFormat="1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2:12" s="6" customFormat="1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 s="6" customFormat="1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2:12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2:12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2:12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2:12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2:1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2: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2:12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2: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2: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</row>
    <row r="31" spans="2: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</row>
    <row r="32" spans="2:12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2:12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2:12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2:12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2: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</row>
    <row r="38" spans="2:12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</row>
    <row r="39" spans="2:12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</row>
    <row r="40" spans="2:1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</row>
    <row r="41" spans="2:12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2: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2: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142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</row>
    <row r="112" spans="2:12">
      <c r="B112" s="142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</row>
    <row r="113" spans="2:12">
      <c r="B113" s="142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</row>
    <row r="114" spans="2:12">
      <c r="B114" s="142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</row>
    <row r="115" spans="2:12">
      <c r="B115" s="142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</row>
    <row r="116" spans="2:12">
      <c r="B116" s="142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</row>
    <row r="117" spans="2:12">
      <c r="B117" s="142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</row>
    <row r="118" spans="2:12">
      <c r="B118" s="142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</row>
    <row r="119" spans="2:12">
      <c r="B119" s="142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</row>
    <row r="120" spans="2:12">
      <c r="B120" s="142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</row>
    <row r="121" spans="2:12">
      <c r="B121" s="142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</row>
    <row r="122" spans="2:12">
      <c r="B122" s="142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</row>
    <row r="123" spans="2:12">
      <c r="B123" s="142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</row>
    <row r="124" spans="2:12">
      <c r="B124" s="142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</row>
    <row r="125" spans="2:12">
      <c r="B125" s="142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</row>
    <row r="126" spans="2:12">
      <c r="B126" s="142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</row>
    <row r="127" spans="2:12">
      <c r="B127" s="142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</row>
    <row r="128" spans="2:12">
      <c r="B128" s="142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</row>
    <row r="129" spans="2:12">
      <c r="B129" s="142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</row>
    <row r="130" spans="2:12">
      <c r="B130" s="142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</row>
    <row r="131" spans="2:12">
      <c r="B131" s="142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</row>
    <row r="132" spans="2:12">
      <c r="B132" s="142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</row>
    <row r="133" spans="2:12">
      <c r="B133" s="142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</row>
    <row r="134" spans="2:12">
      <c r="B134" s="142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</row>
    <row r="135" spans="2:12">
      <c r="B135" s="142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</row>
    <row r="136" spans="2:12">
      <c r="B136" s="142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</row>
    <row r="137" spans="2:12">
      <c r="B137" s="142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</row>
    <row r="138" spans="2:12">
      <c r="B138" s="142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</row>
    <row r="139" spans="2:12">
      <c r="B139" s="142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</row>
    <row r="140" spans="2:12">
      <c r="B140" s="142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</row>
    <row r="141" spans="2:12">
      <c r="B141" s="142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</row>
    <row r="142" spans="2:12">
      <c r="B142" s="142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</row>
    <row r="143" spans="2:12">
      <c r="B143" s="142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</row>
    <row r="144" spans="2:12">
      <c r="B144" s="142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</row>
    <row r="145" spans="2:12">
      <c r="B145" s="142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</row>
    <row r="146" spans="2:12">
      <c r="B146" s="142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</row>
    <row r="147" spans="2:12">
      <c r="B147" s="142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</row>
    <row r="148" spans="2:12">
      <c r="B148" s="142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</row>
    <row r="149" spans="2:12">
      <c r="B149" s="142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</row>
    <row r="150" spans="2:12">
      <c r="B150" s="142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</row>
    <row r="151" spans="2:12">
      <c r="B151" s="142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</row>
    <row r="152" spans="2:12">
      <c r="B152" s="142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</row>
    <row r="153" spans="2:12">
      <c r="B153" s="142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</row>
    <row r="154" spans="2:12">
      <c r="B154" s="142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</row>
    <row r="155" spans="2:12">
      <c r="B155" s="142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</row>
    <row r="156" spans="2:12">
      <c r="B156" s="142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</row>
    <row r="157" spans="2:12">
      <c r="B157" s="142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</row>
    <row r="158" spans="2:12">
      <c r="B158" s="142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</row>
    <row r="159" spans="2:12">
      <c r="B159" s="142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</row>
    <row r="160" spans="2:12">
      <c r="B160" s="142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</row>
    <row r="161" spans="2:12">
      <c r="B161" s="142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</row>
    <row r="162" spans="2:12">
      <c r="B162" s="142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</row>
    <row r="163" spans="2:12">
      <c r="B163" s="142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</row>
    <row r="164" spans="2:12">
      <c r="B164" s="142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</row>
    <row r="165" spans="2:12">
      <c r="B165" s="142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</row>
    <row r="166" spans="2:12">
      <c r="B166" s="142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</row>
    <row r="167" spans="2:12">
      <c r="B167" s="142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</row>
    <row r="168" spans="2:12">
      <c r="B168" s="142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</row>
    <row r="169" spans="2:12">
      <c r="B169" s="142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</row>
    <row r="170" spans="2:12">
      <c r="B170" s="142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</row>
    <row r="171" spans="2:12">
      <c r="B171" s="142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</row>
    <row r="172" spans="2:12">
      <c r="B172" s="142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</row>
    <row r="173" spans="2:12">
      <c r="B173" s="142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</row>
    <row r="174" spans="2:12">
      <c r="B174" s="142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</row>
    <row r="175" spans="2:12">
      <c r="B175" s="142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</row>
    <row r="176" spans="2:12">
      <c r="B176" s="142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</row>
    <row r="177" spans="2:12">
      <c r="B177" s="142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</row>
    <row r="178" spans="2:12">
      <c r="B178" s="142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</row>
    <row r="179" spans="2:12">
      <c r="B179" s="142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</row>
    <row r="180" spans="2:12">
      <c r="B180" s="142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</row>
    <row r="181" spans="2:12">
      <c r="B181" s="142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</row>
    <row r="182" spans="2:12">
      <c r="B182" s="142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</row>
    <row r="183" spans="2:12">
      <c r="B183" s="142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</row>
    <row r="184" spans="2:12">
      <c r="B184" s="142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</row>
    <row r="185" spans="2:12">
      <c r="B185" s="142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</row>
    <row r="186" spans="2:12">
      <c r="B186" s="142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</row>
    <row r="187" spans="2:12">
      <c r="B187" s="142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</row>
    <row r="188" spans="2:12">
      <c r="B188" s="142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</row>
    <row r="189" spans="2:12">
      <c r="B189" s="142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</row>
    <row r="190" spans="2:12">
      <c r="B190" s="142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</row>
    <row r="191" spans="2:12">
      <c r="B191" s="142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</row>
    <row r="192" spans="2:12">
      <c r="B192" s="142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</row>
    <row r="193" spans="2:12">
      <c r="B193" s="142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</row>
    <row r="194" spans="2:12">
      <c r="B194" s="142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</row>
    <row r="195" spans="2:12">
      <c r="B195" s="142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</row>
    <row r="196" spans="2:12">
      <c r="B196" s="142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</row>
    <row r="197" spans="2:12">
      <c r="B197" s="142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</row>
    <row r="198" spans="2:12">
      <c r="B198" s="142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</row>
    <row r="199" spans="2:12">
      <c r="B199" s="142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</row>
    <row r="200" spans="2:12">
      <c r="B200" s="142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</row>
    <row r="201" spans="2:12">
      <c r="B201" s="142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</row>
    <row r="202" spans="2:12">
      <c r="B202" s="142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</row>
    <row r="203" spans="2:12">
      <c r="B203" s="142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</row>
    <row r="204" spans="2:12">
      <c r="B204" s="142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</row>
    <row r="205" spans="2:12">
      <c r="B205" s="142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</row>
    <row r="206" spans="2:12">
      <c r="B206" s="142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</row>
    <row r="207" spans="2:12">
      <c r="B207" s="142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</row>
    <row r="208" spans="2:12">
      <c r="B208" s="142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</row>
    <row r="209" spans="2:12">
      <c r="B209" s="142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</row>
    <row r="210" spans="2:12">
      <c r="B210" s="142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</row>
    <row r="211" spans="2:12">
      <c r="B211" s="142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</row>
    <row r="212" spans="2:12">
      <c r="B212" s="142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</row>
    <row r="213" spans="2:12">
      <c r="B213" s="142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</row>
    <row r="214" spans="2:12">
      <c r="B214" s="142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</row>
    <row r="215" spans="2:12">
      <c r="B215" s="142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</row>
    <row r="216" spans="2:12">
      <c r="B216" s="142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</row>
    <row r="217" spans="2:12">
      <c r="B217" s="142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</row>
    <row r="218" spans="2:12">
      <c r="B218" s="142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</row>
    <row r="219" spans="2:12">
      <c r="B219" s="142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</row>
    <row r="220" spans="2:12">
      <c r="B220" s="142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</row>
    <row r="221" spans="2:12">
      <c r="B221" s="142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</row>
    <row r="222" spans="2:12">
      <c r="B222" s="142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</row>
    <row r="223" spans="2:12">
      <c r="B223" s="142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</row>
    <row r="224" spans="2:12">
      <c r="B224" s="142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</row>
    <row r="225" spans="2:12">
      <c r="B225" s="142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</row>
    <row r="226" spans="2:12">
      <c r="B226" s="142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</row>
    <row r="227" spans="2:12">
      <c r="B227" s="142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</row>
    <row r="228" spans="2:12">
      <c r="B228" s="142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</row>
    <row r="229" spans="2:12">
      <c r="B229" s="142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</row>
    <row r="230" spans="2:12">
      <c r="B230" s="142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</row>
    <row r="231" spans="2:12">
      <c r="B231" s="142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</row>
    <row r="232" spans="2:12">
      <c r="B232" s="142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</row>
    <row r="233" spans="2:12">
      <c r="B233" s="142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</row>
    <row r="234" spans="2:12">
      <c r="B234" s="142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</row>
    <row r="235" spans="2:12">
      <c r="B235" s="142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</row>
    <row r="236" spans="2:12">
      <c r="B236" s="142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</row>
    <row r="237" spans="2:12">
      <c r="B237" s="142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</row>
    <row r="238" spans="2:12">
      <c r="B238" s="142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</row>
    <row r="239" spans="2:12">
      <c r="B239" s="142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</row>
    <row r="240" spans="2:12">
      <c r="B240" s="142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</row>
    <row r="241" spans="2:12">
      <c r="B241" s="142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</row>
    <row r="242" spans="2:12">
      <c r="B242" s="142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</row>
    <row r="243" spans="2:12">
      <c r="B243" s="142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</row>
    <row r="244" spans="2:12">
      <c r="B244" s="142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</row>
    <row r="245" spans="2:12">
      <c r="B245" s="142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</row>
    <row r="246" spans="2:12">
      <c r="B246" s="142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</row>
    <row r="247" spans="2:12">
      <c r="B247" s="142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</row>
    <row r="248" spans="2:12">
      <c r="B248" s="142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</row>
    <row r="249" spans="2:12">
      <c r="B249" s="142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</row>
    <row r="250" spans="2:12">
      <c r="B250" s="142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</row>
    <row r="251" spans="2:12">
      <c r="B251" s="142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</row>
    <row r="252" spans="2:12">
      <c r="B252" s="142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</row>
    <row r="253" spans="2:12">
      <c r="B253" s="142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</row>
    <row r="254" spans="2:12">
      <c r="B254" s="142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</row>
    <row r="255" spans="2:12">
      <c r="B255" s="142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</row>
    <row r="256" spans="2:12">
      <c r="B256" s="142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</row>
    <row r="257" spans="2:12">
      <c r="B257" s="142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</row>
    <row r="258" spans="2:12">
      <c r="B258" s="142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</row>
    <row r="259" spans="2:12">
      <c r="B259" s="142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</row>
    <row r="260" spans="2:12">
      <c r="B260" s="142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</row>
    <row r="261" spans="2:12">
      <c r="B261" s="142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</row>
    <row r="262" spans="2:12">
      <c r="B262" s="142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</row>
    <row r="263" spans="2:12">
      <c r="B263" s="142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</row>
    <row r="264" spans="2:12">
      <c r="B264" s="142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</row>
    <row r="265" spans="2:12">
      <c r="B265" s="142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</row>
    <row r="266" spans="2:12">
      <c r="B266" s="142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</row>
    <row r="267" spans="2:12">
      <c r="B267" s="142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</row>
    <row r="268" spans="2:12">
      <c r="B268" s="142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</row>
    <row r="269" spans="2:12">
      <c r="B269" s="142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</row>
    <row r="270" spans="2:12">
      <c r="B270" s="142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</row>
    <row r="271" spans="2:12">
      <c r="B271" s="142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</row>
    <row r="272" spans="2:12">
      <c r="B272" s="142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</row>
    <row r="273" spans="2:12">
      <c r="B273" s="142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</row>
    <row r="274" spans="2:12">
      <c r="B274" s="142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</row>
    <row r="275" spans="2:12">
      <c r="B275" s="142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</row>
    <row r="276" spans="2:12">
      <c r="B276" s="142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</row>
    <row r="277" spans="2:12">
      <c r="B277" s="142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</row>
    <row r="278" spans="2:12">
      <c r="B278" s="142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</row>
    <row r="279" spans="2:12">
      <c r="B279" s="142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</row>
    <row r="280" spans="2:12">
      <c r="B280" s="142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</row>
    <row r="281" spans="2:12">
      <c r="B281" s="142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</row>
    <row r="282" spans="2:12">
      <c r="B282" s="142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</row>
    <row r="283" spans="2:12">
      <c r="B283" s="142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</row>
    <row r="284" spans="2:12">
      <c r="B284" s="142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</row>
    <row r="285" spans="2:12">
      <c r="B285" s="142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</row>
    <row r="286" spans="2:12">
      <c r="B286" s="142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</row>
    <row r="287" spans="2:12">
      <c r="B287" s="142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</row>
    <row r="288" spans="2:12">
      <c r="B288" s="142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</row>
    <row r="289" spans="2:12">
      <c r="B289" s="142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</row>
    <row r="290" spans="2:12">
      <c r="B290" s="142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</row>
    <row r="291" spans="2:12">
      <c r="B291" s="142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</row>
    <row r="292" spans="2:12">
      <c r="B292" s="142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</row>
    <row r="293" spans="2:12">
      <c r="B293" s="142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</row>
    <row r="294" spans="2:12">
      <c r="B294" s="142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</row>
    <row r="295" spans="2:12">
      <c r="B295" s="142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</row>
    <row r="296" spans="2:12">
      <c r="B296" s="142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</row>
    <row r="297" spans="2:12">
      <c r="B297" s="142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</row>
    <row r="298" spans="2:12">
      <c r="B298" s="142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</row>
    <row r="299" spans="2:12">
      <c r="B299" s="142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</row>
    <row r="300" spans="2:12">
      <c r="B300" s="142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</row>
    <row r="301" spans="2:12">
      <c r="B301" s="142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</row>
    <row r="302" spans="2:12">
      <c r="B302" s="142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</row>
    <row r="303" spans="2:12">
      <c r="B303" s="142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</row>
    <row r="304" spans="2:12">
      <c r="B304" s="142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</row>
    <row r="305" spans="2:12">
      <c r="B305" s="142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</row>
    <row r="306" spans="2:12">
      <c r="B306" s="142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</row>
    <row r="307" spans="2:12">
      <c r="B307" s="142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</row>
    <row r="308" spans="2:12">
      <c r="B308" s="142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</row>
    <row r="309" spans="2:12">
      <c r="B309" s="142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</row>
    <row r="310" spans="2:12">
      <c r="B310" s="142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</row>
    <row r="311" spans="2:12">
      <c r="B311" s="142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</row>
    <row r="312" spans="2:12">
      <c r="B312" s="142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</row>
    <row r="313" spans="2:12">
      <c r="B313" s="142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</row>
    <row r="314" spans="2:12">
      <c r="B314" s="142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</row>
    <row r="315" spans="2:12">
      <c r="B315" s="142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</row>
    <row r="316" spans="2:12">
      <c r="B316" s="142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</row>
    <row r="317" spans="2:12">
      <c r="B317" s="142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</row>
    <row r="318" spans="2:12">
      <c r="B318" s="142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</row>
    <row r="319" spans="2:12">
      <c r="B319" s="142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</row>
    <row r="320" spans="2:12">
      <c r="B320" s="142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</row>
    <row r="321" spans="2:12">
      <c r="B321" s="142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</row>
    <row r="322" spans="2:12">
      <c r="B322" s="142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</row>
    <row r="323" spans="2:12">
      <c r="B323" s="142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</row>
    <row r="324" spans="2:12">
      <c r="B324" s="142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</row>
    <row r="325" spans="2:12">
      <c r="B325" s="142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</row>
    <row r="326" spans="2:12">
      <c r="B326" s="142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</row>
    <row r="327" spans="2:12">
      <c r="B327" s="142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</row>
    <row r="328" spans="2:12">
      <c r="B328" s="142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</row>
    <row r="329" spans="2:12">
      <c r="B329" s="142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</row>
    <row r="330" spans="2:12">
      <c r="B330" s="142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</row>
    <row r="331" spans="2:12">
      <c r="B331" s="142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</row>
    <row r="332" spans="2:12">
      <c r="B332" s="142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</row>
    <row r="333" spans="2:12">
      <c r="B333" s="142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</row>
    <row r="334" spans="2:12">
      <c r="B334" s="142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</row>
    <row r="335" spans="2:12">
      <c r="B335" s="142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</row>
    <row r="336" spans="2:12">
      <c r="B336" s="142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</row>
    <row r="337" spans="2:12">
      <c r="B337" s="142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</row>
    <row r="338" spans="2:12">
      <c r="B338" s="142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</row>
    <row r="339" spans="2:12">
      <c r="B339" s="142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</row>
    <row r="340" spans="2:12">
      <c r="B340" s="142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</row>
    <row r="341" spans="2:12">
      <c r="B341" s="142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</row>
    <row r="342" spans="2:12">
      <c r="B342" s="142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</row>
    <row r="343" spans="2:12">
      <c r="B343" s="142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</row>
    <row r="344" spans="2:12">
      <c r="B344" s="142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</row>
    <row r="345" spans="2:12">
      <c r="B345" s="142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</row>
    <row r="346" spans="2:12">
      <c r="B346" s="142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</row>
    <row r="347" spans="2:12">
      <c r="B347" s="142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</row>
    <row r="348" spans="2:12">
      <c r="B348" s="142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</row>
    <row r="349" spans="2:12">
      <c r="B349" s="142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</row>
    <row r="350" spans="2:12">
      <c r="B350" s="142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</row>
    <row r="351" spans="2:12">
      <c r="B351" s="142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</row>
    <row r="352" spans="2:12">
      <c r="B352" s="142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</row>
    <row r="353" spans="2:12">
      <c r="B353" s="142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</row>
    <row r="354" spans="2:12">
      <c r="B354" s="142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</row>
    <row r="355" spans="2:12">
      <c r="B355" s="142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</row>
    <row r="356" spans="2:12">
      <c r="B356" s="142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</row>
    <row r="357" spans="2:12">
      <c r="B357" s="142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</row>
    <row r="358" spans="2:12">
      <c r="B358" s="142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</row>
    <row r="359" spans="2:12">
      <c r="B359" s="142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</row>
    <row r="360" spans="2:12">
      <c r="B360" s="142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</row>
    <row r="361" spans="2:12">
      <c r="B361" s="142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</row>
    <row r="362" spans="2:12">
      <c r="B362" s="142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</row>
    <row r="363" spans="2:12">
      <c r="B363" s="142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</row>
    <row r="364" spans="2:12">
      <c r="B364" s="142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</row>
    <row r="365" spans="2:12">
      <c r="B365" s="142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</row>
    <row r="366" spans="2:12">
      <c r="B366" s="142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</row>
    <row r="367" spans="2:12">
      <c r="B367" s="142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</row>
    <row r="368" spans="2:12">
      <c r="B368" s="142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</row>
    <row r="369" spans="2:12">
      <c r="B369" s="142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</row>
    <row r="370" spans="2:12">
      <c r="B370" s="142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</row>
    <row r="371" spans="2:12">
      <c r="B371" s="142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</row>
    <row r="372" spans="2:12">
      <c r="B372" s="142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</row>
    <row r="373" spans="2:12">
      <c r="B373" s="142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</row>
    <row r="374" spans="2:12">
      <c r="B374" s="142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</row>
    <row r="375" spans="2:12">
      <c r="B375" s="142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</row>
    <row r="376" spans="2:12">
      <c r="B376" s="142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</row>
    <row r="377" spans="2:12">
      <c r="B377" s="142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</row>
    <row r="378" spans="2:12">
      <c r="B378" s="142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</row>
    <row r="379" spans="2:12">
      <c r="B379" s="142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</row>
    <row r="380" spans="2:12">
      <c r="B380" s="142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</row>
    <row r="381" spans="2:12">
      <c r="B381" s="142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</row>
    <row r="382" spans="2:12">
      <c r="B382" s="142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</row>
    <row r="383" spans="2:12">
      <c r="B383" s="142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</row>
    <row r="384" spans="2:12">
      <c r="B384" s="142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</row>
    <row r="385" spans="2:12">
      <c r="B385" s="142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</row>
    <row r="386" spans="2:12">
      <c r="B386" s="142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</row>
    <row r="387" spans="2:12">
      <c r="B387" s="142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</row>
    <row r="388" spans="2:12">
      <c r="B388" s="142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</row>
    <row r="389" spans="2:12">
      <c r="B389" s="142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</row>
    <row r="390" spans="2:12">
      <c r="B390" s="142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</row>
    <row r="391" spans="2:12">
      <c r="B391" s="142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</row>
    <row r="392" spans="2:12">
      <c r="B392" s="142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</row>
    <row r="393" spans="2:12">
      <c r="B393" s="142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</row>
    <row r="394" spans="2:12">
      <c r="B394" s="142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</row>
    <row r="395" spans="2:12">
      <c r="B395" s="142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</row>
    <row r="396" spans="2:12">
      <c r="B396" s="142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</row>
    <row r="397" spans="2:12">
      <c r="B397" s="142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</row>
    <row r="398" spans="2:12">
      <c r="B398" s="142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</row>
    <row r="399" spans="2:12">
      <c r="B399" s="142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</row>
    <row r="400" spans="2:12">
      <c r="B400" s="142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</row>
    <row r="401" spans="2:12">
      <c r="B401" s="142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</row>
    <row r="402" spans="2:12">
      <c r="B402" s="142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</row>
    <row r="403" spans="2:12">
      <c r="B403" s="142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</row>
    <row r="404" spans="2:12">
      <c r="B404" s="142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</row>
    <row r="405" spans="2:12">
      <c r="B405" s="142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</row>
    <row r="406" spans="2:12">
      <c r="B406" s="142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</row>
    <row r="407" spans="2:12">
      <c r="B407" s="142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</row>
    <row r="408" spans="2:12">
      <c r="B408" s="142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</row>
    <row r="409" spans="2:12">
      <c r="B409" s="142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</row>
    <row r="410" spans="2:12">
      <c r="B410" s="142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</row>
    <row r="411" spans="2:12">
      <c r="B411" s="142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</row>
    <row r="412" spans="2:12">
      <c r="B412" s="142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</row>
    <row r="413" spans="2:12">
      <c r="B413" s="142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</row>
    <row r="414" spans="2:12">
      <c r="B414" s="142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</row>
    <row r="415" spans="2:12">
      <c r="B415" s="142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</row>
    <row r="416" spans="2:12">
      <c r="B416" s="142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</row>
    <row r="417" spans="2:12">
      <c r="B417" s="142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</row>
    <row r="418" spans="2:12">
      <c r="B418" s="142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</row>
    <row r="419" spans="2:12">
      <c r="B419" s="142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</row>
    <row r="420" spans="2:12">
      <c r="B420" s="142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</row>
    <row r="421" spans="2:12">
      <c r="B421" s="142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</row>
    <row r="422" spans="2:12">
      <c r="B422" s="142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</row>
    <row r="423" spans="2:12">
      <c r="B423" s="142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</row>
    <row r="424" spans="2:12">
      <c r="B424" s="142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</row>
    <row r="425" spans="2:12">
      <c r="B425" s="142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</row>
    <row r="426" spans="2:12">
      <c r="B426" s="142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</row>
    <row r="427" spans="2:12">
      <c r="B427" s="142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</row>
    <row r="428" spans="2:12">
      <c r="B428" s="142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</row>
    <row r="429" spans="2:12">
      <c r="B429" s="142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</row>
    <row r="430" spans="2:12">
      <c r="B430" s="142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</row>
    <row r="431" spans="2:12">
      <c r="B431" s="142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</row>
    <row r="432" spans="2:12">
      <c r="B432" s="142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</row>
    <row r="433" spans="2:12">
      <c r="B433" s="142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</row>
    <row r="434" spans="2:12">
      <c r="B434" s="142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</row>
    <row r="435" spans="2:12">
      <c r="B435" s="142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</row>
    <row r="436" spans="2:12">
      <c r="B436" s="142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</row>
    <row r="437" spans="2:12">
      <c r="B437" s="142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</row>
    <row r="438" spans="2:12">
      <c r="B438" s="142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</row>
    <row r="439" spans="2:12">
      <c r="B439" s="142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</row>
    <row r="440" spans="2:12">
      <c r="B440" s="142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</row>
    <row r="441" spans="2:12">
      <c r="B441" s="142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</row>
    <row r="442" spans="2:12">
      <c r="B442" s="142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</row>
    <row r="443" spans="2:12">
      <c r="B443" s="142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</row>
    <row r="444" spans="2:12">
      <c r="B444" s="142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</row>
    <row r="445" spans="2:12">
      <c r="B445" s="142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</row>
    <row r="446" spans="2:12">
      <c r="B446" s="142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</row>
    <row r="447" spans="2:12">
      <c r="B447" s="142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</row>
    <row r="448" spans="2:12">
      <c r="B448" s="142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</row>
    <row r="449" spans="2:12">
      <c r="B449" s="142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</row>
    <row r="450" spans="2:12">
      <c r="B450" s="142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</row>
    <row r="451" spans="2:12">
      <c r="B451" s="142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</row>
    <row r="452" spans="2:12">
      <c r="B452" s="142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</row>
    <row r="453" spans="2:12">
      <c r="B453" s="142"/>
      <c r="C453" s="128"/>
      <c r="D453" s="128"/>
      <c r="E453" s="128"/>
      <c r="F453" s="128"/>
      <c r="G453" s="128"/>
      <c r="H453" s="128"/>
      <c r="I453" s="128"/>
      <c r="J453" s="128"/>
      <c r="K453" s="128"/>
      <c r="L453" s="128"/>
    </row>
    <row r="454" spans="2:12">
      <c r="B454" s="142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</row>
    <row r="455" spans="2:12">
      <c r="B455" s="142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</row>
    <row r="456" spans="2:12">
      <c r="B456" s="142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</row>
    <row r="457" spans="2:12">
      <c r="B457" s="142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</row>
    <row r="458" spans="2:12">
      <c r="B458" s="142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</row>
    <row r="459" spans="2:12">
      <c r="B459" s="142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</row>
    <row r="460" spans="2:12">
      <c r="B460" s="142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</row>
    <row r="461" spans="2:12">
      <c r="B461" s="142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</row>
    <row r="462" spans="2:12">
      <c r="B462" s="142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</row>
    <row r="463" spans="2:12">
      <c r="B463" s="142"/>
      <c r="C463" s="128"/>
      <c r="D463" s="128"/>
      <c r="E463" s="128"/>
      <c r="F463" s="128"/>
      <c r="G463" s="128"/>
      <c r="H463" s="128"/>
      <c r="I463" s="128"/>
      <c r="J463" s="128"/>
      <c r="K463" s="128"/>
      <c r="L463" s="128"/>
    </row>
    <row r="464" spans="2:12">
      <c r="B464" s="142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</row>
    <row r="465" spans="2:12">
      <c r="B465" s="142"/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</row>
    <row r="466" spans="2:12">
      <c r="B466" s="142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</row>
    <row r="467" spans="2:12">
      <c r="B467" s="142"/>
      <c r="C467" s="128"/>
      <c r="D467" s="128"/>
      <c r="E467" s="128"/>
      <c r="F467" s="128"/>
      <c r="G467" s="128"/>
      <c r="H467" s="128"/>
      <c r="I467" s="128"/>
      <c r="J467" s="128"/>
      <c r="K467" s="128"/>
      <c r="L467" s="128"/>
    </row>
    <row r="468" spans="2:12">
      <c r="B468" s="142"/>
      <c r="C468" s="128"/>
      <c r="D468" s="128"/>
      <c r="E468" s="128"/>
      <c r="F468" s="128"/>
      <c r="G468" s="128"/>
      <c r="H468" s="128"/>
      <c r="I468" s="128"/>
      <c r="J468" s="128"/>
      <c r="K468" s="128"/>
      <c r="L468" s="128"/>
    </row>
    <row r="469" spans="2:12">
      <c r="B469" s="142"/>
      <c r="C469" s="128"/>
      <c r="D469" s="128"/>
      <c r="E469" s="128"/>
      <c r="F469" s="128"/>
      <c r="G469" s="128"/>
      <c r="H469" s="128"/>
      <c r="I469" s="128"/>
      <c r="J469" s="128"/>
      <c r="K469" s="128"/>
      <c r="L469" s="128"/>
    </row>
    <row r="470" spans="2:12">
      <c r="B470" s="142"/>
      <c r="C470" s="128"/>
      <c r="D470" s="128"/>
      <c r="E470" s="128"/>
      <c r="F470" s="128"/>
      <c r="G470" s="128"/>
      <c r="H470" s="128"/>
      <c r="I470" s="128"/>
      <c r="J470" s="128"/>
      <c r="K470" s="128"/>
      <c r="L470" s="128"/>
    </row>
    <row r="471" spans="2:12">
      <c r="B471" s="142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</row>
    <row r="472" spans="2:12">
      <c r="B472" s="142"/>
      <c r="C472" s="128"/>
      <c r="D472" s="128"/>
      <c r="E472" s="128"/>
      <c r="F472" s="128"/>
      <c r="G472" s="128"/>
      <c r="H472" s="128"/>
      <c r="I472" s="128"/>
      <c r="J472" s="128"/>
      <c r="K472" s="128"/>
      <c r="L472" s="128"/>
    </row>
    <row r="473" spans="2:12">
      <c r="B473" s="142"/>
      <c r="C473" s="128"/>
      <c r="D473" s="128"/>
      <c r="E473" s="128"/>
      <c r="F473" s="128"/>
      <c r="G473" s="128"/>
      <c r="H473" s="128"/>
      <c r="I473" s="128"/>
      <c r="J473" s="128"/>
      <c r="K473" s="128"/>
      <c r="L473" s="128"/>
    </row>
    <row r="474" spans="2:12">
      <c r="B474" s="142"/>
      <c r="C474" s="142"/>
      <c r="D474" s="142"/>
      <c r="E474" s="128"/>
      <c r="F474" s="128"/>
      <c r="G474" s="128"/>
      <c r="H474" s="128"/>
      <c r="I474" s="128"/>
      <c r="J474" s="128"/>
      <c r="K474" s="128"/>
      <c r="L474" s="128"/>
    </row>
    <row r="475" spans="2:12">
      <c r="B475" s="142"/>
      <c r="C475" s="142"/>
      <c r="D475" s="142"/>
      <c r="E475" s="128"/>
      <c r="F475" s="128"/>
      <c r="G475" s="128"/>
      <c r="H475" s="128"/>
      <c r="I475" s="128"/>
      <c r="J475" s="128"/>
      <c r="K475" s="128"/>
      <c r="L475" s="128"/>
    </row>
    <row r="476" spans="2:12">
      <c r="B476" s="142"/>
      <c r="C476" s="142"/>
      <c r="D476" s="142"/>
      <c r="E476" s="128"/>
      <c r="F476" s="128"/>
      <c r="G476" s="128"/>
      <c r="H476" s="128"/>
      <c r="I476" s="128"/>
      <c r="J476" s="128"/>
      <c r="K476" s="128"/>
      <c r="L476" s="128"/>
    </row>
    <row r="477" spans="2:12">
      <c r="B477" s="142"/>
      <c r="C477" s="142"/>
      <c r="D477" s="142"/>
      <c r="E477" s="128"/>
      <c r="F477" s="128"/>
      <c r="G477" s="128"/>
      <c r="H477" s="128"/>
      <c r="I477" s="128"/>
      <c r="J477" s="128"/>
      <c r="K477" s="128"/>
      <c r="L477" s="128"/>
    </row>
    <row r="478" spans="2:12">
      <c r="B478" s="142"/>
      <c r="C478" s="142"/>
      <c r="D478" s="142"/>
      <c r="E478" s="128"/>
      <c r="F478" s="128"/>
      <c r="G478" s="128"/>
      <c r="H478" s="128"/>
      <c r="I478" s="128"/>
      <c r="J478" s="128"/>
      <c r="K478" s="128"/>
      <c r="L478" s="128"/>
    </row>
    <row r="479" spans="2:12">
      <c r="B479" s="142"/>
      <c r="C479" s="142"/>
      <c r="D479" s="142"/>
      <c r="E479" s="128"/>
      <c r="F479" s="128"/>
      <c r="G479" s="128"/>
      <c r="H479" s="128"/>
      <c r="I479" s="128"/>
      <c r="J479" s="128"/>
      <c r="K479" s="128"/>
      <c r="L479" s="128"/>
    </row>
    <row r="480" spans="2:12">
      <c r="B480" s="142"/>
      <c r="C480" s="142"/>
      <c r="D480" s="142"/>
      <c r="E480" s="128"/>
      <c r="F480" s="128"/>
      <c r="G480" s="128"/>
      <c r="H480" s="128"/>
      <c r="I480" s="128"/>
      <c r="J480" s="128"/>
      <c r="K480" s="128"/>
      <c r="L480" s="128"/>
    </row>
    <row r="481" spans="2:12">
      <c r="B481" s="142"/>
      <c r="C481" s="142"/>
      <c r="D481" s="142"/>
      <c r="E481" s="128"/>
      <c r="F481" s="128"/>
      <c r="G481" s="128"/>
      <c r="H481" s="128"/>
      <c r="I481" s="128"/>
      <c r="J481" s="128"/>
      <c r="K481" s="128"/>
      <c r="L481" s="128"/>
    </row>
    <row r="482" spans="2:12">
      <c r="B482" s="142"/>
      <c r="C482" s="142"/>
      <c r="D482" s="142"/>
      <c r="E482" s="128"/>
      <c r="F482" s="128"/>
      <c r="G482" s="128"/>
      <c r="H482" s="128"/>
      <c r="I482" s="128"/>
      <c r="J482" s="128"/>
      <c r="K482" s="128"/>
      <c r="L482" s="128"/>
    </row>
    <row r="483" spans="2:12">
      <c r="B483" s="142"/>
      <c r="C483" s="142"/>
      <c r="D483" s="142"/>
      <c r="E483" s="128"/>
      <c r="F483" s="128"/>
      <c r="G483" s="128"/>
      <c r="H483" s="128"/>
      <c r="I483" s="128"/>
      <c r="J483" s="128"/>
      <c r="K483" s="128"/>
      <c r="L483" s="128"/>
    </row>
    <row r="484" spans="2:12">
      <c r="B484" s="142"/>
      <c r="C484" s="142"/>
      <c r="D484" s="142"/>
      <c r="E484" s="128"/>
      <c r="F484" s="128"/>
      <c r="G484" s="128"/>
      <c r="H484" s="128"/>
      <c r="I484" s="128"/>
      <c r="J484" s="128"/>
      <c r="K484" s="128"/>
      <c r="L484" s="128"/>
    </row>
    <row r="485" spans="2:12">
      <c r="B485" s="142"/>
      <c r="C485" s="142"/>
      <c r="D485" s="142"/>
      <c r="E485" s="128"/>
      <c r="F485" s="128"/>
      <c r="G485" s="128"/>
      <c r="H485" s="128"/>
      <c r="I485" s="128"/>
      <c r="J485" s="128"/>
      <c r="K485" s="128"/>
      <c r="L485" s="128"/>
    </row>
    <row r="486" spans="2:12">
      <c r="B486" s="142"/>
      <c r="C486" s="142"/>
      <c r="D486" s="142"/>
      <c r="E486" s="128"/>
      <c r="F486" s="128"/>
      <c r="G486" s="128"/>
      <c r="H486" s="128"/>
      <c r="I486" s="128"/>
      <c r="J486" s="128"/>
      <c r="K486" s="128"/>
      <c r="L486" s="128"/>
    </row>
    <row r="487" spans="2:12">
      <c r="B487" s="142"/>
      <c r="C487" s="142"/>
      <c r="D487" s="142"/>
      <c r="E487" s="128"/>
      <c r="F487" s="128"/>
      <c r="G487" s="128"/>
      <c r="H487" s="128"/>
      <c r="I487" s="128"/>
      <c r="J487" s="128"/>
      <c r="K487" s="128"/>
      <c r="L487" s="128"/>
    </row>
    <row r="488" spans="2:12">
      <c r="B488" s="142"/>
      <c r="C488" s="142"/>
      <c r="D488" s="142"/>
      <c r="E488" s="128"/>
      <c r="F488" s="128"/>
      <c r="G488" s="128"/>
      <c r="H488" s="128"/>
      <c r="I488" s="128"/>
      <c r="J488" s="128"/>
      <c r="K488" s="128"/>
      <c r="L488" s="128"/>
    </row>
    <row r="489" spans="2:12">
      <c r="B489" s="142"/>
      <c r="C489" s="142"/>
      <c r="D489" s="142"/>
      <c r="E489" s="128"/>
      <c r="F489" s="128"/>
      <c r="G489" s="128"/>
      <c r="H489" s="128"/>
      <c r="I489" s="128"/>
      <c r="J489" s="128"/>
      <c r="K489" s="128"/>
      <c r="L489" s="128"/>
    </row>
    <row r="490" spans="2:12">
      <c r="B490" s="142"/>
      <c r="C490" s="142"/>
      <c r="D490" s="142"/>
      <c r="E490" s="128"/>
      <c r="F490" s="128"/>
      <c r="G490" s="128"/>
      <c r="H490" s="128"/>
      <c r="I490" s="128"/>
      <c r="J490" s="128"/>
      <c r="K490" s="128"/>
      <c r="L490" s="128"/>
    </row>
    <row r="491" spans="2:12">
      <c r="B491" s="142"/>
      <c r="C491" s="142"/>
      <c r="D491" s="142"/>
      <c r="E491" s="128"/>
      <c r="F491" s="128"/>
      <c r="G491" s="128"/>
      <c r="H491" s="128"/>
      <c r="I491" s="128"/>
      <c r="J491" s="128"/>
      <c r="K491" s="128"/>
      <c r="L491" s="128"/>
    </row>
    <row r="492" spans="2:12">
      <c r="B492" s="142"/>
      <c r="C492" s="142"/>
      <c r="D492" s="142"/>
      <c r="E492" s="128"/>
      <c r="F492" s="128"/>
      <c r="G492" s="128"/>
      <c r="H492" s="128"/>
      <c r="I492" s="128"/>
      <c r="J492" s="128"/>
      <c r="K492" s="128"/>
      <c r="L492" s="128"/>
    </row>
    <row r="493" spans="2:12">
      <c r="B493" s="142"/>
      <c r="C493" s="142"/>
      <c r="D493" s="142"/>
      <c r="E493" s="128"/>
      <c r="F493" s="128"/>
      <c r="G493" s="128"/>
      <c r="H493" s="128"/>
      <c r="I493" s="128"/>
      <c r="J493" s="128"/>
      <c r="K493" s="128"/>
      <c r="L493" s="128"/>
    </row>
    <row r="494" spans="2:12">
      <c r="B494" s="142"/>
      <c r="C494" s="142"/>
      <c r="D494" s="142"/>
      <c r="E494" s="128"/>
      <c r="F494" s="128"/>
      <c r="G494" s="128"/>
      <c r="H494" s="128"/>
      <c r="I494" s="128"/>
      <c r="J494" s="128"/>
      <c r="K494" s="128"/>
      <c r="L494" s="128"/>
    </row>
    <row r="495" spans="2:12">
      <c r="B495" s="142"/>
      <c r="C495" s="142"/>
      <c r="D495" s="142"/>
      <c r="E495" s="128"/>
      <c r="F495" s="128"/>
      <c r="G495" s="128"/>
      <c r="H495" s="128"/>
      <c r="I495" s="128"/>
      <c r="J495" s="128"/>
      <c r="K495" s="128"/>
      <c r="L495" s="128"/>
    </row>
    <row r="496" spans="2:12">
      <c r="B496" s="142"/>
      <c r="C496" s="142"/>
      <c r="D496" s="142"/>
      <c r="E496" s="128"/>
      <c r="F496" s="128"/>
      <c r="G496" s="128"/>
      <c r="H496" s="128"/>
      <c r="I496" s="128"/>
      <c r="J496" s="128"/>
      <c r="K496" s="128"/>
      <c r="L496" s="128"/>
    </row>
    <row r="497" spans="2:12">
      <c r="B497" s="142"/>
      <c r="C497" s="142"/>
      <c r="D497" s="142"/>
      <c r="E497" s="128"/>
      <c r="F497" s="128"/>
      <c r="G497" s="128"/>
      <c r="H497" s="128"/>
      <c r="I497" s="128"/>
      <c r="J497" s="128"/>
      <c r="K497" s="128"/>
      <c r="L497" s="128"/>
    </row>
    <row r="498" spans="2:12">
      <c r="B498" s="142"/>
      <c r="C498" s="142"/>
      <c r="D498" s="142"/>
      <c r="E498" s="128"/>
      <c r="F498" s="128"/>
      <c r="G498" s="128"/>
      <c r="H498" s="128"/>
      <c r="I498" s="128"/>
      <c r="J498" s="128"/>
      <c r="K498" s="128"/>
      <c r="L498" s="128"/>
    </row>
    <row r="499" spans="2:12">
      <c r="B499" s="142"/>
      <c r="C499" s="142"/>
      <c r="D499" s="142"/>
      <c r="E499" s="128"/>
      <c r="F499" s="128"/>
      <c r="G499" s="128"/>
      <c r="H499" s="128"/>
      <c r="I499" s="128"/>
      <c r="J499" s="128"/>
      <c r="K499" s="128"/>
      <c r="L499" s="128"/>
    </row>
    <row r="500" spans="2:12">
      <c r="B500" s="142"/>
      <c r="C500" s="142"/>
      <c r="D500" s="142"/>
      <c r="E500" s="128"/>
      <c r="F500" s="128"/>
      <c r="G500" s="128"/>
      <c r="H500" s="128"/>
      <c r="I500" s="128"/>
      <c r="J500" s="128"/>
      <c r="K500" s="128"/>
      <c r="L500" s="128"/>
    </row>
    <row r="501" spans="2:12">
      <c r="B501" s="142"/>
      <c r="C501" s="142"/>
      <c r="D501" s="142"/>
      <c r="E501" s="128"/>
      <c r="F501" s="128"/>
      <c r="G501" s="128"/>
      <c r="H501" s="128"/>
      <c r="I501" s="128"/>
      <c r="J501" s="128"/>
      <c r="K501" s="128"/>
      <c r="L501" s="128"/>
    </row>
    <row r="502" spans="2:12">
      <c r="B502" s="142"/>
      <c r="C502" s="142"/>
      <c r="D502" s="142"/>
      <c r="E502" s="128"/>
      <c r="F502" s="128"/>
      <c r="G502" s="128"/>
      <c r="H502" s="128"/>
      <c r="I502" s="128"/>
      <c r="J502" s="128"/>
      <c r="K502" s="128"/>
      <c r="L502" s="128"/>
    </row>
    <row r="503" spans="2:12">
      <c r="B503" s="142"/>
      <c r="C503" s="142"/>
      <c r="D503" s="142"/>
      <c r="E503" s="128"/>
      <c r="F503" s="128"/>
      <c r="G503" s="128"/>
      <c r="H503" s="128"/>
      <c r="I503" s="128"/>
      <c r="J503" s="128"/>
      <c r="K503" s="128"/>
      <c r="L503" s="128"/>
    </row>
    <row r="504" spans="2:12">
      <c r="B504" s="142"/>
      <c r="C504" s="142"/>
      <c r="D504" s="142"/>
      <c r="E504" s="128"/>
      <c r="F504" s="128"/>
      <c r="G504" s="128"/>
      <c r="H504" s="128"/>
      <c r="I504" s="128"/>
      <c r="J504" s="128"/>
      <c r="K504" s="128"/>
      <c r="L504" s="128"/>
    </row>
    <row r="505" spans="2:12">
      <c r="B505" s="142"/>
      <c r="C505" s="142"/>
      <c r="D505" s="142"/>
      <c r="E505" s="128"/>
      <c r="F505" s="128"/>
      <c r="G505" s="128"/>
      <c r="H505" s="128"/>
      <c r="I505" s="128"/>
      <c r="J505" s="128"/>
      <c r="K505" s="128"/>
      <c r="L505" s="128"/>
    </row>
    <row r="506" spans="2:12">
      <c r="B506" s="142"/>
      <c r="C506" s="142"/>
      <c r="D506" s="142"/>
      <c r="E506" s="128"/>
      <c r="F506" s="128"/>
      <c r="G506" s="128"/>
      <c r="H506" s="128"/>
      <c r="I506" s="128"/>
      <c r="J506" s="128"/>
      <c r="K506" s="128"/>
      <c r="L506" s="128"/>
    </row>
    <row r="507" spans="2:12">
      <c r="B507" s="142"/>
      <c r="C507" s="142"/>
      <c r="D507" s="142"/>
      <c r="E507" s="128"/>
      <c r="F507" s="128"/>
      <c r="G507" s="128"/>
      <c r="H507" s="128"/>
      <c r="I507" s="128"/>
      <c r="J507" s="128"/>
      <c r="K507" s="128"/>
      <c r="L507" s="128"/>
    </row>
    <row r="508" spans="2:12">
      <c r="B508" s="142"/>
      <c r="C508" s="142"/>
      <c r="D508" s="142"/>
      <c r="E508" s="128"/>
      <c r="F508" s="128"/>
      <c r="G508" s="128"/>
      <c r="H508" s="128"/>
      <c r="I508" s="128"/>
      <c r="J508" s="128"/>
      <c r="K508" s="128"/>
      <c r="L508" s="128"/>
    </row>
    <row r="509" spans="2:12">
      <c r="B509" s="142"/>
      <c r="C509" s="142"/>
      <c r="D509" s="142"/>
      <c r="E509" s="128"/>
      <c r="F509" s="128"/>
      <c r="G509" s="128"/>
      <c r="H509" s="128"/>
      <c r="I509" s="128"/>
      <c r="J509" s="128"/>
      <c r="K509" s="128"/>
      <c r="L509" s="128"/>
    </row>
    <row r="510" spans="2:12">
      <c r="B510" s="142"/>
      <c r="C510" s="142"/>
      <c r="D510" s="142"/>
      <c r="E510" s="128"/>
      <c r="F510" s="128"/>
      <c r="G510" s="128"/>
      <c r="H510" s="128"/>
      <c r="I510" s="128"/>
      <c r="J510" s="128"/>
      <c r="K510" s="128"/>
      <c r="L510" s="128"/>
    </row>
    <row r="511" spans="2:12">
      <c r="B511" s="142"/>
      <c r="C511" s="142"/>
      <c r="D511" s="142"/>
      <c r="E511" s="128"/>
      <c r="F511" s="128"/>
      <c r="G511" s="128"/>
      <c r="H511" s="128"/>
      <c r="I511" s="128"/>
      <c r="J511" s="128"/>
      <c r="K511" s="128"/>
      <c r="L511" s="128"/>
    </row>
    <row r="512" spans="2:12">
      <c r="B512" s="142"/>
      <c r="C512" s="142"/>
      <c r="D512" s="142"/>
      <c r="E512" s="128"/>
      <c r="F512" s="128"/>
      <c r="G512" s="128"/>
      <c r="H512" s="128"/>
      <c r="I512" s="128"/>
      <c r="J512" s="128"/>
      <c r="K512" s="128"/>
      <c r="L512" s="128"/>
    </row>
    <row r="513" spans="2:12">
      <c r="B513" s="142"/>
      <c r="C513" s="142"/>
      <c r="D513" s="142"/>
      <c r="E513" s="128"/>
      <c r="F513" s="128"/>
      <c r="G513" s="128"/>
      <c r="H513" s="128"/>
      <c r="I513" s="128"/>
      <c r="J513" s="128"/>
      <c r="K513" s="128"/>
      <c r="L513" s="128"/>
    </row>
    <row r="514" spans="2:12">
      <c r="B514" s="142"/>
      <c r="C514" s="142"/>
      <c r="D514" s="142"/>
      <c r="E514" s="128"/>
      <c r="F514" s="128"/>
      <c r="G514" s="128"/>
      <c r="H514" s="128"/>
      <c r="I514" s="128"/>
      <c r="J514" s="128"/>
      <c r="K514" s="128"/>
      <c r="L514" s="128"/>
    </row>
    <row r="515" spans="2:12">
      <c r="B515" s="142"/>
      <c r="C515" s="142"/>
      <c r="D515" s="142"/>
      <c r="E515" s="128"/>
      <c r="F515" s="128"/>
      <c r="G515" s="128"/>
      <c r="H515" s="128"/>
      <c r="I515" s="128"/>
      <c r="J515" s="128"/>
      <c r="K515" s="128"/>
      <c r="L515" s="128"/>
    </row>
    <row r="516" spans="2:12">
      <c r="B516" s="142"/>
      <c r="C516" s="142"/>
      <c r="D516" s="142"/>
      <c r="E516" s="128"/>
      <c r="F516" s="128"/>
      <c r="G516" s="128"/>
      <c r="H516" s="128"/>
      <c r="I516" s="128"/>
      <c r="J516" s="128"/>
      <c r="K516" s="128"/>
      <c r="L516" s="128"/>
    </row>
    <row r="517" spans="2:12">
      <c r="B517" s="142"/>
      <c r="C517" s="142"/>
      <c r="D517" s="142"/>
      <c r="E517" s="128"/>
      <c r="F517" s="128"/>
      <c r="G517" s="128"/>
      <c r="H517" s="128"/>
      <c r="I517" s="128"/>
      <c r="J517" s="128"/>
      <c r="K517" s="128"/>
      <c r="L517" s="128"/>
    </row>
    <row r="518" spans="2:12">
      <c r="B518" s="142"/>
      <c r="C518" s="142"/>
      <c r="D518" s="142"/>
      <c r="E518" s="128"/>
      <c r="F518" s="128"/>
      <c r="G518" s="128"/>
      <c r="H518" s="128"/>
      <c r="I518" s="128"/>
      <c r="J518" s="128"/>
      <c r="K518" s="128"/>
      <c r="L518" s="128"/>
    </row>
    <row r="519" spans="2:12">
      <c r="B519" s="142"/>
      <c r="C519" s="142"/>
      <c r="D519" s="142"/>
      <c r="E519" s="128"/>
      <c r="F519" s="128"/>
      <c r="G519" s="128"/>
      <c r="H519" s="128"/>
      <c r="I519" s="128"/>
      <c r="J519" s="128"/>
      <c r="K519" s="128"/>
      <c r="L519" s="128"/>
    </row>
    <row r="520" spans="2:12">
      <c r="B520" s="142"/>
      <c r="C520" s="142"/>
      <c r="D520" s="142"/>
      <c r="E520" s="128"/>
      <c r="F520" s="128"/>
      <c r="G520" s="128"/>
      <c r="H520" s="128"/>
      <c r="I520" s="128"/>
      <c r="J520" s="128"/>
      <c r="K520" s="128"/>
      <c r="L520" s="128"/>
    </row>
    <row r="521" spans="2:12">
      <c r="B521" s="142"/>
      <c r="C521" s="142"/>
      <c r="D521" s="142"/>
      <c r="E521" s="128"/>
      <c r="F521" s="128"/>
      <c r="G521" s="128"/>
      <c r="H521" s="128"/>
      <c r="I521" s="128"/>
      <c r="J521" s="128"/>
      <c r="K521" s="128"/>
      <c r="L521" s="128"/>
    </row>
    <row r="522" spans="2:12">
      <c r="B522" s="142"/>
      <c r="C522" s="142"/>
      <c r="D522" s="142"/>
      <c r="E522" s="128"/>
      <c r="F522" s="128"/>
      <c r="G522" s="128"/>
      <c r="H522" s="128"/>
      <c r="I522" s="128"/>
      <c r="J522" s="128"/>
      <c r="K522" s="128"/>
      <c r="L522" s="128"/>
    </row>
    <row r="523" spans="2:12">
      <c r="B523" s="142"/>
      <c r="C523" s="142"/>
      <c r="D523" s="142"/>
      <c r="E523" s="128"/>
      <c r="F523" s="128"/>
      <c r="G523" s="128"/>
      <c r="H523" s="128"/>
      <c r="I523" s="128"/>
      <c r="J523" s="128"/>
      <c r="K523" s="128"/>
      <c r="L523" s="128"/>
    </row>
    <row r="524" spans="2:12">
      <c r="B524" s="142"/>
      <c r="C524" s="142"/>
      <c r="D524" s="142"/>
      <c r="E524" s="128"/>
      <c r="F524" s="128"/>
      <c r="G524" s="128"/>
      <c r="H524" s="128"/>
      <c r="I524" s="128"/>
      <c r="J524" s="128"/>
      <c r="K524" s="128"/>
      <c r="L524" s="128"/>
    </row>
    <row r="525" spans="2:12">
      <c r="B525" s="142"/>
      <c r="C525" s="142"/>
      <c r="D525" s="142"/>
      <c r="E525" s="128"/>
      <c r="F525" s="128"/>
      <c r="G525" s="128"/>
      <c r="H525" s="128"/>
      <c r="I525" s="128"/>
      <c r="J525" s="128"/>
      <c r="K525" s="128"/>
      <c r="L525" s="128"/>
    </row>
    <row r="526" spans="2:12">
      <c r="B526" s="142"/>
      <c r="C526" s="142"/>
      <c r="D526" s="142"/>
      <c r="E526" s="128"/>
      <c r="F526" s="128"/>
      <c r="G526" s="128"/>
      <c r="H526" s="128"/>
      <c r="I526" s="128"/>
      <c r="J526" s="128"/>
      <c r="K526" s="128"/>
      <c r="L526" s="128"/>
    </row>
    <row r="527" spans="2:12">
      <c r="B527" s="142"/>
      <c r="C527" s="142"/>
      <c r="D527" s="142"/>
      <c r="E527" s="128"/>
      <c r="F527" s="128"/>
      <c r="G527" s="128"/>
      <c r="H527" s="128"/>
      <c r="I527" s="128"/>
      <c r="J527" s="128"/>
      <c r="K527" s="128"/>
      <c r="L527" s="128"/>
    </row>
    <row r="528" spans="2:12">
      <c r="B528" s="142"/>
      <c r="C528" s="142"/>
      <c r="D528" s="142"/>
      <c r="E528" s="128"/>
      <c r="F528" s="128"/>
      <c r="G528" s="128"/>
      <c r="H528" s="128"/>
      <c r="I528" s="128"/>
      <c r="J528" s="128"/>
      <c r="K528" s="128"/>
      <c r="L528" s="128"/>
    </row>
    <row r="529" spans="2:12">
      <c r="B529" s="142"/>
      <c r="C529" s="142"/>
      <c r="D529" s="142"/>
      <c r="E529" s="128"/>
      <c r="F529" s="128"/>
      <c r="G529" s="128"/>
      <c r="H529" s="128"/>
      <c r="I529" s="128"/>
      <c r="J529" s="128"/>
      <c r="K529" s="128"/>
      <c r="L529" s="128"/>
    </row>
    <row r="530" spans="2:12">
      <c r="B530" s="142"/>
      <c r="C530" s="142"/>
      <c r="D530" s="142"/>
      <c r="E530" s="128"/>
      <c r="F530" s="128"/>
      <c r="G530" s="128"/>
      <c r="H530" s="128"/>
      <c r="I530" s="128"/>
      <c r="J530" s="128"/>
      <c r="K530" s="128"/>
      <c r="L530" s="128"/>
    </row>
  </sheetData>
  <sheetProtection sheet="1" objects="1" scenarios="1"/>
  <mergeCells count="2">
    <mergeCell ref="B6:L6"/>
    <mergeCell ref="B7:L7"/>
  </mergeCells>
  <phoneticPr fontId="6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41.7109375" style="2" bestFit="1" customWidth="1"/>
    <col min="4" max="4" width="13.285156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10.28515625" style="1" bestFit="1" customWidth="1"/>
    <col min="9" max="9" width="11.28515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56" t="s">
        <v>165</v>
      </c>
      <c r="C1" s="77" t="s" vm="1">
        <v>244</v>
      </c>
    </row>
    <row r="2" spans="2:11">
      <c r="B2" s="56" t="s">
        <v>164</v>
      </c>
      <c r="C2" s="77" t="s">
        <v>245</v>
      </c>
    </row>
    <row r="3" spans="2:11">
      <c r="B3" s="56" t="s">
        <v>166</v>
      </c>
      <c r="C3" s="77" t="s">
        <v>246</v>
      </c>
    </row>
    <row r="4" spans="2:11">
      <c r="B4" s="56" t="s">
        <v>167</v>
      </c>
      <c r="C4" s="77" t="s">
        <v>247</v>
      </c>
    </row>
    <row r="6" spans="2:11" ht="26.25" customHeight="1">
      <c r="B6" s="182" t="s">
        <v>194</v>
      </c>
      <c r="C6" s="183"/>
      <c r="D6" s="183"/>
      <c r="E6" s="183"/>
      <c r="F6" s="183"/>
      <c r="G6" s="183"/>
      <c r="H6" s="183"/>
      <c r="I6" s="183"/>
      <c r="J6" s="183"/>
      <c r="K6" s="184"/>
    </row>
    <row r="7" spans="2:11" ht="26.25" customHeight="1">
      <c r="B7" s="182" t="s">
        <v>118</v>
      </c>
      <c r="C7" s="183"/>
      <c r="D7" s="183"/>
      <c r="E7" s="183"/>
      <c r="F7" s="183"/>
      <c r="G7" s="183"/>
      <c r="H7" s="183"/>
      <c r="I7" s="183"/>
      <c r="J7" s="183"/>
      <c r="K7" s="184"/>
    </row>
    <row r="8" spans="2:11" s="3" customFormat="1" ht="63">
      <c r="B8" s="22" t="s">
        <v>135</v>
      </c>
      <c r="C8" s="30" t="s">
        <v>51</v>
      </c>
      <c r="D8" s="30" t="s">
        <v>75</v>
      </c>
      <c r="E8" s="30" t="s">
        <v>120</v>
      </c>
      <c r="F8" s="30" t="s">
        <v>121</v>
      </c>
      <c r="G8" s="30" t="s">
        <v>227</v>
      </c>
      <c r="H8" s="30" t="s">
        <v>226</v>
      </c>
      <c r="I8" s="30" t="s">
        <v>129</v>
      </c>
      <c r="J8" s="30" t="s">
        <v>168</v>
      </c>
      <c r="K8" s="31" t="s">
        <v>170</v>
      </c>
    </row>
    <row r="9" spans="2:11" s="3" customFormat="1" ht="22.5" customHeight="1">
      <c r="B9" s="15"/>
      <c r="C9" s="16"/>
      <c r="D9" s="16"/>
      <c r="E9" s="16"/>
      <c r="F9" s="16" t="s">
        <v>22</v>
      </c>
      <c r="G9" s="16" t="s">
        <v>234</v>
      </c>
      <c r="H9" s="16"/>
      <c r="I9" s="16" t="s">
        <v>230</v>
      </c>
      <c r="J9" s="32" t="s">
        <v>20</v>
      </c>
      <c r="K9" s="17" t="s">
        <v>20</v>
      </c>
    </row>
    <row r="10" spans="2:1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</row>
    <row r="11" spans="2:11" s="4" customFormat="1" ht="18" customHeight="1">
      <c r="B11" s="78" t="s">
        <v>55</v>
      </c>
      <c r="C11" s="79"/>
      <c r="D11" s="79"/>
      <c r="E11" s="79"/>
      <c r="F11" s="79"/>
      <c r="G11" s="87"/>
      <c r="H11" s="89"/>
      <c r="I11" s="87">
        <v>180238.38044215983</v>
      </c>
      <c r="J11" s="88">
        <v>1</v>
      </c>
      <c r="K11" s="88">
        <f>I11/'סכום נכסי הקרן'!$C$42</f>
        <v>2.4453262930075243E-3</v>
      </c>
    </row>
    <row r="12" spans="2:11" ht="19.5" customHeight="1">
      <c r="B12" s="80" t="s">
        <v>38</v>
      </c>
      <c r="C12" s="81"/>
      <c r="D12" s="81"/>
      <c r="E12" s="81"/>
      <c r="F12" s="81"/>
      <c r="G12" s="90"/>
      <c r="H12" s="92"/>
      <c r="I12" s="90">
        <v>180238.38044215989</v>
      </c>
      <c r="J12" s="91">
        <v>1.0000000000000002</v>
      </c>
      <c r="K12" s="91">
        <f>I12/'סכום נכסי הקרן'!$C$42</f>
        <v>2.4453262930075252E-3</v>
      </c>
    </row>
    <row r="13" spans="2:11">
      <c r="B13" s="100" t="s">
        <v>2492</v>
      </c>
      <c r="C13" s="81"/>
      <c r="D13" s="81"/>
      <c r="E13" s="81"/>
      <c r="F13" s="81"/>
      <c r="G13" s="90"/>
      <c r="H13" s="92"/>
      <c r="I13" s="90">
        <v>107388.85394</v>
      </c>
      <c r="J13" s="91">
        <v>0.59581568407657814</v>
      </c>
      <c r="K13" s="91">
        <f>I13/'סכום נכסי הקרן'!$C$42</f>
        <v>1.4569637580587212E-3</v>
      </c>
    </row>
    <row r="14" spans="2:11">
      <c r="B14" s="86" t="s">
        <v>2493</v>
      </c>
      <c r="C14" s="83" t="s">
        <v>2494</v>
      </c>
      <c r="D14" s="96" t="s">
        <v>1911</v>
      </c>
      <c r="E14" s="96" t="s">
        <v>151</v>
      </c>
      <c r="F14" s="105">
        <v>43643</v>
      </c>
      <c r="G14" s="93">
        <v>13972799.999999998</v>
      </c>
      <c r="H14" s="95">
        <v>2.2292999999999998</v>
      </c>
      <c r="I14" s="93">
        <v>311.49791999999991</v>
      </c>
      <c r="J14" s="94">
        <v>1.7282552097718303E-3</v>
      </c>
      <c r="K14" s="94">
        <f>I14/'סכום נכסי הקרן'!$C$42</f>
        <v>4.2261479054822918E-6</v>
      </c>
    </row>
    <row r="15" spans="2:11">
      <c r="B15" s="86" t="s">
        <v>2493</v>
      </c>
      <c r="C15" s="83" t="s">
        <v>2495</v>
      </c>
      <c r="D15" s="96" t="s">
        <v>1911</v>
      </c>
      <c r="E15" s="96" t="s">
        <v>151</v>
      </c>
      <c r="F15" s="105">
        <v>43643</v>
      </c>
      <c r="G15" s="93">
        <v>244523.99999999997</v>
      </c>
      <c r="H15" s="95">
        <v>2.2292999999999998</v>
      </c>
      <c r="I15" s="93">
        <v>5.4512099999999988</v>
      </c>
      <c r="J15" s="94">
        <v>3.0244446197458719E-5</v>
      </c>
      <c r="K15" s="94">
        <f>I15/'סכום נכסי הקרן'!$C$42</f>
        <v>7.3957539504097247E-8</v>
      </c>
    </row>
    <row r="16" spans="2:11" s="6" customFormat="1">
      <c r="B16" s="86" t="s">
        <v>2493</v>
      </c>
      <c r="C16" s="83" t="s">
        <v>2496</v>
      </c>
      <c r="D16" s="96" t="s">
        <v>1911</v>
      </c>
      <c r="E16" s="96" t="s">
        <v>151</v>
      </c>
      <c r="F16" s="105">
        <v>43643</v>
      </c>
      <c r="G16" s="93">
        <v>2095919.9999999998</v>
      </c>
      <c r="H16" s="95">
        <v>2.2292999999999998</v>
      </c>
      <c r="I16" s="93">
        <v>46.724690000000002</v>
      </c>
      <c r="J16" s="94">
        <v>2.5923829256219036E-4</v>
      </c>
      <c r="K16" s="94">
        <f>I16/'סכום נכסי הקרן'!$C$42</f>
        <v>6.3392221295670114E-7</v>
      </c>
    </row>
    <row r="17" spans="2:11" s="6" customFormat="1">
      <c r="B17" s="86" t="s">
        <v>2493</v>
      </c>
      <c r="C17" s="83" t="s">
        <v>2497</v>
      </c>
      <c r="D17" s="96" t="s">
        <v>1911</v>
      </c>
      <c r="E17" s="96" t="s">
        <v>151</v>
      </c>
      <c r="F17" s="105">
        <v>43643</v>
      </c>
      <c r="G17" s="93">
        <v>3039083.9999999995</v>
      </c>
      <c r="H17" s="95">
        <v>2.2292999999999998</v>
      </c>
      <c r="I17" s="93">
        <v>67.750799999999984</v>
      </c>
      <c r="J17" s="94">
        <v>3.7589552144107202E-4</v>
      </c>
      <c r="K17" s="94">
        <f>I17/'סכום נכסי הקרן'!$C$42</f>
        <v>9.1918720200362708E-7</v>
      </c>
    </row>
    <row r="18" spans="2:11" s="6" customFormat="1">
      <c r="B18" s="86" t="s">
        <v>2493</v>
      </c>
      <c r="C18" s="83" t="s">
        <v>2498</v>
      </c>
      <c r="D18" s="96" t="s">
        <v>1911</v>
      </c>
      <c r="E18" s="96" t="s">
        <v>151</v>
      </c>
      <c r="F18" s="105">
        <v>43643</v>
      </c>
      <c r="G18" s="93">
        <v>2375375.9999999995</v>
      </c>
      <c r="H18" s="95">
        <v>2.2292999999999998</v>
      </c>
      <c r="I18" s="93">
        <v>52.954649999999994</v>
      </c>
      <c r="J18" s="94">
        <v>2.9380340563475954E-4</v>
      </c>
      <c r="K18" s="94">
        <f>I18/'סכום נכסי הקרן'!$C$42</f>
        <v>7.1844519277383258E-7</v>
      </c>
    </row>
    <row r="19" spans="2:11">
      <c r="B19" s="86" t="s">
        <v>2499</v>
      </c>
      <c r="C19" s="83" t="s">
        <v>2500</v>
      </c>
      <c r="D19" s="96" t="s">
        <v>1911</v>
      </c>
      <c r="E19" s="96" t="s">
        <v>151</v>
      </c>
      <c r="F19" s="105">
        <v>43643</v>
      </c>
      <c r="G19" s="93">
        <v>90836.199999999983</v>
      </c>
      <c r="H19" s="95">
        <v>2.3193000000000001</v>
      </c>
      <c r="I19" s="93">
        <v>2.1067299999999998</v>
      </c>
      <c r="J19" s="94">
        <v>1.1688575956085385E-5</v>
      </c>
      <c r="K19" s="94">
        <f>I19/'סכום נכסי הקרן'!$C$42</f>
        <v>2.8582382113231156E-8</v>
      </c>
    </row>
    <row r="20" spans="2:11">
      <c r="B20" s="86" t="s">
        <v>2499</v>
      </c>
      <c r="C20" s="83" t="s">
        <v>2501</v>
      </c>
      <c r="D20" s="96" t="s">
        <v>1911</v>
      </c>
      <c r="E20" s="96" t="s">
        <v>151</v>
      </c>
      <c r="F20" s="105">
        <v>43643</v>
      </c>
      <c r="G20" s="93">
        <v>660309.29999999993</v>
      </c>
      <c r="H20" s="95">
        <v>2.3193000000000001</v>
      </c>
      <c r="I20" s="93">
        <v>15.314279999999997</v>
      </c>
      <c r="J20" s="94">
        <v>8.4966808747565783E-5</v>
      </c>
      <c r="K20" s="94">
        <f>I20/'סכום נכסי הקרן'!$C$42</f>
        <v>2.0777157146336437E-7</v>
      </c>
    </row>
    <row r="21" spans="2:11">
      <c r="B21" s="86" t="s">
        <v>2499</v>
      </c>
      <c r="C21" s="83" t="s">
        <v>2502</v>
      </c>
      <c r="D21" s="96" t="s">
        <v>1911</v>
      </c>
      <c r="E21" s="96" t="s">
        <v>151</v>
      </c>
      <c r="F21" s="105">
        <v>43643</v>
      </c>
      <c r="G21" s="93">
        <v>3493.6999999999994</v>
      </c>
      <c r="H21" s="95">
        <v>2.3193000000000001</v>
      </c>
      <c r="I21" s="93">
        <v>8.1029999999999991E-2</v>
      </c>
      <c r="J21" s="94">
        <v>4.4957128332610193E-7</v>
      </c>
      <c r="K21" s="94">
        <f>I21/'סכום נכסי הקרן'!$C$42</f>
        <v>1.0993484796984523E-9</v>
      </c>
    </row>
    <row r="22" spans="2:11">
      <c r="B22" s="86" t="s">
        <v>2499</v>
      </c>
      <c r="C22" s="83" t="s">
        <v>2503</v>
      </c>
      <c r="D22" s="96" t="s">
        <v>1911</v>
      </c>
      <c r="E22" s="96" t="s">
        <v>151</v>
      </c>
      <c r="F22" s="105">
        <v>43643</v>
      </c>
      <c r="G22" s="93">
        <v>38430.69999999999</v>
      </c>
      <c r="H22" s="95">
        <v>2.3193000000000001</v>
      </c>
      <c r="I22" s="93">
        <v>0.89130999999999982</v>
      </c>
      <c r="J22" s="94">
        <v>4.9451731524298147E-6</v>
      </c>
      <c r="K22" s="94">
        <f>I22/'סכום נכסי הקרן'!$C$42</f>
        <v>1.2092561933111532E-8</v>
      </c>
    </row>
    <row r="23" spans="2:11">
      <c r="B23" s="86" t="s">
        <v>2499</v>
      </c>
      <c r="C23" s="83" t="s">
        <v>2504</v>
      </c>
      <c r="D23" s="96" t="s">
        <v>1911</v>
      </c>
      <c r="E23" s="96" t="s">
        <v>151</v>
      </c>
      <c r="F23" s="105">
        <v>43643</v>
      </c>
      <c r="G23" s="93">
        <v>62886.599999999991</v>
      </c>
      <c r="H23" s="95">
        <v>2.3193000000000001</v>
      </c>
      <c r="I23" s="93">
        <v>1.4584999999999997</v>
      </c>
      <c r="J23" s="94">
        <v>8.0920611715552223E-6</v>
      </c>
      <c r="K23" s="94">
        <f>I23/'סכום נכסי הקרן'!$C$42</f>
        <v>1.9787729947429256E-8</v>
      </c>
    </row>
    <row r="24" spans="2:11">
      <c r="B24" s="86" t="s">
        <v>2499</v>
      </c>
      <c r="C24" s="83" t="s">
        <v>2505</v>
      </c>
      <c r="D24" s="96" t="s">
        <v>1911</v>
      </c>
      <c r="E24" s="96" t="s">
        <v>151</v>
      </c>
      <c r="F24" s="105">
        <v>43643</v>
      </c>
      <c r="G24" s="93">
        <v>3388888.9999999995</v>
      </c>
      <c r="H24" s="95">
        <v>2.3193000000000001</v>
      </c>
      <c r="I24" s="93">
        <v>78.59708999999998</v>
      </c>
      <c r="J24" s="94">
        <v>4.3607299292850956E-4</v>
      </c>
      <c r="K24" s="94">
        <f>I24/'סכום נכסי הקרן'!$C$42</f>
        <v>1.0663407552785688E-6</v>
      </c>
    </row>
    <row r="25" spans="2:11">
      <c r="B25" s="86" t="s">
        <v>2499</v>
      </c>
      <c r="C25" s="83" t="s">
        <v>2506</v>
      </c>
      <c r="D25" s="96" t="s">
        <v>1911</v>
      </c>
      <c r="E25" s="96" t="s">
        <v>151</v>
      </c>
      <c r="F25" s="105">
        <v>43643</v>
      </c>
      <c r="G25" s="93">
        <v>24455.9</v>
      </c>
      <c r="H25" s="95">
        <v>2.3193000000000001</v>
      </c>
      <c r="I25" s="93">
        <v>0.56720000000000004</v>
      </c>
      <c r="J25" s="94">
        <v>3.1469435012040613E-6</v>
      </c>
      <c r="K25" s="94">
        <f>I25/'סכום נכסי הקרן'!$C$42</f>
        <v>7.6953036861034464E-9</v>
      </c>
    </row>
    <row r="26" spans="2:11">
      <c r="B26" s="86" t="s">
        <v>2499</v>
      </c>
      <c r="C26" s="83" t="s">
        <v>2507</v>
      </c>
      <c r="D26" s="96" t="s">
        <v>1911</v>
      </c>
      <c r="E26" s="96" t="s">
        <v>151</v>
      </c>
      <c r="F26" s="105">
        <v>43643</v>
      </c>
      <c r="G26" s="93">
        <v>97823.6</v>
      </c>
      <c r="H26" s="95">
        <v>2.3193000000000001</v>
      </c>
      <c r="I26" s="93">
        <v>2.26878</v>
      </c>
      <c r="J26" s="94">
        <v>1.2587663040658937E-5</v>
      </c>
      <c r="K26" s="94">
        <f>I26/'סכום נכסי הקרן'!$C$42</f>
        <v>3.0780943400842342E-8</v>
      </c>
    </row>
    <row r="27" spans="2:11">
      <c r="B27" s="86" t="s">
        <v>2508</v>
      </c>
      <c r="C27" s="83" t="s">
        <v>2509</v>
      </c>
      <c r="D27" s="96" t="s">
        <v>1911</v>
      </c>
      <c r="E27" s="96" t="s">
        <v>151</v>
      </c>
      <c r="F27" s="105">
        <v>43643</v>
      </c>
      <c r="G27" s="93">
        <v>55899199.999999993</v>
      </c>
      <c r="H27" s="95">
        <v>2.2688999999999999</v>
      </c>
      <c r="I27" s="93">
        <v>1268.3079499999997</v>
      </c>
      <c r="J27" s="94">
        <v>7.0368361438257121E-3</v>
      </c>
      <c r="K27" s="94">
        <f>I27/'סכום נכסי הקרן'!$C$42</f>
        <v>1.7207360442082692E-5</v>
      </c>
    </row>
    <row r="28" spans="2:11">
      <c r="B28" s="86" t="s">
        <v>2510</v>
      </c>
      <c r="C28" s="83" t="s">
        <v>2511</v>
      </c>
      <c r="D28" s="96" t="s">
        <v>1911</v>
      </c>
      <c r="E28" s="96" t="s">
        <v>151</v>
      </c>
      <c r="F28" s="105">
        <v>43643</v>
      </c>
      <c r="G28" s="93">
        <v>73376099.999999985</v>
      </c>
      <c r="H28" s="95">
        <v>2.2544</v>
      </c>
      <c r="I28" s="93">
        <v>1654.2248999999997</v>
      </c>
      <c r="J28" s="94">
        <v>9.177983601172314E-3</v>
      </c>
      <c r="K28" s="94">
        <f>I28/'סכום נכסי הקרן'!$C$42</f>
        <v>2.2443164616738547E-5</v>
      </c>
    </row>
    <row r="29" spans="2:11">
      <c r="B29" s="86" t="s">
        <v>2512</v>
      </c>
      <c r="C29" s="83" t="s">
        <v>2513</v>
      </c>
      <c r="D29" s="96" t="s">
        <v>1911</v>
      </c>
      <c r="E29" s="96" t="s">
        <v>151</v>
      </c>
      <c r="F29" s="105">
        <v>43642</v>
      </c>
      <c r="G29" s="93">
        <v>10506.299999999997</v>
      </c>
      <c r="H29" s="95">
        <v>2.5529999999999999</v>
      </c>
      <c r="I29" s="93">
        <v>0.26822999999999997</v>
      </c>
      <c r="J29" s="94">
        <v>1.4881957957122093E-6</v>
      </c>
      <c r="K29" s="94">
        <f>I29/'סכום נכסי הקרן'!$C$42</f>
        <v>3.6391243083983204E-9</v>
      </c>
    </row>
    <row r="30" spans="2:11">
      <c r="B30" s="86" t="s">
        <v>2512</v>
      </c>
      <c r="C30" s="83" t="s">
        <v>2514</v>
      </c>
      <c r="D30" s="96" t="s">
        <v>1911</v>
      </c>
      <c r="E30" s="96" t="s">
        <v>151</v>
      </c>
      <c r="F30" s="105">
        <v>43642</v>
      </c>
      <c r="G30" s="93">
        <v>70041.999999999985</v>
      </c>
      <c r="H30" s="95">
        <v>2.5529999999999999</v>
      </c>
      <c r="I30" s="93">
        <v>1.7881899999999995</v>
      </c>
      <c r="J30" s="94">
        <v>9.9212498226694081E-6</v>
      </c>
      <c r="K30" s="94">
        <f>I30/'סכום נכסי הקרן'!$C$42</f>
        <v>2.4260693050869744E-8</v>
      </c>
    </row>
    <row r="31" spans="2:11">
      <c r="B31" s="86" t="s">
        <v>2512</v>
      </c>
      <c r="C31" s="83" t="s">
        <v>2515</v>
      </c>
      <c r="D31" s="96" t="s">
        <v>1911</v>
      </c>
      <c r="E31" s="96" t="s">
        <v>151</v>
      </c>
      <c r="F31" s="105">
        <v>43642</v>
      </c>
      <c r="G31" s="93">
        <v>7004.1999999999989</v>
      </c>
      <c r="H31" s="95">
        <v>2.5529999999999999</v>
      </c>
      <c r="I31" s="93">
        <v>0.17881999999999995</v>
      </c>
      <c r="J31" s="94">
        <v>9.9213053047480601E-7</v>
      </c>
      <c r="K31" s="94">
        <f>I31/'סכום נכסי הקרן'!$C$42</f>
        <v>2.4260828722655465E-9</v>
      </c>
    </row>
    <row r="32" spans="2:11">
      <c r="B32" s="86" t="s">
        <v>2512</v>
      </c>
      <c r="C32" s="83" t="s">
        <v>2516</v>
      </c>
      <c r="D32" s="96" t="s">
        <v>1911</v>
      </c>
      <c r="E32" s="96" t="s">
        <v>151</v>
      </c>
      <c r="F32" s="105">
        <v>43642</v>
      </c>
      <c r="G32" s="93">
        <v>700419.99999999988</v>
      </c>
      <c r="H32" s="95">
        <v>2.5529999999999999</v>
      </c>
      <c r="I32" s="93">
        <v>17.881889999999999</v>
      </c>
      <c r="J32" s="94">
        <v>9.921244274461545E-5</v>
      </c>
      <c r="K32" s="94">
        <f>I32/'סכום נכסי הקרן'!$C$42</f>
        <v>2.4260679483691174E-7</v>
      </c>
    </row>
    <row r="33" spans="2:11">
      <c r="B33" s="86" t="s">
        <v>2512</v>
      </c>
      <c r="C33" s="83" t="s">
        <v>2517</v>
      </c>
      <c r="D33" s="96" t="s">
        <v>1911</v>
      </c>
      <c r="E33" s="96" t="s">
        <v>151</v>
      </c>
      <c r="F33" s="105">
        <v>43642</v>
      </c>
      <c r="G33" s="93">
        <v>45527.3</v>
      </c>
      <c r="H33" s="95">
        <v>2.5529999999999999</v>
      </c>
      <c r="I33" s="93">
        <v>1.1623199999999998</v>
      </c>
      <c r="J33" s="94">
        <v>6.448792966007587E-6</v>
      </c>
      <c r="K33" s="94">
        <f>I33/'סכום נכסי הקרן'!$C$42</f>
        <v>1.5769402997940333E-8</v>
      </c>
    </row>
    <row r="34" spans="2:11">
      <c r="B34" s="86" t="s">
        <v>2512</v>
      </c>
      <c r="C34" s="83" t="s">
        <v>2518</v>
      </c>
      <c r="D34" s="96" t="s">
        <v>1911</v>
      </c>
      <c r="E34" s="96" t="s">
        <v>151</v>
      </c>
      <c r="F34" s="105">
        <v>43642</v>
      </c>
      <c r="G34" s="93">
        <v>2801679.9999999995</v>
      </c>
      <c r="H34" s="95">
        <v>2.5529999999999999</v>
      </c>
      <c r="I34" s="93">
        <v>71.527549999999991</v>
      </c>
      <c r="J34" s="94">
        <v>3.9684971549638312E-4</v>
      </c>
      <c r="K34" s="94">
        <f>I34/'סכום נכסי הקרן'!$C$42</f>
        <v>9.7042704367586136E-7</v>
      </c>
    </row>
    <row r="35" spans="2:11">
      <c r="B35" s="86" t="s">
        <v>2512</v>
      </c>
      <c r="C35" s="83" t="s">
        <v>2519</v>
      </c>
      <c r="D35" s="96" t="s">
        <v>1911</v>
      </c>
      <c r="E35" s="96" t="s">
        <v>151</v>
      </c>
      <c r="F35" s="105">
        <v>43642</v>
      </c>
      <c r="G35" s="93">
        <v>192615.49999999997</v>
      </c>
      <c r="H35" s="95">
        <v>2.5529999999999999</v>
      </c>
      <c r="I35" s="93">
        <v>4.9175200000000006</v>
      </c>
      <c r="J35" s="94">
        <v>2.728342314182122E-5</v>
      </c>
      <c r="K35" s="94">
        <f>I35/'סכום נכסי הקרן'!$C$42</f>
        <v>6.6716871971945395E-8</v>
      </c>
    </row>
    <row r="36" spans="2:11">
      <c r="B36" s="86" t="s">
        <v>2512</v>
      </c>
      <c r="C36" s="83" t="s">
        <v>2520</v>
      </c>
      <c r="D36" s="96" t="s">
        <v>1911</v>
      </c>
      <c r="E36" s="96" t="s">
        <v>151</v>
      </c>
      <c r="F36" s="105">
        <v>43642</v>
      </c>
      <c r="G36" s="93">
        <v>420251.99999999994</v>
      </c>
      <c r="H36" s="95">
        <v>2.5529999999999999</v>
      </c>
      <c r="I36" s="93">
        <v>10.729129999999998</v>
      </c>
      <c r="J36" s="94">
        <v>5.9527443453937797E-5</v>
      </c>
      <c r="K36" s="94">
        <f>I36/'סכום נכסי הקרן'!$C$42</f>
        <v>1.4556402263343275E-7</v>
      </c>
    </row>
    <row r="37" spans="2:11">
      <c r="B37" s="86" t="s">
        <v>2512</v>
      </c>
      <c r="C37" s="83" t="s">
        <v>2515</v>
      </c>
      <c r="D37" s="96" t="s">
        <v>1911</v>
      </c>
      <c r="E37" s="96" t="s">
        <v>151</v>
      </c>
      <c r="F37" s="105">
        <v>43642</v>
      </c>
      <c r="G37" s="93">
        <v>10506.299999999997</v>
      </c>
      <c r="H37" s="95">
        <v>2.5529999999999999</v>
      </c>
      <c r="I37" s="93">
        <v>0.26822999999999997</v>
      </c>
      <c r="J37" s="94">
        <v>1.4881957957122093E-6</v>
      </c>
      <c r="K37" s="94">
        <f>I37/'סכום נכסי הקרן'!$C$42</f>
        <v>3.6391243083983204E-9</v>
      </c>
    </row>
    <row r="38" spans="2:11">
      <c r="B38" s="86" t="s">
        <v>2512</v>
      </c>
      <c r="C38" s="83" t="s">
        <v>2521</v>
      </c>
      <c r="D38" s="96" t="s">
        <v>1911</v>
      </c>
      <c r="E38" s="96" t="s">
        <v>151</v>
      </c>
      <c r="F38" s="105">
        <v>43642</v>
      </c>
      <c r="G38" s="93">
        <v>140083.99999999997</v>
      </c>
      <c r="H38" s="95">
        <v>2.5529999999999999</v>
      </c>
      <c r="I38" s="93">
        <v>3.576379999999999</v>
      </c>
      <c r="J38" s="94">
        <v>1.9842499645338816E-5</v>
      </c>
      <c r="K38" s="94">
        <f>I38/'סכום נכסי הקרן'!$C$42</f>
        <v>4.8521386101739489E-8</v>
      </c>
    </row>
    <row r="39" spans="2:11">
      <c r="B39" s="86" t="s">
        <v>2512</v>
      </c>
      <c r="C39" s="83" t="s">
        <v>2522</v>
      </c>
      <c r="D39" s="96" t="s">
        <v>1911</v>
      </c>
      <c r="E39" s="96" t="s">
        <v>151</v>
      </c>
      <c r="F39" s="105">
        <v>43642</v>
      </c>
      <c r="G39" s="93">
        <v>12257.349999999999</v>
      </c>
      <c r="H39" s="95">
        <v>2.5529999999999999</v>
      </c>
      <c r="I39" s="93">
        <v>0.31292999999999993</v>
      </c>
      <c r="J39" s="94">
        <v>1.7362006872915842E-6</v>
      </c>
      <c r="K39" s="94">
        <f>I39/'סכום נכסי הקרן'!$C$42</f>
        <v>4.2455771905718463E-9</v>
      </c>
    </row>
    <row r="40" spans="2:11">
      <c r="B40" s="86" t="s">
        <v>2523</v>
      </c>
      <c r="C40" s="83" t="s">
        <v>2524</v>
      </c>
      <c r="D40" s="96" t="s">
        <v>1911</v>
      </c>
      <c r="E40" s="96" t="s">
        <v>151</v>
      </c>
      <c r="F40" s="105">
        <v>43642</v>
      </c>
      <c r="G40" s="93">
        <v>70083999.999999985</v>
      </c>
      <c r="H40" s="95">
        <v>2.5356000000000001</v>
      </c>
      <c r="I40" s="93">
        <v>1777.0336399999997</v>
      </c>
      <c r="J40" s="94">
        <v>9.8593520183691743E-3</v>
      </c>
      <c r="K40" s="94">
        <f>I40/'סכום נכסי הקרן'!$C$42</f>
        <v>2.4109332722534948E-5</v>
      </c>
    </row>
    <row r="41" spans="2:11">
      <c r="B41" s="86" t="s">
        <v>2525</v>
      </c>
      <c r="C41" s="83" t="s">
        <v>2526</v>
      </c>
      <c r="D41" s="96" t="s">
        <v>1911</v>
      </c>
      <c r="E41" s="96" t="s">
        <v>151</v>
      </c>
      <c r="F41" s="105">
        <v>43642</v>
      </c>
      <c r="G41" s="93">
        <v>105149999.99999999</v>
      </c>
      <c r="H41" s="95">
        <v>2.5356000000000001</v>
      </c>
      <c r="I41" s="93">
        <v>2666.2157799999995</v>
      </c>
      <c r="J41" s="94">
        <v>1.479271936121071E-2</v>
      </c>
      <c r="K41" s="94">
        <f>I41/'סכום נכסי הקרן'!$C$42</f>
        <v>3.6173025599050021E-5</v>
      </c>
    </row>
    <row r="42" spans="2:11">
      <c r="B42" s="86" t="s">
        <v>2527</v>
      </c>
      <c r="C42" s="83" t="s">
        <v>2528</v>
      </c>
      <c r="D42" s="96" t="s">
        <v>1911</v>
      </c>
      <c r="E42" s="96" t="s">
        <v>151</v>
      </c>
      <c r="F42" s="105">
        <v>43627</v>
      </c>
      <c r="G42" s="93">
        <v>118836.44999999998</v>
      </c>
      <c r="H42" s="95">
        <v>1.9501999999999999</v>
      </c>
      <c r="I42" s="93">
        <v>2.3175100000000004</v>
      </c>
      <c r="J42" s="94">
        <v>1.2858027209935515E-5</v>
      </c>
      <c r="K42" s="94">
        <f>I42/'סכום נכסי הקרן'!$C$42</f>
        <v>3.1442072012661496E-8</v>
      </c>
    </row>
    <row r="43" spans="2:11">
      <c r="B43" s="86" t="s">
        <v>2527</v>
      </c>
      <c r="C43" s="83" t="s">
        <v>2529</v>
      </c>
      <c r="D43" s="96" t="s">
        <v>1911</v>
      </c>
      <c r="E43" s="96" t="s">
        <v>151</v>
      </c>
      <c r="F43" s="105">
        <v>43627</v>
      </c>
      <c r="G43" s="93">
        <v>78873.749999999985</v>
      </c>
      <c r="H43" s="95">
        <v>1.9501999999999999</v>
      </c>
      <c r="I43" s="93">
        <v>1.5381699999999996</v>
      </c>
      <c r="J43" s="94">
        <v>8.5340868921845012E-6</v>
      </c>
      <c r="K43" s="94">
        <f>I43/'סכום נכסי הקרן'!$C$42</f>
        <v>2.0868627064269631E-8</v>
      </c>
    </row>
    <row r="44" spans="2:11">
      <c r="B44" s="86" t="s">
        <v>2527</v>
      </c>
      <c r="C44" s="83" t="s">
        <v>2530</v>
      </c>
      <c r="D44" s="96" t="s">
        <v>1911</v>
      </c>
      <c r="E44" s="96" t="s">
        <v>151</v>
      </c>
      <c r="F44" s="105">
        <v>43627</v>
      </c>
      <c r="G44" s="93">
        <v>55386.899999999994</v>
      </c>
      <c r="H44" s="95">
        <v>1.9501999999999999</v>
      </c>
      <c r="I44" s="93">
        <v>1.0801400000000001</v>
      </c>
      <c r="J44" s="94">
        <v>5.9928412436363795E-6</v>
      </c>
      <c r="K44" s="94">
        <f>I44/'סכום נכסי הקרן'!$C$42</f>
        <v>1.4654452262883951E-8</v>
      </c>
    </row>
    <row r="45" spans="2:11">
      <c r="B45" s="86" t="s">
        <v>2527</v>
      </c>
      <c r="C45" s="83" t="s">
        <v>2531</v>
      </c>
      <c r="D45" s="96" t="s">
        <v>1911</v>
      </c>
      <c r="E45" s="96" t="s">
        <v>151</v>
      </c>
      <c r="F45" s="105">
        <v>43627</v>
      </c>
      <c r="G45" s="93">
        <v>7789220.9999999991</v>
      </c>
      <c r="H45" s="95">
        <v>1.9501999999999999</v>
      </c>
      <c r="I45" s="93">
        <v>151.90296999999998</v>
      </c>
      <c r="J45" s="94">
        <v>8.4278925291801014E-4</v>
      </c>
      <c r="K45" s="94">
        <f>I45/'סכום נכסי הקרן'!$C$42</f>
        <v>2.0608947196245788E-6</v>
      </c>
    </row>
    <row r="46" spans="2:11">
      <c r="B46" s="86" t="s">
        <v>2527</v>
      </c>
      <c r="C46" s="83" t="s">
        <v>2532</v>
      </c>
      <c r="D46" s="96" t="s">
        <v>1911</v>
      </c>
      <c r="E46" s="96" t="s">
        <v>151</v>
      </c>
      <c r="F46" s="105">
        <v>43627</v>
      </c>
      <c r="G46" s="93">
        <v>140219.99999999997</v>
      </c>
      <c r="H46" s="95">
        <v>1.9501999999999999</v>
      </c>
      <c r="I46" s="93">
        <v>2.7345300000000003</v>
      </c>
      <c r="J46" s="94">
        <v>1.517174085392726E-5</v>
      </c>
      <c r="K46" s="94">
        <f>I46/'סכום נכסי הקרן'!$C$42</f>
        <v>3.7099856820804759E-8</v>
      </c>
    </row>
    <row r="47" spans="2:11">
      <c r="B47" s="86" t="s">
        <v>2527</v>
      </c>
      <c r="C47" s="83" t="s">
        <v>2533</v>
      </c>
      <c r="D47" s="96" t="s">
        <v>1911</v>
      </c>
      <c r="E47" s="96" t="s">
        <v>151</v>
      </c>
      <c r="F47" s="105">
        <v>43627</v>
      </c>
      <c r="G47" s="93">
        <v>1840387.4999999998</v>
      </c>
      <c r="H47" s="95">
        <v>1.9501999999999999</v>
      </c>
      <c r="I47" s="93">
        <v>35.890660000000004</v>
      </c>
      <c r="J47" s="94">
        <v>1.9912884210318151E-4</v>
      </c>
      <c r="K47" s="94">
        <f>I47/'סכום נכסי הקרן'!$C$42</f>
        <v>4.8693499329105348E-7</v>
      </c>
    </row>
    <row r="48" spans="2:11">
      <c r="B48" s="86" t="s">
        <v>2527</v>
      </c>
      <c r="C48" s="83" t="s">
        <v>2534</v>
      </c>
      <c r="D48" s="96" t="s">
        <v>1911</v>
      </c>
      <c r="E48" s="96" t="s">
        <v>151</v>
      </c>
      <c r="F48" s="105">
        <v>43627</v>
      </c>
      <c r="G48" s="93">
        <v>1297034.9999999998</v>
      </c>
      <c r="H48" s="95">
        <v>1.9501999999999999</v>
      </c>
      <c r="I48" s="93">
        <v>25.294369999999994</v>
      </c>
      <c r="J48" s="94">
        <v>1.4033842258207146E-4</v>
      </c>
      <c r="K48" s="94">
        <f>I48/'סכום נכסי הקרן'!$C$42</f>
        <v>3.4317323465914034E-7</v>
      </c>
    </row>
    <row r="49" spans="2:11">
      <c r="B49" s="86" t="s">
        <v>2527</v>
      </c>
      <c r="C49" s="83" t="s">
        <v>2535</v>
      </c>
      <c r="D49" s="96" t="s">
        <v>1911</v>
      </c>
      <c r="E49" s="96" t="s">
        <v>151</v>
      </c>
      <c r="F49" s="105">
        <v>43627</v>
      </c>
      <c r="G49" s="93">
        <v>95700.14999999998</v>
      </c>
      <c r="H49" s="95">
        <v>1.9501999999999999</v>
      </c>
      <c r="I49" s="93">
        <v>1.8663099999999997</v>
      </c>
      <c r="J49" s="94">
        <v>1.0354675821107458E-5</v>
      </c>
      <c r="K49" s="94">
        <f>I49/'סכום נכסי הקרן'!$C$42</f>
        <v>2.5320561040923346E-8</v>
      </c>
    </row>
    <row r="50" spans="2:11">
      <c r="B50" s="86" t="s">
        <v>2536</v>
      </c>
      <c r="C50" s="83" t="s">
        <v>2537</v>
      </c>
      <c r="D50" s="96" t="s">
        <v>1911</v>
      </c>
      <c r="E50" s="96" t="s">
        <v>151</v>
      </c>
      <c r="F50" s="105">
        <v>43628</v>
      </c>
      <c r="G50" s="93">
        <v>2453989.9999999995</v>
      </c>
      <c r="H50" s="95">
        <v>1.9558</v>
      </c>
      <c r="I50" s="93">
        <v>47.994019999999992</v>
      </c>
      <c r="J50" s="94">
        <v>2.6628079925186476E-4</v>
      </c>
      <c r="K50" s="94">
        <f>I50/'סכום נכסי הקרן'!$C$42</f>
        <v>6.5114343973364332E-7</v>
      </c>
    </row>
    <row r="51" spans="2:11">
      <c r="B51" s="86" t="s">
        <v>2538</v>
      </c>
      <c r="C51" s="83" t="s">
        <v>2539</v>
      </c>
      <c r="D51" s="96" t="s">
        <v>1911</v>
      </c>
      <c r="E51" s="96" t="s">
        <v>151</v>
      </c>
      <c r="F51" s="105">
        <v>43642</v>
      </c>
      <c r="G51" s="93">
        <v>4208279.9999999991</v>
      </c>
      <c r="H51" s="95">
        <v>2.5882999999999998</v>
      </c>
      <c r="I51" s="93">
        <v>108.92398999999997</v>
      </c>
      <c r="J51" s="94">
        <v>6.043329380389916E-4</v>
      </c>
      <c r="K51" s="94">
        <f>I51/'סכום נכסי הקרן'!$C$42</f>
        <v>1.4777912231172333E-6</v>
      </c>
    </row>
    <row r="52" spans="2:11">
      <c r="B52" s="86" t="s">
        <v>2540</v>
      </c>
      <c r="C52" s="83" t="s">
        <v>2541</v>
      </c>
      <c r="D52" s="96" t="s">
        <v>1911</v>
      </c>
      <c r="E52" s="96" t="s">
        <v>151</v>
      </c>
      <c r="F52" s="105">
        <v>43642</v>
      </c>
      <c r="G52" s="93">
        <v>10521.6</v>
      </c>
      <c r="H52" s="95">
        <v>2.6187999999999998</v>
      </c>
      <c r="I52" s="93">
        <v>0.27553999999999995</v>
      </c>
      <c r="J52" s="94">
        <v>1.5287531952076283E-6</v>
      </c>
      <c r="K52" s="94">
        <f>I52/'סכום נכסי הקרן'!$C$42</f>
        <v>3.7383003837604783E-9</v>
      </c>
    </row>
    <row r="53" spans="2:11">
      <c r="B53" s="86" t="s">
        <v>2540</v>
      </c>
      <c r="C53" s="83" t="s">
        <v>2542</v>
      </c>
      <c r="D53" s="96" t="s">
        <v>1911</v>
      </c>
      <c r="E53" s="96" t="s">
        <v>151</v>
      </c>
      <c r="F53" s="105">
        <v>43642</v>
      </c>
      <c r="G53" s="93">
        <v>2805759.9999999995</v>
      </c>
      <c r="H53" s="95">
        <v>2.6187999999999998</v>
      </c>
      <c r="I53" s="93">
        <v>73.476369999999974</v>
      </c>
      <c r="J53" s="94">
        <v>4.0766217394845724E-4</v>
      </c>
      <c r="K53" s="94">
        <f>I53/'סכום נכסי הקרן'!$C$42</f>
        <v>9.9686703262076968E-7</v>
      </c>
    </row>
    <row r="54" spans="2:11">
      <c r="B54" s="86" t="s">
        <v>2540</v>
      </c>
      <c r="C54" s="83" t="s">
        <v>2543</v>
      </c>
      <c r="D54" s="96" t="s">
        <v>1911</v>
      </c>
      <c r="E54" s="96" t="s">
        <v>151</v>
      </c>
      <c r="F54" s="105">
        <v>43642</v>
      </c>
      <c r="G54" s="93">
        <v>1402879.9999999998</v>
      </c>
      <c r="H54" s="95">
        <v>2.6187999999999998</v>
      </c>
      <c r="I54" s="93">
        <v>36.738189999999996</v>
      </c>
      <c r="J54" s="94">
        <v>2.0383111471526799E-4</v>
      </c>
      <c r="K54" s="94">
        <f>I54/'סכום נכסי הקרן'!$C$42</f>
        <v>4.9843358414627775E-7</v>
      </c>
    </row>
    <row r="55" spans="2:11">
      <c r="B55" s="86" t="s">
        <v>2540</v>
      </c>
      <c r="C55" s="83" t="s">
        <v>2544</v>
      </c>
      <c r="D55" s="96" t="s">
        <v>1911</v>
      </c>
      <c r="E55" s="96" t="s">
        <v>151</v>
      </c>
      <c r="F55" s="105">
        <v>43642</v>
      </c>
      <c r="G55" s="93">
        <v>21043199.999999996</v>
      </c>
      <c r="H55" s="95">
        <v>2.6187999999999998</v>
      </c>
      <c r="I55" s="93">
        <v>551.07278999999994</v>
      </c>
      <c r="J55" s="94">
        <v>3.057466387836548E-3</v>
      </c>
      <c r="K55" s="94">
        <f>I55/'סכום נכסי הקרן'!$C$42</f>
        <v>7.4765029481634524E-6</v>
      </c>
    </row>
    <row r="56" spans="2:11">
      <c r="B56" s="86" t="s">
        <v>2540</v>
      </c>
      <c r="C56" s="83" t="s">
        <v>2545</v>
      </c>
      <c r="D56" s="96" t="s">
        <v>1911</v>
      </c>
      <c r="E56" s="96" t="s">
        <v>151</v>
      </c>
      <c r="F56" s="105">
        <v>43642</v>
      </c>
      <c r="G56" s="93">
        <v>3507199.9999999995</v>
      </c>
      <c r="H56" s="95">
        <v>2.6187999999999998</v>
      </c>
      <c r="I56" s="93">
        <v>91.845460000000003</v>
      </c>
      <c r="J56" s="94">
        <v>5.0957770356505213E-4</v>
      </c>
      <c r="K56" s="94">
        <f>I56/'סכום נכסי הקרן'!$C$42</f>
        <v>1.246083756858016E-6</v>
      </c>
    </row>
    <row r="57" spans="2:11">
      <c r="B57" s="86" t="s">
        <v>2546</v>
      </c>
      <c r="C57" s="83" t="s">
        <v>2547</v>
      </c>
      <c r="D57" s="96" t="s">
        <v>1911</v>
      </c>
      <c r="E57" s="96" t="s">
        <v>151</v>
      </c>
      <c r="F57" s="105">
        <v>43626</v>
      </c>
      <c r="G57" s="93">
        <v>24561.599999999995</v>
      </c>
      <c r="H57" s="95">
        <v>2.0423</v>
      </c>
      <c r="I57" s="93">
        <v>0.50160999999999989</v>
      </c>
      <c r="J57" s="94">
        <v>2.783036547318351E-6</v>
      </c>
      <c r="K57" s="94">
        <f>I57/'סכום נכסי הקרן'!$C$42</f>
        <v>6.8054324435584436E-9</v>
      </c>
    </row>
    <row r="58" spans="2:11">
      <c r="B58" s="86" t="s">
        <v>2546</v>
      </c>
      <c r="C58" s="83" t="s">
        <v>2548</v>
      </c>
      <c r="D58" s="96" t="s">
        <v>1911</v>
      </c>
      <c r="E58" s="96" t="s">
        <v>151</v>
      </c>
      <c r="F58" s="105">
        <v>43626</v>
      </c>
      <c r="G58" s="93">
        <v>10526.399999999998</v>
      </c>
      <c r="H58" s="95">
        <v>2.0423</v>
      </c>
      <c r="I58" s="93">
        <v>0.21497999999999995</v>
      </c>
      <c r="J58" s="94">
        <v>1.1927537268844302E-6</v>
      </c>
      <c r="K58" s="94">
        <f>I58/'סכום נכסי הקרן'!$C$42</f>
        <v>2.9166720494332132E-9</v>
      </c>
    </row>
    <row r="59" spans="2:11">
      <c r="B59" s="86" t="s">
        <v>2546</v>
      </c>
      <c r="C59" s="83" t="s">
        <v>2549</v>
      </c>
      <c r="D59" s="96" t="s">
        <v>1911</v>
      </c>
      <c r="E59" s="96" t="s">
        <v>151</v>
      </c>
      <c r="F59" s="105">
        <v>43626</v>
      </c>
      <c r="G59" s="93">
        <v>3508799.9999999995</v>
      </c>
      <c r="H59" s="95">
        <v>2.0421999999999998</v>
      </c>
      <c r="I59" s="93">
        <v>71.658369999999977</v>
      </c>
      <c r="J59" s="94">
        <v>3.9757553204932295E-4</v>
      </c>
      <c r="K59" s="94">
        <f>I59/'סכום נכסי הקרן'!$C$42</f>
        <v>9.722019019766652E-7</v>
      </c>
    </row>
    <row r="60" spans="2:11">
      <c r="B60" s="86" t="s">
        <v>2550</v>
      </c>
      <c r="C60" s="83" t="s">
        <v>2551</v>
      </c>
      <c r="D60" s="96" t="s">
        <v>1911</v>
      </c>
      <c r="E60" s="96" t="s">
        <v>151</v>
      </c>
      <c r="F60" s="105">
        <v>43626</v>
      </c>
      <c r="G60" s="93">
        <v>35094.999999999993</v>
      </c>
      <c r="H60" s="95">
        <v>2.0617000000000001</v>
      </c>
      <c r="I60" s="93">
        <v>0.72357000000000005</v>
      </c>
      <c r="J60" s="94">
        <v>4.0145167651026494E-6</v>
      </c>
      <c r="K60" s="94">
        <f>I60/'סכום נכסי הקרן'!$C$42</f>
        <v>9.8168033994250198E-9</v>
      </c>
    </row>
    <row r="61" spans="2:11">
      <c r="B61" s="86" t="s">
        <v>2550</v>
      </c>
      <c r="C61" s="83" t="s">
        <v>2552</v>
      </c>
      <c r="D61" s="96" t="s">
        <v>1911</v>
      </c>
      <c r="E61" s="96" t="s">
        <v>151</v>
      </c>
      <c r="F61" s="105">
        <v>43626</v>
      </c>
      <c r="G61" s="93">
        <v>175474.99999999997</v>
      </c>
      <c r="H61" s="95">
        <v>2.0617999999999999</v>
      </c>
      <c r="I61" s="93">
        <v>3.6178699999999995</v>
      </c>
      <c r="J61" s="94">
        <v>2.0072694789670547E-5</v>
      </c>
      <c r="K61" s="94">
        <f>I61/'סכום נכסי הקרן'!$C$42</f>
        <v>4.9084288340696534E-8</v>
      </c>
    </row>
    <row r="62" spans="2:11">
      <c r="B62" s="86" t="s">
        <v>2553</v>
      </c>
      <c r="C62" s="83" t="s">
        <v>2554</v>
      </c>
      <c r="D62" s="96" t="s">
        <v>1911</v>
      </c>
      <c r="E62" s="96" t="s">
        <v>151</v>
      </c>
      <c r="F62" s="105">
        <v>43628</v>
      </c>
      <c r="G62" s="93">
        <v>70199999.999999985</v>
      </c>
      <c r="H62" s="95">
        <v>1.927</v>
      </c>
      <c r="I62" s="93">
        <v>1352.7366599999996</v>
      </c>
      <c r="J62" s="94">
        <v>7.5052641767057232E-3</v>
      </c>
      <c r="K62" s="94">
        <f>I62/'סכום נכסי הקרן'!$C$42</f>
        <v>1.8352819827265977E-5</v>
      </c>
    </row>
    <row r="63" spans="2:11">
      <c r="B63" s="86" t="s">
        <v>2553</v>
      </c>
      <c r="C63" s="83" t="s">
        <v>2555</v>
      </c>
      <c r="D63" s="96" t="s">
        <v>1911</v>
      </c>
      <c r="E63" s="96" t="s">
        <v>151</v>
      </c>
      <c r="F63" s="105">
        <v>43628</v>
      </c>
      <c r="G63" s="93">
        <v>6142499.9999999991</v>
      </c>
      <c r="H63" s="95">
        <v>1.927</v>
      </c>
      <c r="I63" s="93">
        <v>118.36445999999998</v>
      </c>
      <c r="J63" s="94">
        <v>6.5671062794521852E-4</v>
      </c>
      <c r="K63" s="94">
        <f>I63/'סכום נכסי הקרן'!$C$42</f>
        <v>1.6058717654119249E-6</v>
      </c>
    </row>
    <row r="64" spans="2:11">
      <c r="B64" s="86" t="s">
        <v>2553</v>
      </c>
      <c r="C64" s="83" t="s">
        <v>2556</v>
      </c>
      <c r="D64" s="96" t="s">
        <v>1911</v>
      </c>
      <c r="E64" s="96" t="s">
        <v>151</v>
      </c>
      <c r="F64" s="105">
        <v>43628</v>
      </c>
      <c r="G64" s="93">
        <v>4913999.9999999991</v>
      </c>
      <c r="H64" s="95">
        <v>1.927</v>
      </c>
      <c r="I64" s="93">
        <v>94.691570000000013</v>
      </c>
      <c r="J64" s="94">
        <v>5.2536851345259068E-4</v>
      </c>
      <c r="K64" s="94">
        <f>I64/'סכום נכסי הקרן'!$C$42</f>
        <v>1.2846974394638974E-6</v>
      </c>
    </row>
    <row r="65" spans="2:11">
      <c r="B65" s="86" t="s">
        <v>2553</v>
      </c>
      <c r="C65" s="83" t="s">
        <v>2557</v>
      </c>
      <c r="D65" s="96" t="s">
        <v>1911</v>
      </c>
      <c r="E65" s="96" t="s">
        <v>151</v>
      </c>
      <c r="F65" s="105">
        <v>43628</v>
      </c>
      <c r="G65" s="93">
        <v>1403999.9999999998</v>
      </c>
      <c r="H65" s="95">
        <v>1.927</v>
      </c>
      <c r="I65" s="93">
        <v>27.054729999999996</v>
      </c>
      <c r="J65" s="94">
        <v>1.5010526577984931E-4</v>
      </c>
      <c r="K65" s="94">
        <f>I65/'סכום נכסי הקרן'!$C$42</f>
        <v>3.6705635313034816E-7</v>
      </c>
    </row>
    <row r="66" spans="2:11">
      <c r="B66" s="86" t="s">
        <v>2553</v>
      </c>
      <c r="C66" s="83" t="s">
        <v>2558</v>
      </c>
      <c r="D66" s="96" t="s">
        <v>1911</v>
      </c>
      <c r="E66" s="96" t="s">
        <v>151</v>
      </c>
      <c r="F66" s="105">
        <v>43628</v>
      </c>
      <c r="G66" s="93">
        <v>22814999.999999996</v>
      </c>
      <c r="H66" s="95">
        <v>1.927</v>
      </c>
      <c r="I66" s="93">
        <v>439.63941999999992</v>
      </c>
      <c r="J66" s="94">
        <v>2.4392108879445033E-3</v>
      </c>
      <c r="K66" s="94">
        <f>I66/'סכום נכסי הקרן'!$C$42</f>
        <v>5.9646665184809247E-6</v>
      </c>
    </row>
    <row r="67" spans="2:11">
      <c r="B67" s="86" t="s">
        <v>2553</v>
      </c>
      <c r="C67" s="83" t="s">
        <v>2559</v>
      </c>
      <c r="D67" s="96" t="s">
        <v>1911</v>
      </c>
      <c r="E67" s="96" t="s">
        <v>151</v>
      </c>
      <c r="F67" s="105">
        <v>43628</v>
      </c>
      <c r="G67" s="93">
        <v>1754999.9999999998</v>
      </c>
      <c r="H67" s="95">
        <v>1.927</v>
      </c>
      <c r="I67" s="93">
        <v>33.818419999999996</v>
      </c>
      <c r="J67" s="94">
        <v>1.8763162383637064E-4</v>
      </c>
      <c r="K67" s="94">
        <f>I67/'סכום נכסי הקרן'!$C$42</f>
        <v>4.5882054316677447E-7</v>
      </c>
    </row>
    <row r="68" spans="2:11">
      <c r="B68" s="86" t="s">
        <v>2560</v>
      </c>
      <c r="C68" s="83" t="s">
        <v>2561</v>
      </c>
      <c r="D68" s="96" t="s">
        <v>1911</v>
      </c>
      <c r="E68" s="96" t="s">
        <v>151</v>
      </c>
      <c r="F68" s="105">
        <v>43628</v>
      </c>
      <c r="G68" s="93">
        <v>70205999.999999985</v>
      </c>
      <c r="H68" s="95">
        <v>1.9353</v>
      </c>
      <c r="I68" s="93">
        <v>1358.72882</v>
      </c>
      <c r="J68" s="94">
        <v>7.5385099259479239E-3</v>
      </c>
      <c r="K68" s="94">
        <f>I68/'סכום נכסי הקרן'!$C$42</f>
        <v>1.8434116532018664E-5</v>
      </c>
    </row>
    <row r="69" spans="2:11">
      <c r="B69" s="86" t="s">
        <v>2562</v>
      </c>
      <c r="C69" s="83" t="s">
        <v>2563</v>
      </c>
      <c r="D69" s="96" t="s">
        <v>1911</v>
      </c>
      <c r="E69" s="96" t="s">
        <v>151</v>
      </c>
      <c r="F69" s="105">
        <v>43626</v>
      </c>
      <c r="G69" s="93">
        <v>3513599.9999999995</v>
      </c>
      <c r="H69" s="95">
        <v>2.0619999999999998</v>
      </c>
      <c r="I69" s="93">
        <v>72.451259999999976</v>
      </c>
      <c r="J69" s="94">
        <v>4.0197465058364889E-4</v>
      </c>
      <c r="K69" s="94">
        <f>I69/'סכום נכסי הקרן'!$C$42</f>
        <v>9.8295918219470906E-7</v>
      </c>
    </row>
    <row r="70" spans="2:11">
      <c r="B70" s="86" t="s">
        <v>2562</v>
      </c>
      <c r="C70" s="83" t="s">
        <v>2564</v>
      </c>
      <c r="D70" s="96" t="s">
        <v>1911</v>
      </c>
      <c r="E70" s="96" t="s">
        <v>151</v>
      </c>
      <c r="F70" s="105">
        <v>43626</v>
      </c>
      <c r="G70" s="93">
        <v>1405439.9999999998</v>
      </c>
      <c r="H70" s="95">
        <v>2.0619999999999998</v>
      </c>
      <c r="I70" s="93">
        <v>28.980499999999996</v>
      </c>
      <c r="J70" s="94">
        <v>1.6078983804062813E-4</v>
      </c>
      <c r="K70" s="94">
        <f>I70/'סכום נכסי הקרן'!$C$42</f>
        <v>3.9318361860916945E-7</v>
      </c>
    </row>
    <row r="71" spans="2:11">
      <c r="B71" s="86" t="s">
        <v>2562</v>
      </c>
      <c r="C71" s="83" t="s">
        <v>2565</v>
      </c>
      <c r="D71" s="96" t="s">
        <v>1911</v>
      </c>
      <c r="E71" s="96" t="s">
        <v>151</v>
      </c>
      <c r="F71" s="105">
        <v>43626</v>
      </c>
      <c r="G71" s="93">
        <v>3513599.9999999995</v>
      </c>
      <c r="H71" s="95">
        <v>2.0619999999999998</v>
      </c>
      <c r="I71" s="93">
        <v>72.451259999999976</v>
      </c>
      <c r="J71" s="94">
        <v>4.0197465058364889E-4</v>
      </c>
      <c r="K71" s="94">
        <f>I71/'סכום נכסי הקרן'!$C$42</f>
        <v>9.8295918219470906E-7</v>
      </c>
    </row>
    <row r="72" spans="2:11">
      <c r="B72" s="86" t="s">
        <v>2566</v>
      </c>
      <c r="C72" s="83" t="s">
        <v>2567</v>
      </c>
      <c r="D72" s="96" t="s">
        <v>1911</v>
      </c>
      <c r="E72" s="96" t="s">
        <v>151</v>
      </c>
      <c r="F72" s="105">
        <v>43626</v>
      </c>
      <c r="G72" s="93">
        <v>119577999.99999999</v>
      </c>
      <c r="H72" s="95">
        <v>2.1566000000000001</v>
      </c>
      <c r="I72" s="93">
        <v>2578.7876199999996</v>
      </c>
      <c r="J72" s="94">
        <v>1.4307649756249093E-2</v>
      </c>
      <c r="K72" s="94">
        <f>I72/'סכום נכסי הקרן'!$C$42</f>
        <v>3.4986872140098611E-5</v>
      </c>
    </row>
    <row r="73" spans="2:11">
      <c r="B73" s="86" t="s">
        <v>2568</v>
      </c>
      <c r="C73" s="83" t="s">
        <v>2569</v>
      </c>
      <c r="D73" s="96" t="s">
        <v>1911</v>
      </c>
      <c r="E73" s="96" t="s">
        <v>151</v>
      </c>
      <c r="F73" s="105">
        <v>43621</v>
      </c>
      <c r="G73" s="93">
        <v>5285099.9999999991</v>
      </c>
      <c r="H73" s="95">
        <v>2.4722</v>
      </c>
      <c r="I73" s="93">
        <v>130.65804999999997</v>
      </c>
      <c r="J73" s="94">
        <v>7.2491802067611985E-4</v>
      </c>
      <c r="K73" s="94">
        <f>I73/'סכום נכסי הקרן'!$C$42</f>
        <v>1.7726610962342881E-6</v>
      </c>
    </row>
    <row r="74" spans="2:11">
      <c r="B74" s="86" t="s">
        <v>2570</v>
      </c>
      <c r="C74" s="83" t="s">
        <v>2571</v>
      </c>
      <c r="D74" s="96" t="s">
        <v>1911</v>
      </c>
      <c r="E74" s="96" t="s">
        <v>151</v>
      </c>
      <c r="F74" s="105">
        <v>43621</v>
      </c>
      <c r="G74" s="93">
        <v>3523399.9999999995</v>
      </c>
      <c r="H74" s="95">
        <v>2.4722</v>
      </c>
      <c r="I74" s="93">
        <v>87.10535999999999</v>
      </c>
      <c r="J74" s="94">
        <v>4.8327864346269417E-4</v>
      </c>
      <c r="K74" s="94">
        <f>I74/'סכום נכסי הקרן'!$C$42</f>
        <v>1.1817739737083351E-6</v>
      </c>
    </row>
    <row r="75" spans="2:11">
      <c r="B75" s="86" t="s">
        <v>2570</v>
      </c>
      <c r="C75" s="83" t="s">
        <v>2572</v>
      </c>
      <c r="D75" s="96" t="s">
        <v>1911</v>
      </c>
      <c r="E75" s="96" t="s">
        <v>151</v>
      </c>
      <c r="F75" s="105">
        <v>43621</v>
      </c>
      <c r="G75" s="93">
        <v>9513179.9999999981</v>
      </c>
      <c r="H75" s="95">
        <v>2.4722</v>
      </c>
      <c r="I75" s="93">
        <v>235.18448999999995</v>
      </c>
      <c r="J75" s="94">
        <v>1.3048524372170156E-3</v>
      </c>
      <c r="K75" s="94">
        <f>I75/'סכום נכסי הקרן'!$C$42</f>
        <v>3.1907899732217189E-6</v>
      </c>
    </row>
    <row r="76" spans="2:11">
      <c r="B76" s="86" t="s">
        <v>2570</v>
      </c>
      <c r="C76" s="83" t="s">
        <v>2573</v>
      </c>
      <c r="D76" s="96" t="s">
        <v>1911</v>
      </c>
      <c r="E76" s="96" t="s">
        <v>151</v>
      </c>
      <c r="F76" s="105">
        <v>43621</v>
      </c>
      <c r="G76" s="93">
        <v>11274879.999999998</v>
      </c>
      <c r="H76" s="95">
        <v>2.4722</v>
      </c>
      <c r="I76" s="93">
        <v>278.73716999999994</v>
      </c>
      <c r="J76" s="94">
        <v>1.5464917589483628E-3</v>
      </c>
      <c r="K76" s="94">
        <f>I76/'סכום נכסי הקרן'!$C$42</f>
        <v>3.7816769600758861E-6</v>
      </c>
    </row>
    <row r="77" spans="2:11">
      <c r="B77" s="86" t="s">
        <v>2570</v>
      </c>
      <c r="C77" s="83" t="s">
        <v>2574</v>
      </c>
      <c r="D77" s="96" t="s">
        <v>1911</v>
      </c>
      <c r="E77" s="96" t="s">
        <v>151</v>
      </c>
      <c r="F77" s="105">
        <v>43621</v>
      </c>
      <c r="G77" s="93">
        <v>38757399.999999993</v>
      </c>
      <c r="H77" s="95">
        <v>2.4722</v>
      </c>
      <c r="I77" s="93">
        <v>958.15900999999985</v>
      </c>
      <c r="J77" s="94">
        <v>5.3160653555000287E-3</v>
      </c>
      <c r="K77" s="94">
        <f>I77/'סכום נכסי הקרן'!$C$42</f>
        <v>1.2999514389150614E-5</v>
      </c>
    </row>
    <row r="78" spans="2:11">
      <c r="B78" s="86" t="s">
        <v>2575</v>
      </c>
      <c r="C78" s="83" t="s">
        <v>2576</v>
      </c>
      <c r="D78" s="96" t="s">
        <v>1911</v>
      </c>
      <c r="E78" s="96" t="s">
        <v>151</v>
      </c>
      <c r="F78" s="105">
        <v>43621</v>
      </c>
      <c r="G78" s="93">
        <v>70511999.999999985</v>
      </c>
      <c r="H78" s="95">
        <v>2.5329999999999999</v>
      </c>
      <c r="I78" s="93">
        <v>1786.0422499999997</v>
      </c>
      <c r="J78" s="94">
        <v>9.9093336592266882E-3</v>
      </c>
      <c r="K78" s="94">
        <f>I78/'סכום נכסי הקרן'!$C$42</f>
        <v>2.4231554143091486E-5</v>
      </c>
    </row>
    <row r="79" spans="2:11">
      <c r="B79" s="86" t="s">
        <v>2577</v>
      </c>
      <c r="C79" s="83" t="s">
        <v>2578</v>
      </c>
      <c r="D79" s="96" t="s">
        <v>1911</v>
      </c>
      <c r="E79" s="96" t="s">
        <v>151</v>
      </c>
      <c r="F79" s="105">
        <v>43641</v>
      </c>
      <c r="G79" s="93">
        <v>705999.99999999988</v>
      </c>
      <c r="H79" s="95">
        <v>2.6640999999999999</v>
      </c>
      <c r="I79" s="93">
        <v>18.80855</v>
      </c>
      <c r="J79" s="94">
        <v>1.04353745045084E-4</v>
      </c>
      <c r="K79" s="94">
        <f>I79/'סכום נכסי הקרן'!$C$42</f>
        <v>2.5517895653254757E-7</v>
      </c>
    </row>
    <row r="80" spans="2:11">
      <c r="B80" s="86" t="s">
        <v>2577</v>
      </c>
      <c r="C80" s="83" t="s">
        <v>2579</v>
      </c>
      <c r="D80" s="96" t="s">
        <v>1911</v>
      </c>
      <c r="E80" s="96" t="s">
        <v>151</v>
      </c>
      <c r="F80" s="105">
        <v>43641</v>
      </c>
      <c r="G80" s="93">
        <v>56479999.999999993</v>
      </c>
      <c r="H80" s="95">
        <v>2.6640999999999999</v>
      </c>
      <c r="I80" s="93">
        <v>1504.68361</v>
      </c>
      <c r="J80" s="94">
        <v>8.3482974398056513E-3</v>
      </c>
      <c r="K80" s="94">
        <f>I80/'סכום נכסי הקרן'!$C$42</f>
        <v>2.0414311231404162E-5</v>
      </c>
    </row>
    <row r="81" spans="2:11">
      <c r="B81" s="86" t="s">
        <v>2577</v>
      </c>
      <c r="C81" s="83" t="s">
        <v>2580</v>
      </c>
      <c r="D81" s="96" t="s">
        <v>1911</v>
      </c>
      <c r="E81" s="96" t="s">
        <v>151</v>
      </c>
      <c r="F81" s="105">
        <v>43641</v>
      </c>
      <c r="G81" s="93">
        <v>1058999.9999999998</v>
      </c>
      <c r="H81" s="95">
        <v>2.6640999999999999</v>
      </c>
      <c r="I81" s="93">
        <v>28.212819999999997</v>
      </c>
      <c r="J81" s="94">
        <v>1.5653058982658665E-4</v>
      </c>
      <c r="K81" s="94">
        <f>I81/'סכום נכסי הקרן'!$C$42</f>
        <v>3.8276836696292848E-7</v>
      </c>
    </row>
    <row r="82" spans="2:11">
      <c r="B82" s="86" t="s">
        <v>2577</v>
      </c>
      <c r="C82" s="83" t="s">
        <v>2581</v>
      </c>
      <c r="D82" s="96" t="s">
        <v>1911</v>
      </c>
      <c r="E82" s="96" t="s">
        <v>151</v>
      </c>
      <c r="F82" s="105">
        <v>43641</v>
      </c>
      <c r="G82" s="93">
        <v>1411999.9999999998</v>
      </c>
      <c r="H82" s="95">
        <v>2.6640999999999999</v>
      </c>
      <c r="I82" s="93">
        <v>37.61708999999999</v>
      </c>
      <c r="J82" s="94">
        <v>2.0870743460808927E-4</v>
      </c>
      <c r="K82" s="94">
        <f>I82/'סכום נכסי הקרן'!$C$42</f>
        <v>5.1035777739330933E-7</v>
      </c>
    </row>
    <row r="83" spans="2:11">
      <c r="B83" s="86" t="s">
        <v>2577</v>
      </c>
      <c r="C83" s="83" t="s">
        <v>2582</v>
      </c>
      <c r="D83" s="96" t="s">
        <v>1911</v>
      </c>
      <c r="E83" s="96" t="s">
        <v>151</v>
      </c>
      <c r="F83" s="105">
        <v>43641</v>
      </c>
      <c r="G83" s="93">
        <v>7059999.9999999991</v>
      </c>
      <c r="H83" s="95">
        <v>2.6640999999999999</v>
      </c>
      <c r="I83" s="93">
        <v>188.08545000000001</v>
      </c>
      <c r="J83" s="94">
        <v>1.0435371730404468E-3</v>
      </c>
      <c r="K83" s="94">
        <f>I83/'סכום נכסי הקרן'!$C$42</f>
        <v>2.5517888869665472E-6</v>
      </c>
    </row>
    <row r="84" spans="2:11">
      <c r="B84" s="86" t="s">
        <v>2577</v>
      </c>
      <c r="C84" s="83" t="s">
        <v>2583</v>
      </c>
      <c r="D84" s="96" t="s">
        <v>1911</v>
      </c>
      <c r="E84" s="96" t="s">
        <v>151</v>
      </c>
      <c r="F84" s="105">
        <v>43641</v>
      </c>
      <c r="G84" s="93">
        <v>1411999.9999999998</v>
      </c>
      <c r="H84" s="95">
        <v>2.6640999999999999</v>
      </c>
      <c r="I84" s="93">
        <v>37.61708999999999</v>
      </c>
      <c r="J84" s="94">
        <v>2.0870743460808927E-4</v>
      </c>
      <c r="K84" s="94">
        <f>I84/'סכום נכסי הקרן'!$C$42</f>
        <v>5.1035777739330933E-7</v>
      </c>
    </row>
    <row r="85" spans="2:11">
      <c r="B85" s="86" t="s">
        <v>2577</v>
      </c>
      <c r="C85" s="83" t="s">
        <v>2584</v>
      </c>
      <c r="D85" s="96" t="s">
        <v>1911</v>
      </c>
      <c r="E85" s="96" t="s">
        <v>151</v>
      </c>
      <c r="F85" s="105">
        <v>43641</v>
      </c>
      <c r="G85" s="93">
        <v>3529999.9999999995</v>
      </c>
      <c r="H85" s="95">
        <v>2.6640999999999999</v>
      </c>
      <c r="I85" s="93">
        <v>94.042729999999978</v>
      </c>
      <c r="J85" s="94">
        <v>5.2176861426126255E-4</v>
      </c>
      <c r="K85" s="94">
        <f>I85/'סכום נכסי הקרן'!$C$42</f>
        <v>1.2758945113191661E-6</v>
      </c>
    </row>
    <row r="86" spans="2:11">
      <c r="B86" s="86" t="s">
        <v>2577</v>
      </c>
      <c r="C86" s="83" t="s">
        <v>2585</v>
      </c>
      <c r="D86" s="96" t="s">
        <v>1911</v>
      </c>
      <c r="E86" s="96" t="s">
        <v>151</v>
      </c>
      <c r="F86" s="105">
        <v>43641</v>
      </c>
      <c r="G86" s="93">
        <v>1058999.9999999998</v>
      </c>
      <c r="H86" s="95">
        <v>2.6640999999999999</v>
      </c>
      <c r="I86" s="93">
        <v>28.212819999999997</v>
      </c>
      <c r="J86" s="94">
        <v>1.5653058982658665E-4</v>
      </c>
      <c r="K86" s="94">
        <f>I86/'סכום נכסי הקרן'!$C$42</f>
        <v>3.8276836696292848E-7</v>
      </c>
    </row>
    <row r="87" spans="2:11">
      <c r="B87" s="86" t="s">
        <v>2586</v>
      </c>
      <c r="C87" s="83" t="s">
        <v>2587</v>
      </c>
      <c r="D87" s="96" t="s">
        <v>1911</v>
      </c>
      <c r="E87" s="96" t="s">
        <v>151</v>
      </c>
      <c r="F87" s="105">
        <v>43621</v>
      </c>
      <c r="G87" s="93">
        <v>2224088.9999999995</v>
      </c>
      <c r="H87" s="95">
        <v>2.6625000000000001</v>
      </c>
      <c r="I87" s="93">
        <v>59.21694999999999</v>
      </c>
      <c r="J87" s="94">
        <v>3.2854794774969285E-4</v>
      </c>
      <c r="K87" s="94">
        <f>I87/'סכום נכסי הקרן'!$C$42</f>
        <v>8.0340693514598631E-7</v>
      </c>
    </row>
    <row r="88" spans="2:11">
      <c r="B88" s="86" t="s">
        <v>2588</v>
      </c>
      <c r="C88" s="83" t="s">
        <v>2589</v>
      </c>
      <c r="D88" s="96" t="s">
        <v>1911</v>
      </c>
      <c r="E88" s="96" t="s">
        <v>151</v>
      </c>
      <c r="F88" s="105">
        <v>43621</v>
      </c>
      <c r="G88" s="93">
        <v>45901699.999999993</v>
      </c>
      <c r="H88" s="95">
        <v>2.6789999999999998</v>
      </c>
      <c r="I88" s="93">
        <v>1229.7255999999998</v>
      </c>
      <c r="J88" s="94">
        <v>6.8227732460935542E-3</v>
      </c>
      <c r="K88" s="94">
        <f>I88/'סכום נכסי הקרן'!$C$42</f>
        <v>1.6683906809900864E-5</v>
      </c>
    </row>
    <row r="89" spans="2:11">
      <c r="B89" s="86" t="s">
        <v>2590</v>
      </c>
      <c r="C89" s="83" t="s">
        <v>2591</v>
      </c>
      <c r="D89" s="96" t="s">
        <v>1911</v>
      </c>
      <c r="E89" s="96" t="s">
        <v>151</v>
      </c>
      <c r="F89" s="105">
        <v>43621</v>
      </c>
      <c r="G89" s="93">
        <v>3530.9999999999995</v>
      </c>
      <c r="H89" s="95">
        <v>2.6573000000000002</v>
      </c>
      <c r="I89" s="93">
        <v>9.3829999999999983E-2</v>
      </c>
      <c r="J89" s="94">
        <v>5.2058834400207503E-7</v>
      </c>
      <c r="K89" s="94">
        <f>I89/'סכום נכסי הקרן'!$C$42</f>
        <v>1.2730083654215203E-9</v>
      </c>
    </row>
    <row r="90" spans="2:11">
      <c r="B90" s="86" t="s">
        <v>2590</v>
      </c>
      <c r="C90" s="83" t="s">
        <v>2592</v>
      </c>
      <c r="D90" s="96" t="s">
        <v>1911</v>
      </c>
      <c r="E90" s="96" t="s">
        <v>151</v>
      </c>
      <c r="F90" s="105">
        <v>43621</v>
      </c>
      <c r="G90" s="93">
        <v>67088.999999999985</v>
      </c>
      <c r="H90" s="95">
        <v>2.6572</v>
      </c>
      <c r="I90" s="93">
        <v>1.7826999999999997</v>
      </c>
      <c r="J90" s="94">
        <v>9.8907901614888553E-6</v>
      </c>
      <c r="K90" s="94">
        <f>I90/'סכום נכסי הקרן'!$C$42</f>
        <v>2.4186209240508837E-8</v>
      </c>
    </row>
    <row r="91" spans="2:11">
      <c r="B91" s="86" t="s">
        <v>2590</v>
      </c>
      <c r="C91" s="83" t="s">
        <v>2593</v>
      </c>
      <c r="D91" s="96" t="s">
        <v>1911</v>
      </c>
      <c r="E91" s="96" t="s">
        <v>151</v>
      </c>
      <c r="F91" s="105">
        <v>43621</v>
      </c>
      <c r="G91" s="93">
        <v>582614.99999999988</v>
      </c>
      <c r="H91" s="95">
        <v>2.6572</v>
      </c>
      <c r="I91" s="93">
        <v>15.481299999999997</v>
      </c>
      <c r="J91" s="94">
        <v>8.5893470425229938E-5</v>
      </c>
      <c r="K91" s="94">
        <f>I91/'סכום נכסי הקרן'!$C$42</f>
        <v>2.1003756162847895E-7</v>
      </c>
    </row>
    <row r="92" spans="2:11">
      <c r="B92" s="86" t="s">
        <v>2590</v>
      </c>
      <c r="C92" s="83" t="s">
        <v>2594</v>
      </c>
      <c r="D92" s="96" t="s">
        <v>1911</v>
      </c>
      <c r="E92" s="96" t="s">
        <v>151</v>
      </c>
      <c r="F92" s="105">
        <v>43621</v>
      </c>
      <c r="G92" s="93">
        <v>1532453.9999999998</v>
      </c>
      <c r="H92" s="95">
        <v>2.6572</v>
      </c>
      <c r="I92" s="93">
        <v>40.720519999999986</v>
      </c>
      <c r="J92" s="94">
        <v>2.2592590934352952E-4</v>
      </c>
      <c r="K92" s="94">
        <f>I92/'סכום נכסי הקרן'!$C$42</f>
        <v>5.5246256638936713E-7</v>
      </c>
    </row>
    <row r="93" spans="2:11">
      <c r="B93" s="86" t="s">
        <v>2590</v>
      </c>
      <c r="C93" s="83" t="s">
        <v>2595</v>
      </c>
      <c r="D93" s="96" t="s">
        <v>1911</v>
      </c>
      <c r="E93" s="96" t="s">
        <v>151</v>
      </c>
      <c r="F93" s="105">
        <v>43621</v>
      </c>
      <c r="G93" s="93">
        <v>218921.99999999997</v>
      </c>
      <c r="H93" s="95">
        <v>2.6572</v>
      </c>
      <c r="I93" s="93">
        <v>5.8172199999999998</v>
      </c>
      <c r="J93" s="94">
        <v>3.2275145758240986E-5</v>
      </c>
      <c r="K93" s="94">
        <f>I93/'סכום נכסי הקרן'!$C$42</f>
        <v>7.8923262533276957E-8</v>
      </c>
    </row>
    <row r="94" spans="2:11">
      <c r="B94" s="86" t="s">
        <v>2590</v>
      </c>
      <c r="C94" s="83" t="s">
        <v>2596</v>
      </c>
      <c r="D94" s="96" t="s">
        <v>1911</v>
      </c>
      <c r="E94" s="96" t="s">
        <v>151</v>
      </c>
      <c r="F94" s="105">
        <v>43621</v>
      </c>
      <c r="G94" s="93">
        <v>194204.99999999997</v>
      </c>
      <c r="H94" s="95">
        <v>2.6572</v>
      </c>
      <c r="I94" s="93">
        <v>5.160429999999999</v>
      </c>
      <c r="J94" s="94">
        <v>2.8631138314383761E-5</v>
      </c>
      <c r="K94" s="94">
        <f>I94/'סכום נכסי הקרן'!$C$42</f>
        <v>7.0012475318897748E-8</v>
      </c>
    </row>
    <row r="95" spans="2:11">
      <c r="B95" s="86" t="s">
        <v>2590</v>
      </c>
      <c r="C95" s="83" t="s">
        <v>2529</v>
      </c>
      <c r="D95" s="96" t="s">
        <v>1911</v>
      </c>
      <c r="E95" s="96" t="s">
        <v>151</v>
      </c>
      <c r="F95" s="105">
        <v>43621</v>
      </c>
      <c r="G95" s="93">
        <v>10592.999999999998</v>
      </c>
      <c r="H95" s="95">
        <v>2.6572</v>
      </c>
      <c r="I95" s="93">
        <v>0.28147999999999995</v>
      </c>
      <c r="J95" s="94">
        <v>1.561709549927572E-6</v>
      </c>
      <c r="K95" s="94">
        <f>I95/'סכום נכסי הקרן'!$C$42</f>
        <v>3.8188894244788399E-9</v>
      </c>
    </row>
    <row r="96" spans="2:11">
      <c r="B96" s="86" t="s">
        <v>2597</v>
      </c>
      <c r="C96" s="83" t="s">
        <v>2598</v>
      </c>
      <c r="D96" s="96" t="s">
        <v>1911</v>
      </c>
      <c r="E96" s="96" t="s">
        <v>151</v>
      </c>
      <c r="F96" s="105">
        <v>43621</v>
      </c>
      <c r="G96" s="93">
        <v>7062.5999999999985</v>
      </c>
      <c r="H96" s="95">
        <v>2.6654</v>
      </c>
      <c r="I96" s="93">
        <v>0.18824999999999997</v>
      </c>
      <c r="J96" s="94">
        <v>1.0444501306446834E-6</v>
      </c>
      <c r="K96" s="94">
        <f>I96/'סכום נכסי הקרן'!$C$42</f>
        <v>2.5540213662005882E-9</v>
      </c>
    </row>
    <row r="97" spans="2:11">
      <c r="B97" s="86" t="s">
        <v>2599</v>
      </c>
      <c r="C97" s="83" t="s">
        <v>2600</v>
      </c>
      <c r="D97" s="96" t="s">
        <v>1911</v>
      </c>
      <c r="E97" s="96" t="s">
        <v>151</v>
      </c>
      <c r="F97" s="105">
        <v>43641</v>
      </c>
      <c r="G97" s="93">
        <v>63566.999999999993</v>
      </c>
      <c r="H97" s="95">
        <v>2.6709999999999998</v>
      </c>
      <c r="I97" s="93">
        <v>1.6978599999999997</v>
      </c>
      <c r="J97" s="94">
        <v>9.4200802061959206E-6</v>
      </c>
      <c r="K97" s="94">
        <f>I97/'סכום נכסי הקרן'!$C$42</f>
        <v>2.3035169810450628E-8</v>
      </c>
    </row>
    <row r="98" spans="2:11">
      <c r="B98" s="86" t="s">
        <v>2601</v>
      </c>
      <c r="C98" s="83" t="s">
        <v>2602</v>
      </c>
      <c r="D98" s="96" t="s">
        <v>1911</v>
      </c>
      <c r="E98" s="96" t="s">
        <v>151</v>
      </c>
      <c r="F98" s="105">
        <v>43621</v>
      </c>
      <c r="G98" s="93">
        <v>5297249.9999999991</v>
      </c>
      <c r="H98" s="95">
        <v>2.6956000000000002</v>
      </c>
      <c r="I98" s="93">
        <v>142.79008999999996</v>
      </c>
      <c r="J98" s="94">
        <v>7.9222910042638019E-4</v>
      </c>
      <c r="K98" s="94">
        <f>I98/'סכום נכסי הקרן'!$C$42</f>
        <v>1.9372586493583262E-6</v>
      </c>
    </row>
    <row r="99" spans="2:11">
      <c r="B99" s="86" t="s">
        <v>2603</v>
      </c>
      <c r="C99" s="83" t="s">
        <v>2604</v>
      </c>
      <c r="D99" s="96" t="s">
        <v>1911</v>
      </c>
      <c r="E99" s="96" t="s">
        <v>151</v>
      </c>
      <c r="F99" s="105">
        <v>43635</v>
      </c>
      <c r="G99" s="93">
        <v>123619999.99999999</v>
      </c>
      <c r="H99" s="95">
        <v>2.6158999999999999</v>
      </c>
      <c r="I99" s="93">
        <v>3233.7209599999996</v>
      </c>
      <c r="J99" s="94">
        <v>1.7941356064491105E-2</v>
      </c>
      <c r="K99" s="94">
        <f>I99/'סכום נכסי הקרן'!$C$42</f>
        <v>4.387246971671011E-5</v>
      </c>
    </row>
    <row r="100" spans="2:11">
      <c r="B100" s="86" t="s">
        <v>2605</v>
      </c>
      <c r="C100" s="83" t="s">
        <v>2606</v>
      </c>
      <c r="D100" s="96" t="s">
        <v>1911</v>
      </c>
      <c r="E100" s="96" t="s">
        <v>151</v>
      </c>
      <c r="F100" s="105">
        <v>43620</v>
      </c>
      <c r="G100" s="93">
        <v>35323999.999999993</v>
      </c>
      <c r="H100" s="95">
        <v>2.6613000000000002</v>
      </c>
      <c r="I100" s="93">
        <v>940.08149999999989</v>
      </c>
      <c r="J100" s="94">
        <v>5.2157675723328014E-3</v>
      </c>
      <c r="K100" s="94">
        <f>I100/'סכום נכסי הקרן'!$C$42</f>
        <v>1.2754253582841425E-5</v>
      </c>
    </row>
    <row r="101" spans="2:11">
      <c r="B101" s="86" t="s">
        <v>2607</v>
      </c>
      <c r="C101" s="83" t="s">
        <v>2608</v>
      </c>
      <c r="D101" s="96" t="s">
        <v>1911</v>
      </c>
      <c r="E101" s="96" t="s">
        <v>151</v>
      </c>
      <c r="F101" s="105">
        <v>43620</v>
      </c>
      <c r="G101" s="93">
        <v>100704749.99999999</v>
      </c>
      <c r="H101" s="95">
        <v>2.6916000000000002</v>
      </c>
      <c r="I101" s="93">
        <v>2710.5377200000003</v>
      </c>
      <c r="J101" s="94">
        <v>1.5038626697324529E-2</v>
      </c>
      <c r="K101" s="94">
        <f>I101/'סכום נכסי הקרן'!$C$42</f>
        <v>3.6774349273692587E-5</v>
      </c>
    </row>
    <row r="102" spans="2:11">
      <c r="B102" s="86" t="s">
        <v>2609</v>
      </c>
      <c r="C102" s="83" t="s">
        <v>2610</v>
      </c>
      <c r="D102" s="96" t="s">
        <v>1911</v>
      </c>
      <c r="E102" s="96" t="s">
        <v>151</v>
      </c>
      <c r="F102" s="105">
        <v>43620</v>
      </c>
      <c r="G102" s="93">
        <v>53002499.999999993</v>
      </c>
      <c r="H102" s="95">
        <v>2.6916000000000002</v>
      </c>
      <c r="I102" s="93">
        <v>1426.5987999999998</v>
      </c>
      <c r="J102" s="94">
        <v>7.9150666828023825E-3</v>
      </c>
      <c r="K102" s="94">
        <f>I102/'סכום נכסי הקרן'!$C$42</f>
        <v>1.9354920670364512E-5</v>
      </c>
    </row>
    <row r="103" spans="2:11">
      <c r="B103" s="86" t="s">
        <v>2609</v>
      </c>
      <c r="C103" s="83" t="s">
        <v>2611</v>
      </c>
      <c r="D103" s="96" t="s">
        <v>1911</v>
      </c>
      <c r="E103" s="96" t="s">
        <v>151</v>
      </c>
      <c r="F103" s="105">
        <v>43620</v>
      </c>
      <c r="G103" s="93">
        <v>5759604.9999999991</v>
      </c>
      <c r="H103" s="95">
        <v>2.6916000000000002</v>
      </c>
      <c r="I103" s="93">
        <v>155.02373999999998</v>
      </c>
      <c r="J103" s="94">
        <v>8.6010393357783491E-4</v>
      </c>
      <c r="K103" s="94">
        <f>I103/'סכום נכסי הקרן'!$C$42</f>
        <v>2.1032347634970771E-6</v>
      </c>
    </row>
    <row r="104" spans="2:11">
      <c r="B104" s="86" t="s">
        <v>2612</v>
      </c>
      <c r="C104" s="83" t="s">
        <v>2613</v>
      </c>
      <c r="D104" s="96" t="s">
        <v>1911</v>
      </c>
      <c r="E104" s="96" t="s">
        <v>151</v>
      </c>
      <c r="F104" s="105">
        <v>43635</v>
      </c>
      <c r="G104" s="93">
        <v>3250819.9999999995</v>
      </c>
      <c r="H104" s="95">
        <v>2.6570999999999998</v>
      </c>
      <c r="I104" s="93">
        <v>86.378749999999982</v>
      </c>
      <c r="J104" s="94">
        <v>4.792472601456809E-4</v>
      </c>
      <c r="K104" s="94">
        <f>I104/'סכום נכסי הקרן'!$C$42</f>
        <v>1.1719159260860506E-6</v>
      </c>
    </row>
    <row r="105" spans="2:11">
      <c r="B105" s="86" t="s">
        <v>2612</v>
      </c>
      <c r="C105" s="83" t="s">
        <v>2614</v>
      </c>
      <c r="D105" s="96" t="s">
        <v>1911</v>
      </c>
      <c r="E105" s="96" t="s">
        <v>151</v>
      </c>
      <c r="F105" s="105">
        <v>43635</v>
      </c>
      <c r="G105" s="93">
        <v>4275534.9999999991</v>
      </c>
      <c r="H105" s="95">
        <v>2.6570999999999998</v>
      </c>
      <c r="I105" s="93">
        <v>113.60683999999998</v>
      </c>
      <c r="J105" s="94">
        <v>6.3031436324106048E-4</v>
      </c>
      <c r="K105" s="94">
        <f>I105/'סכום נכסי הקרן'!$C$42</f>
        <v>1.5413242852936607E-6</v>
      </c>
    </row>
    <row r="106" spans="2:11">
      <c r="B106" s="86" t="s">
        <v>2612</v>
      </c>
      <c r="C106" s="83" t="s">
        <v>2615</v>
      </c>
      <c r="D106" s="96" t="s">
        <v>1911</v>
      </c>
      <c r="E106" s="96" t="s">
        <v>151</v>
      </c>
      <c r="F106" s="105">
        <v>43635</v>
      </c>
      <c r="G106" s="93">
        <v>3180149.9999999995</v>
      </c>
      <c r="H106" s="95">
        <v>2.6570999999999998</v>
      </c>
      <c r="I106" s="93">
        <v>84.500949999999989</v>
      </c>
      <c r="J106" s="94">
        <v>4.6882883541620108E-4</v>
      </c>
      <c r="K106" s="94">
        <f>I106/'סכום נכסי הקרן'!$C$42</f>
        <v>1.1464394781633338E-6</v>
      </c>
    </row>
    <row r="107" spans="2:11">
      <c r="B107" s="86" t="s">
        <v>2616</v>
      </c>
      <c r="C107" s="83" t="s">
        <v>2617</v>
      </c>
      <c r="D107" s="96" t="s">
        <v>1911</v>
      </c>
      <c r="E107" s="96" t="s">
        <v>151</v>
      </c>
      <c r="F107" s="105">
        <v>43635</v>
      </c>
      <c r="G107" s="93">
        <v>102572999.99999999</v>
      </c>
      <c r="H107" s="95">
        <v>2.7189000000000001</v>
      </c>
      <c r="I107" s="93">
        <v>2788.8657999999991</v>
      </c>
      <c r="J107" s="94">
        <v>1.5473207166855187E-2</v>
      </c>
      <c r="K107" s="94">
        <f>I107/'סכום נכסי הקרן'!$C$42</f>
        <v>3.7837040322263456E-5</v>
      </c>
    </row>
    <row r="108" spans="2:11">
      <c r="B108" s="86" t="s">
        <v>2618</v>
      </c>
      <c r="C108" s="83" t="s">
        <v>2619</v>
      </c>
      <c r="D108" s="96" t="s">
        <v>1911</v>
      </c>
      <c r="E108" s="96" t="s">
        <v>151</v>
      </c>
      <c r="F108" s="105">
        <v>43633</v>
      </c>
      <c r="G108" s="93">
        <v>318347.99999999994</v>
      </c>
      <c r="H108" s="95">
        <v>2.8275999999999999</v>
      </c>
      <c r="I108" s="93">
        <v>9.0015400000000003</v>
      </c>
      <c r="J108" s="94">
        <v>4.9942415027906211E-5</v>
      </c>
      <c r="K108" s="94">
        <f>I108/'סכום נכסי הקרן'!$C$42</f>
        <v>1.2212550060403317E-7</v>
      </c>
    </row>
    <row r="109" spans="2:11">
      <c r="B109" s="86" t="s">
        <v>2620</v>
      </c>
      <c r="C109" s="83" t="s">
        <v>2621</v>
      </c>
      <c r="D109" s="96" t="s">
        <v>1911</v>
      </c>
      <c r="E109" s="96" t="s">
        <v>151</v>
      </c>
      <c r="F109" s="105">
        <v>43633</v>
      </c>
      <c r="G109" s="93">
        <v>24779999.999999996</v>
      </c>
      <c r="H109" s="95">
        <v>2.7667999999999999</v>
      </c>
      <c r="I109" s="93">
        <v>685.62016000000006</v>
      </c>
      <c r="J109" s="94">
        <v>3.8039631643273777E-3</v>
      </c>
      <c r="K109" s="94">
        <f>I109/'סכום נכסי הקרן'!$C$42</f>
        <v>9.3019311433618387E-6</v>
      </c>
    </row>
    <row r="110" spans="2:11">
      <c r="B110" s="86" t="s">
        <v>2622</v>
      </c>
      <c r="C110" s="83" t="s">
        <v>2623</v>
      </c>
      <c r="D110" s="96" t="s">
        <v>1911</v>
      </c>
      <c r="E110" s="96" t="s">
        <v>151</v>
      </c>
      <c r="F110" s="105">
        <v>43634</v>
      </c>
      <c r="G110" s="93">
        <v>53102.999999999993</v>
      </c>
      <c r="H110" s="95">
        <v>2.9098000000000002</v>
      </c>
      <c r="I110" s="93">
        <v>1.5451899999999996</v>
      </c>
      <c r="J110" s="94">
        <v>8.5730353113989811E-6</v>
      </c>
      <c r="K110" s="94">
        <f>I110/'סכום נכסי הקרן'!$C$42</f>
        <v>2.0963868657845878E-8</v>
      </c>
    </row>
    <row r="111" spans="2:11">
      <c r="B111" s="86" t="s">
        <v>2622</v>
      </c>
      <c r="C111" s="83" t="s">
        <v>2624</v>
      </c>
      <c r="D111" s="96" t="s">
        <v>1911</v>
      </c>
      <c r="E111" s="96" t="s">
        <v>151</v>
      </c>
      <c r="F111" s="105">
        <v>43634</v>
      </c>
      <c r="G111" s="93">
        <v>7788.4399999999987</v>
      </c>
      <c r="H111" s="95">
        <v>2.9098000000000002</v>
      </c>
      <c r="I111" s="93">
        <v>0.22662999999999997</v>
      </c>
      <c r="J111" s="94">
        <v>1.2573903485152967E-6</v>
      </c>
      <c r="K111" s="94">
        <f>I111/'סכום נכסי הקרן'!$C$42</f>
        <v>3.0747296797983495E-9</v>
      </c>
    </row>
    <row r="112" spans="2:11">
      <c r="B112" s="86" t="s">
        <v>2622</v>
      </c>
      <c r="C112" s="83" t="s">
        <v>2625</v>
      </c>
      <c r="D112" s="96" t="s">
        <v>1911</v>
      </c>
      <c r="E112" s="96" t="s">
        <v>151</v>
      </c>
      <c r="F112" s="105">
        <v>43634</v>
      </c>
      <c r="G112" s="93">
        <v>4956.2799999999988</v>
      </c>
      <c r="H112" s="95">
        <v>2.9098000000000002</v>
      </c>
      <c r="I112" s="93">
        <v>0.14421999999999996</v>
      </c>
      <c r="J112" s="94">
        <v>8.0016253833506615E-7</v>
      </c>
      <c r="K112" s="94">
        <f>I112/'סכום נכסי הקרן'!$C$42</f>
        <v>1.9566584936703785E-9</v>
      </c>
    </row>
    <row r="113" spans="2:11">
      <c r="B113" s="86" t="s">
        <v>2626</v>
      </c>
      <c r="C113" s="83" t="s">
        <v>2627</v>
      </c>
      <c r="D113" s="96" t="s">
        <v>1911</v>
      </c>
      <c r="E113" s="96" t="s">
        <v>151</v>
      </c>
      <c r="F113" s="105">
        <v>43633</v>
      </c>
      <c r="G113" s="93">
        <v>3541349.9999999995</v>
      </c>
      <c r="H113" s="95">
        <v>2.8037999999999998</v>
      </c>
      <c r="I113" s="93">
        <v>99.293960000000013</v>
      </c>
      <c r="J113" s="94">
        <v>5.5090352984981663E-4</v>
      </c>
      <c r="K113" s="94">
        <f>I113/'סכום נכסי הקרן'!$C$42</f>
        <v>1.3471388864524124E-6</v>
      </c>
    </row>
    <row r="114" spans="2:11">
      <c r="B114" s="86" t="s">
        <v>2626</v>
      </c>
      <c r="C114" s="83" t="s">
        <v>2628</v>
      </c>
      <c r="D114" s="96" t="s">
        <v>1911</v>
      </c>
      <c r="E114" s="96" t="s">
        <v>151</v>
      </c>
      <c r="F114" s="105">
        <v>43633</v>
      </c>
      <c r="G114" s="93">
        <v>31872149.999999996</v>
      </c>
      <c r="H114" s="95">
        <v>2.8037999999999998</v>
      </c>
      <c r="I114" s="93">
        <v>893.64561999999989</v>
      </c>
      <c r="J114" s="94">
        <v>4.9581316576841911E-3</v>
      </c>
      <c r="K114" s="94">
        <f>I114/'סכום נכסי הקרן'!$C$42</f>
        <v>1.2124249706728137E-5</v>
      </c>
    </row>
    <row r="115" spans="2:11">
      <c r="B115" s="86" t="s">
        <v>2629</v>
      </c>
      <c r="C115" s="83" t="s">
        <v>2630</v>
      </c>
      <c r="D115" s="96" t="s">
        <v>1911</v>
      </c>
      <c r="E115" s="96" t="s">
        <v>151</v>
      </c>
      <c r="F115" s="105">
        <v>43640</v>
      </c>
      <c r="G115" s="93">
        <v>53129999.999999993</v>
      </c>
      <c r="H115" s="95">
        <v>2.7871999999999999</v>
      </c>
      <c r="I115" s="93">
        <v>1480.86582</v>
      </c>
      <c r="J115" s="94">
        <v>8.2161513899933411E-3</v>
      </c>
      <c r="K115" s="94">
        <f>I115/'סכום נכסי הקרן'!$C$42</f>
        <v>2.0091171021281034E-5</v>
      </c>
    </row>
    <row r="116" spans="2:11">
      <c r="B116" s="86" t="s">
        <v>2631</v>
      </c>
      <c r="C116" s="83" t="s">
        <v>2632</v>
      </c>
      <c r="D116" s="96" t="s">
        <v>1911</v>
      </c>
      <c r="E116" s="96" t="s">
        <v>151</v>
      </c>
      <c r="F116" s="105">
        <v>43633</v>
      </c>
      <c r="G116" s="93">
        <v>141679999.99999997</v>
      </c>
      <c r="H116" s="95">
        <v>2.8216999999999999</v>
      </c>
      <c r="I116" s="93">
        <v>3997.7240299999994</v>
      </c>
      <c r="J116" s="94">
        <v>2.2180203906586402E-2</v>
      </c>
      <c r="K116" s="94">
        <f>I116/'סכום נכסי הקרן'!$C$42</f>
        <v>5.4237835797043936E-5</v>
      </c>
    </row>
    <row r="117" spans="2:11">
      <c r="B117" s="86" t="s">
        <v>2633</v>
      </c>
      <c r="C117" s="83" t="s">
        <v>2634</v>
      </c>
      <c r="D117" s="96" t="s">
        <v>1911</v>
      </c>
      <c r="E117" s="96" t="s">
        <v>151</v>
      </c>
      <c r="F117" s="105">
        <v>43640</v>
      </c>
      <c r="G117" s="93">
        <v>3723824.9999999995</v>
      </c>
      <c r="H117" s="95">
        <v>2.9104000000000001</v>
      </c>
      <c r="I117" s="93">
        <v>108.37954999999999</v>
      </c>
      <c r="J117" s="94">
        <v>6.0131227174880207E-4</v>
      </c>
      <c r="K117" s="94">
        <f>I117/'סכום נכסי הקרן'!$C$42</f>
        <v>1.4704047084154316E-6</v>
      </c>
    </row>
    <row r="118" spans="2:11">
      <c r="B118" s="86" t="s">
        <v>2635</v>
      </c>
      <c r="C118" s="83" t="s">
        <v>2636</v>
      </c>
      <c r="D118" s="96" t="s">
        <v>1911</v>
      </c>
      <c r="E118" s="96" t="s">
        <v>151</v>
      </c>
      <c r="F118" s="105">
        <v>43640</v>
      </c>
      <c r="G118" s="93">
        <v>53219999.999999993</v>
      </c>
      <c r="H118" s="95">
        <v>2.9514</v>
      </c>
      <c r="I118" s="93">
        <v>1570.75036</v>
      </c>
      <c r="J118" s="94">
        <v>8.7148495017911488E-3</v>
      </c>
      <c r="K118" s="94">
        <f>I118/'סכום נכסי הקרן'!$C$42</f>
        <v>2.1310650626333419E-5</v>
      </c>
    </row>
    <row r="119" spans="2:11">
      <c r="B119" s="86" t="s">
        <v>2637</v>
      </c>
      <c r="C119" s="83" t="s">
        <v>2638</v>
      </c>
      <c r="D119" s="96" t="s">
        <v>1911</v>
      </c>
      <c r="E119" s="96" t="s">
        <v>151</v>
      </c>
      <c r="F119" s="105">
        <v>43640</v>
      </c>
      <c r="G119" s="93">
        <v>106499999.99999999</v>
      </c>
      <c r="H119" s="95">
        <v>3.0059999999999998</v>
      </c>
      <c r="I119" s="93">
        <v>3201.4237400000002</v>
      </c>
      <c r="J119" s="94">
        <v>1.776216437445945E-2</v>
      </c>
      <c r="K119" s="94">
        <f>I119/'סכום נכסי הקרן'!$C$42</f>
        <v>4.3434287565587239E-5</v>
      </c>
    </row>
    <row r="120" spans="2:11">
      <c r="B120" s="86" t="s">
        <v>2637</v>
      </c>
      <c r="C120" s="83" t="s">
        <v>2639</v>
      </c>
      <c r="D120" s="96" t="s">
        <v>1911</v>
      </c>
      <c r="E120" s="96" t="s">
        <v>151</v>
      </c>
      <c r="F120" s="105">
        <v>43640</v>
      </c>
      <c r="G120" s="93">
        <v>7383999.9999999991</v>
      </c>
      <c r="H120" s="95">
        <v>3.0059999999999998</v>
      </c>
      <c r="I120" s="93">
        <v>221.96537999999998</v>
      </c>
      <c r="J120" s="94">
        <v>1.2315100671426125E-3</v>
      </c>
      <c r="K120" s="94">
        <f>I120/'סכום נכסי הקרן'!$C$42</f>
        <v>3.0114439472872923E-6</v>
      </c>
    </row>
    <row r="121" spans="2:11">
      <c r="B121" s="86" t="s">
        <v>2640</v>
      </c>
      <c r="C121" s="83" t="s">
        <v>2641</v>
      </c>
      <c r="D121" s="96" t="s">
        <v>1911</v>
      </c>
      <c r="E121" s="96" t="s">
        <v>151</v>
      </c>
      <c r="F121" s="105">
        <v>43619</v>
      </c>
      <c r="G121" s="93">
        <v>127835999.99999999</v>
      </c>
      <c r="H121" s="95">
        <v>3.1949000000000001</v>
      </c>
      <c r="I121" s="93">
        <v>4084.1945199999996</v>
      </c>
      <c r="J121" s="94">
        <v>2.2659960159321646E-2</v>
      </c>
      <c r="K121" s="94">
        <f>I121/'סכום נכסי הקרן'!$C$42</f>
        <v>5.5410996376092194E-5</v>
      </c>
    </row>
    <row r="122" spans="2:11">
      <c r="B122" s="86" t="s">
        <v>2642</v>
      </c>
      <c r="C122" s="83" t="s">
        <v>2643</v>
      </c>
      <c r="D122" s="96" t="s">
        <v>1911</v>
      </c>
      <c r="E122" s="96" t="s">
        <v>151</v>
      </c>
      <c r="F122" s="105">
        <v>43619</v>
      </c>
      <c r="G122" s="93">
        <v>53279999.999999993</v>
      </c>
      <c r="H122" s="95">
        <v>3.1879</v>
      </c>
      <c r="I122" s="93">
        <v>1698.4941999999996</v>
      </c>
      <c r="J122" s="94">
        <v>9.4235988796240993E-3</v>
      </c>
      <c r="K122" s="94">
        <f>I122/'סכום נכסי הקרן'!$C$42</f>
        <v>2.3043774115101061E-5</v>
      </c>
    </row>
    <row r="123" spans="2:11">
      <c r="B123" s="86" t="s">
        <v>2642</v>
      </c>
      <c r="C123" s="83" t="s">
        <v>2644</v>
      </c>
      <c r="D123" s="96" t="s">
        <v>1911</v>
      </c>
      <c r="E123" s="96" t="s">
        <v>151</v>
      </c>
      <c r="F123" s="105">
        <v>43619</v>
      </c>
      <c r="G123" s="93">
        <v>3551999.9999999995</v>
      </c>
      <c r="H123" s="95">
        <v>3.1879</v>
      </c>
      <c r="I123" s="93">
        <v>113.23294999999999</v>
      </c>
      <c r="J123" s="94">
        <v>6.2823994380229961E-4</v>
      </c>
      <c r="K123" s="94">
        <f>I123/'סכום נכסי הקרן'!$C$42</f>
        <v>1.5362516528973329E-6</v>
      </c>
    </row>
    <row r="124" spans="2:11">
      <c r="B124" s="86" t="s">
        <v>2645</v>
      </c>
      <c r="C124" s="83" t="s">
        <v>2646</v>
      </c>
      <c r="D124" s="96" t="s">
        <v>1911</v>
      </c>
      <c r="E124" s="96" t="s">
        <v>151</v>
      </c>
      <c r="F124" s="105">
        <v>43677</v>
      </c>
      <c r="G124" s="93">
        <v>84624999.999999985</v>
      </c>
      <c r="H124" s="95">
        <v>-0.77749999999999997</v>
      </c>
      <c r="I124" s="93">
        <v>-657.98376999999994</v>
      </c>
      <c r="J124" s="94">
        <v>-3.6506307279605913E-3</v>
      </c>
      <c r="K124" s="94">
        <f>I124/'סכום נכסי הקרן'!$C$42</f>
        <v>-8.9269833051432326E-6</v>
      </c>
    </row>
    <row r="125" spans="2:11">
      <c r="B125" s="86" t="s">
        <v>2647</v>
      </c>
      <c r="C125" s="83" t="s">
        <v>2648</v>
      </c>
      <c r="D125" s="96" t="s">
        <v>1911</v>
      </c>
      <c r="E125" s="96" t="s">
        <v>151</v>
      </c>
      <c r="F125" s="105">
        <v>43677</v>
      </c>
      <c r="G125" s="93">
        <v>15317.999999999998</v>
      </c>
      <c r="H125" s="95">
        <v>-0.249</v>
      </c>
      <c r="I125" s="93">
        <v>-3.8139999999999993E-2</v>
      </c>
      <c r="J125" s="94">
        <v>-2.1160864798293876E-7</v>
      </c>
      <c r="K125" s="94">
        <f>I125/'סכום נכסי הקרן'!$C$42</f>
        <v>-5.1745219074045377E-10</v>
      </c>
    </row>
    <row r="126" spans="2:11">
      <c r="B126" s="86" t="s">
        <v>2647</v>
      </c>
      <c r="C126" s="83" t="s">
        <v>2649</v>
      </c>
      <c r="D126" s="96" t="s">
        <v>1911</v>
      </c>
      <c r="E126" s="96" t="s">
        <v>151</v>
      </c>
      <c r="F126" s="105">
        <v>43677</v>
      </c>
      <c r="G126" s="93">
        <v>10211.999999999998</v>
      </c>
      <c r="H126" s="95">
        <v>-0.24890000000000001</v>
      </c>
      <c r="I126" s="93">
        <v>-2.5420000000000002E-2</v>
      </c>
      <c r="J126" s="94">
        <v>-1.4103544393619048E-7</v>
      </c>
      <c r="K126" s="94">
        <f>I126/'סכום נכסי הקרן'!$C$42</f>
        <v>-3.4487767930315519E-10</v>
      </c>
    </row>
    <row r="127" spans="2:11">
      <c r="B127" s="86" t="s">
        <v>2650</v>
      </c>
      <c r="C127" s="83" t="s">
        <v>2651</v>
      </c>
      <c r="D127" s="96" t="s">
        <v>1911</v>
      </c>
      <c r="E127" s="96" t="s">
        <v>151</v>
      </c>
      <c r="F127" s="105">
        <v>43677</v>
      </c>
      <c r="G127" s="93">
        <v>4766299.9999999991</v>
      </c>
      <c r="H127" s="95">
        <v>-0.31259999999999999</v>
      </c>
      <c r="I127" s="93">
        <v>-14.898369999999996</v>
      </c>
      <c r="J127" s="94">
        <v>-8.2659253614304534E-5</v>
      </c>
      <c r="K127" s="94">
        <f>I127/'סכום נכסי הקרן'!$C$42</f>
        <v>-2.0212884622343614E-7</v>
      </c>
    </row>
    <row r="128" spans="2:11">
      <c r="B128" s="86" t="s">
        <v>2652</v>
      </c>
      <c r="C128" s="83" t="s">
        <v>2653</v>
      </c>
      <c r="D128" s="96" t="s">
        <v>1911</v>
      </c>
      <c r="E128" s="96" t="s">
        <v>151</v>
      </c>
      <c r="F128" s="105">
        <v>43677</v>
      </c>
      <c r="G128" s="93">
        <v>71567.999999999985</v>
      </c>
      <c r="H128" s="95">
        <v>-0.13159999999999999</v>
      </c>
      <c r="I128" s="93">
        <v>-9.4150000000000011E-2</v>
      </c>
      <c r="J128" s="94">
        <v>-5.2236377051897459E-7</v>
      </c>
      <c r="K128" s="94">
        <f>I128/'סכום נכסי הקרן'!$C$42</f>
        <v>-1.2773498625645973E-9</v>
      </c>
    </row>
    <row r="129" spans="2:11">
      <c r="B129" s="86" t="s">
        <v>2654</v>
      </c>
      <c r="C129" s="83" t="s">
        <v>2655</v>
      </c>
      <c r="D129" s="96" t="s">
        <v>1911</v>
      </c>
      <c r="E129" s="96" t="s">
        <v>151</v>
      </c>
      <c r="F129" s="105">
        <v>43676</v>
      </c>
      <c r="G129" s="93">
        <v>85374999.999999985</v>
      </c>
      <c r="H129" s="95">
        <v>0.10580000000000001</v>
      </c>
      <c r="I129" s="93">
        <v>90.323699999999988</v>
      </c>
      <c r="J129" s="94">
        <v>5.0113466276393724E-4</v>
      </c>
      <c r="K129" s="94">
        <f>I129/'סכום נכסי הקרן'!$C$42</f>
        <v>1.2254377671941146E-6</v>
      </c>
    </row>
    <row r="130" spans="2:11">
      <c r="B130" s="86" t="s">
        <v>2656</v>
      </c>
      <c r="C130" s="83" t="s">
        <v>2657</v>
      </c>
      <c r="D130" s="96" t="s">
        <v>1911</v>
      </c>
      <c r="E130" s="96" t="s">
        <v>151</v>
      </c>
      <c r="F130" s="105">
        <v>43676</v>
      </c>
      <c r="G130" s="93">
        <v>5808219.9999999991</v>
      </c>
      <c r="H130" s="95">
        <v>0.1016</v>
      </c>
      <c r="I130" s="93">
        <v>5.9027299999999983</v>
      </c>
      <c r="J130" s="94">
        <v>3.2749573012803671E-5</v>
      </c>
      <c r="K130" s="94">
        <f>I130/'סכום נכסי הקרן'!$C$42</f>
        <v>8.0083391972978467E-8</v>
      </c>
    </row>
    <row r="131" spans="2:11">
      <c r="B131" s="86" t="s">
        <v>2656</v>
      </c>
      <c r="C131" s="83" t="s">
        <v>2658</v>
      </c>
      <c r="D131" s="96" t="s">
        <v>1911</v>
      </c>
      <c r="E131" s="96" t="s">
        <v>151</v>
      </c>
      <c r="F131" s="105">
        <v>43676</v>
      </c>
      <c r="G131" s="93">
        <v>19303789.999999996</v>
      </c>
      <c r="H131" s="95">
        <v>0.1016</v>
      </c>
      <c r="I131" s="93">
        <v>19.617909999999995</v>
      </c>
      <c r="J131" s="94">
        <v>1.0884424256295159E-4</v>
      </c>
      <c r="K131" s="94">
        <f>I131/'סכום נכסי הקרן'!$C$42</f>
        <v>2.6615968818167425E-7</v>
      </c>
    </row>
    <row r="132" spans="2:11">
      <c r="B132" s="86" t="s">
        <v>2659</v>
      </c>
      <c r="C132" s="83" t="s">
        <v>2660</v>
      </c>
      <c r="D132" s="96" t="s">
        <v>1911</v>
      </c>
      <c r="E132" s="96" t="s">
        <v>151</v>
      </c>
      <c r="F132" s="105">
        <v>43676</v>
      </c>
      <c r="G132" s="93">
        <v>45622289.999999993</v>
      </c>
      <c r="H132" s="95">
        <v>0.125</v>
      </c>
      <c r="I132" s="93">
        <v>57.010629999999992</v>
      </c>
      <c r="J132" s="94">
        <v>3.1630682577230121E-4</v>
      </c>
      <c r="K132" s="94">
        <f>I132/'סכום נכסי הקרן'!$C$42</f>
        <v>7.7347339771875822E-7</v>
      </c>
    </row>
    <row r="133" spans="2:11">
      <c r="B133" s="86" t="s">
        <v>2659</v>
      </c>
      <c r="C133" s="83" t="s">
        <v>2661</v>
      </c>
      <c r="D133" s="96" t="s">
        <v>1911</v>
      </c>
      <c r="E133" s="96" t="s">
        <v>151</v>
      </c>
      <c r="F133" s="105">
        <v>43676</v>
      </c>
      <c r="G133" s="93">
        <v>6834799.9999999991</v>
      </c>
      <c r="H133" s="95">
        <v>0.125</v>
      </c>
      <c r="I133" s="93">
        <v>8.5409199999999981</v>
      </c>
      <c r="J133" s="94">
        <v>4.7386799520986922E-5</v>
      </c>
      <c r="K133" s="94">
        <f>I133/'סכום נכסי הקרן'!$C$42</f>
        <v>1.1587618681014569E-7</v>
      </c>
    </row>
    <row r="134" spans="2:11">
      <c r="B134" s="86" t="s">
        <v>2659</v>
      </c>
      <c r="C134" s="83" t="s">
        <v>2662</v>
      </c>
      <c r="D134" s="96" t="s">
        <v>1911</v>
      </c>
      <c r="E134" s="96" t="s">
        <v>151</v>
      </c>
      <c r="F134" s="105">
        <v>43676</v>
      </c>
      <c r="G134" s="93">
        <v>3400312.9999999995</v>
      </c>
      <c r="H134" s="95">
        <v>0.125</v>
      </c>
      <c r="I134" s="93">
        <v>4.2491099999999991</v>
      </c>
      <c r="J134" s="94">
        <v>2.3574945522569082E-5</v>
      </c>
      <c r="K134" s="94">
        <f>I134/'סכום נכסי הקרן'!$C$42</f>
        <v>5.7648434142558193E-8</v>
      </c>
    </row>
    <row r="135" spans="2:11">
      <c r="B135" s="86" t="s">
        <v>2659</v>
      </c>
      <c r="C135" s="83" t="s">
        <v>2663</v>
      </c>
      <c r="D135" s="96" t="s">
        <v>1911</v>
      </c>
      <c r="E135" s="96" t="s">
        <v>151</v>
      </c>
      <c r="F135" s="105">
        <v>43676</v>
      </c>
      <c r="G135" s="93">
        <v>21034096.999999996</v>
      </c>
      <c r="H135" s="95">
        <v>0.125</v>
      </c>
      <c r="I135" s="93">
        <v>26.284679999999998</v>
      </c>
      <c r="J135" s="94">
        <v>1.4583286831316704E-4</v>
      </c>
      <c r="K135" s="94">
        <f>I135/'סכום נכסי הקרן'!$C$42</f>
        <v>3.5660894727089125E-7</v>
      </c>
    </row>
    <row r="136" spans="2:11">
      <c r="B136" s="86" t="s">
        <v>2659</v>
      </c>
      <c r="C136" s="83" t="s">
        <v>2664</v>
      </c>
      <c r="D136" s="96" t="s">
        <v>1911</v>
      </c>
      <c r="E136" s="96" t="s">
        <v>151</v>
      </c>
      <c r="F136" s="105">
        <v>43676</v>
      </c>
      <c r="G136" s="93">
        <v>5795910.4000000004</v>
      </c>
      <c r="H136" s="95">
        <v>0.125</v>
      </c>
      <c r="I136" s="93">
        <v>7.2426999999999992</v>
      </c>
      <c r="J136" s="94">
        <v>4.0184005106083654E-5</v>
      </c>
      <c r="K136" s="94">
        <f>I136/'סכום נכסי הקרן'!$C$42</f>
        <v>9.8263004244254986E-8</v>
      </c>
    </row>
    <row r="137" spans="2:11">
      <c r="B137" s="86" t="s">
        <v>2659</v>
      </c>
      <c r="C137" s="83" t="s">
        <v>2665</v>
      </c>
      <c r="D137" s="96" t="s">
        <v>1911</v>
      </c>
      <c r="E137" s="96" t="s">
        <v>151</v>
      </c>
      <c r="F137" s="105">
        <v>43676</v>
      </c>
      <c r="G137" s="93">
        <v>5912101.9999999991</v>
      </c>
      <c r="H137" s="95">
        <v>0.125</v>
      </c>
      <c r="I137" s="93">
        <v>7.3878899999999987</v>
      </c>
      <c r="J137" s="94">
        <v>4.0989549406048071E-5</v>
      </c>
      <c r="K137" s="94">
        <f>I137/'סכום נכסי הקרן'!$C$42</f>
        <v>1.0023282290114031E-7</v>
      </c>
    </row>
    <row r="138" spans="2:11">
      <c r="B138" s="86" t="s">
        <v>2659</v>
      </c>
      <c r="C138" s="83" t="s">
        <v>2666</v>
      </c>
      <c r="D138" s="96" t="s">
        <v>1911</v>
      </c>
      <c r="E138" s="96" t="s">
        <v>151</v>
      </c>
      <c r="F138" s="105">
        <v>43676</v>
      </c>
      <c r="G138" s="93">
        <v>1025219.9999999999</v>
      </c>
      <c r="H138" s="95">
        <v>0.125</v>
      </c>
      <c r="I138" s="93">
        <v>1.2811399999999999</v>
      </c>
      <c r="J138" s="94">
        <v>7.1080310245637702E-6</v>
      </c>
      <c r="K138" s="94">
        <f>I138/'סכום נכסי הקרן'!$C$42</f>
        <v>1.7381455155879002E-8</v>
      </c>
    </row>
    <row r="139" spans="2:11">
      <c r="B139" s="86" t="s">
        <v>2667</v>
      </c>
      <c r="C139" s="83" t="s">
        <v>2668</v>
      </c>
      <c r="D139" s="96" t="s">
        <v>1911</v>
      </c>
      <c r="E139" s="96" t="s">
        <v>151</v>
      </c>
      <c r="F139" s="105">
        <v>43685</v>
      </c>
      <c r="G139" s="93">
        <v>479317.99999999994</v>
      </c>
      <c r="H139" s="95">
        <v>-0.38900000000000001</v>
      </c>
      <c r="I139" s="93">
        <v>-1.8644999999999998</v>
      </c>
      <c r="J139" s="94">
        <v>-1.0344633564871247E-5</v>
      </c>
      <c r="K139" s="94">
        <f>I139/'סכום נכסי הקרן'!$C$42</f>
        <v>-2.5296004447707819E-8</v>
      </c>
    </row>
    <row r="140" spans="2:11">
      <c r="B140" s="86" t="s">
        <v>2667</v>
      </c>
      <c r="C140" s="83" t="s">
        <v>2669</v>
      </c>
      <c r="D140" s="96" t="s">
        <v>1911</v>
      </c>
      <c r="E140" s="96" t="s">
        <v>151</v>
      </c>
      <c r="F140" s="105">
        <v>43685</v>
      </c>
      <c r="G140" s="93">
        <v>924398.99999999988</v>
      </c>
      <c r="H140" s="95">
        <v>-0.38900000000000001</v>
      </c>
      <c r="I140" s="93">
        <v>-3.5958199999999994</v>
      </c>
      <c r="J140" s="94">
        <v>-1.9950356806240451E-5</v>
      </c>
      <c r="K140" s="94">
        <f>I140/'סכום נכסי הקרן'!$C$42</f>
        <v>-4.8785132053181399E-8</v>
      </c>
    </row>
    <row r="141" spans="2:11">
      <c r="B141" s="86" t="s">
        <v>2667</v>
      </c>
      <c r="C141" s="83" t="s">
        <v>2670</v>
      </c>
      <c r="D141" s="96" t="s">
        <v>1911</v>
      </c>
      <c r="E141" s="96" t="s">
        <v>151</v>
      </c>
      <c r="F141" s="105">
        <v>43685</v>
      </c>
      <c r="G141" s="93">
        <v>13694.799999999997</v>
      </c>
      <c r="H141" s="95">
        <v>-0.38900000000000001</v>
      </c>
      <c r="I141" s="93">
        <v>-5.3270000000000005E-2</v>
      </c>
      <c r="J141" s="94">
        <v>-2.9555303298508525E-7</v>
      </c>
      <c r="K141" s="94">
        <f>I141/'סכום נכסי הקרן'!$C$42</f>
        <v>-7.2272360253654911E-10</v>
      </c>
    </row>
    <row r="142" spans="2:11">
      <c r="B142" s="86" t="s">
        <v>2667</v>
      </c>
      <c r="C142" s="83" t="s">
        <v>2671</v>
      </c>
      <c r="D142" s="96" t="s">
        <v>1911</v>
      </c>
      <c r="E142" s="96" t="s">
        <v>151</v>
      </c>
      <c r="F142" s="105">
        <v>43685</v>
      </c>
      <c r="G142" s="93">
        <v>650502.99999999988</v>
      </c>
      <c r="H142" s="95">
        <v>-0.38900000000000001</v>
      </c>
      <c r="I142" s="93">
        <v>-2.5303899999999993</v>
      </c>
      <c r="J142" s="94">
        <v>-1.4039129700302789E-5</v>
      </c>
      <c r="K142" s="94">
        <f>I142/'סכום נכסי הקרן'!$C$42</f>
        <v>-3.4330252987093258E-8</v>
      </c>
    </row>
    <row r="143" spans="2:11">
      <c r="B143" s="86" t="s">
        <v>2672</v>
      </c>
      <c r="C143" s="83" t="s">
        <v>2673</v>
      </c>
      <c r="D143" s="96" t="s">
        <v>1911</v>
      </c>
      <c r="E143" s="96" t="s">
        <v>151</v>
      </c>
      <c r="F143" s="105">
        <v>43685</v>
      </c>
      <c r="G143" s="93">
        <v>85614.999999999985</v>
      </c>
      <c r="H143" s="95">
        <v>-0.36259999999999998</v>
      </c>
      <c r="I143" s="93">
        <v>-0.31047999999999998</v>
      </c>
      <c r="J143" s="94">
        <v>-1.7226075780215739E-6</v>
      </c>
      <c r="K143" s="94">
        <f>I143/'סכום נכסי הקרן'!$C$42</f>
        <v>-4.2123376030701652E-9</v>
      </c>
    </row>
    <row r="144" spans="2:11">
      <c r="B144" s="86" t="s">
        <v>2674</v>
      </c>
      <c r="C144" s="83" t="s">
        <v>2675</v>
      </c>
      <c r="D144" s="96" t="s">
        <v>1911</v>
      </c>
      <c r="E144" s="96" t="s">
        <v>151</v>
      </c>
      <c r="F144" s="105">
        <v>43677</v>
      </c>
      <c r="G144" s="93">
        <v>274239.99999999994</v>
      </c>
      <c r="H144" s="95">
        <v>-0.26319999999999999</v>
      </c>
      <c r="I144" s="93">
        <v>-0.72192999999999985</v>
      </c>
      <c r="J144" s="94">
        <v>-4.0054177042035391E-6</v>
      </c>
      <c r="K144" s="94">
        <f>I144/'סכום נכסי הקרן'!$C$42</f>
        <v>-9.7945532265667492E-9</v>
      </c>
    </row>
    <row r="145" spans="2:11">
      <c r="B145" s="86" t="s">
        <v>2676</v>
      </c>
      <c r="C145" s="83" t="s">
        <v>2677</v>
      </c>
      <c r="D145" s="96" t="s">
        <v>1911</v>
      </c>
      <c r="E145" s="96" t="s">
        <v>151</v>
      </c>
      <c r="F145" s="105">
        <v>43689</v>
      </c>
      <c r="G145" s="93">
        <v>68579.999999999985</v>
      </c>
      <c r="H145" s="95">
        <v>-0.23400000000000001</v>
      </c>
      <c r="I145" s="93">
        <v>-0.16050999999999996</v>
      </c>
      <c r="J145" s="94">
        <v>-8.9054284446097267E-7</v>
      </c>
      <c r="K145" s="94">
        <f>I145/'סכום נכסי הקרן'!$C$42</f>
        <v>-2.1776678326101267E-9</v>
      </c>
    </row>
    <row r="146" spans="2:11">
      <c r="B146" s="86" t="s">
        <v>2676</v>
      </c>
      <c r="C146" s="83" t="s">
        <v>2678</v>
      </c>
      <c r="D146" s="96" t="s">
        <v>1911</v>
      </c>
      <c r="E146" s="96" t="s">
        <v>151</v>
      </c>
      <c r="F146" s="105">
        <v>43689</v>
      </c>
      <c r="G146" s="93">
        <v>480059.99999999994</v>
      </c>
      <c r="H146" s="95">
        <v>-0.23400000000000001</v>
      </c>
      <c r="I146" s="93">
        <v>-1.1235799999999998</v>
      </c>
      <c r="J146" s="94">
        <v>-6.2338553933054621E-6</v>
      </c>
      <c r="K146" s="94">
        <f>I146/'סכום נכסי הקרן'!$C$42</f>
        <v>-1.524381050005661E-8</v>
      </c>
    </row>
    <row r="147" spans="2:11">
      <c r="B147" s="86" t="s">
        <v>2676</v>
      </c>
      <c r="C147" s="83" t="s">
        <v>2679</v>
      </c>
      <c r="D147" s="96" t="s">
        <v>1911</v>
      </c>
      <c r="E147" s="96" t="s">
        <v>151</v>
      </c>
      <c r="F147" s="105">
        <v>43689</v>
      </c>
      <c r="G147" s="93">
        <v>205739.99999999997</v>
      </c>
      <c r="H147" s="95">
        <v>-0.23400000000000001</v>
      </c>
      <c r="I147" s="93">
        <v>-0.4815299999999999</v>
      </c>
      <c r="J147" s="94">
        <v>-2.6716285333829182E-6</v>
      </c>
      <c r="K147" s="94">
        <f>I147/'סכום נכסי הקרן'!$C$42</f>
        <v>-6.5330034978303805E-9</v>
      </c>
    </row>
    <row r="148" spans="2:11">
      <c r="B148" s="86" t="s">
        <v>2676</v>
      </c>
      <c r="C148" s="83" t="s">
        <v>2680</v>
      </c>
      <c r="D148" s="96" t="s">
        <v>1911</v>
      </c>
      <c r="E148" s="96" t="s">
        <v>151</v>
      </c>
      <c r="F148" s="105">
        <v>43689</v>
      </c>
      <c r="G148" s="93">
        <v>685799.99999999988</v>
      </c>
      <c r="H148" s="95">
        <v>-0.23400000000000001</v>
      </c>
      <c r="I148" s="93">
        <v>-1.6051099999999996</v>
      </c>
      <c r="J148" s="94">
        <v>-8.9054839266883795E-6</v>
      </c>
      <c r="K148" s="94">
        <f>I148/'סכום נכסי הקרן'!$C$42</f>
        <v>-2.1776813997886988E-8</v>
      </c>
    </row>
    <row r="149" spans="2:11">
      <c r="B149" s="86" t="s">
        <v>2681</v>
      </c>
      <c r="C149" s="83" t="s">
        <v>2682</v>
      </c>
      <c r="D149" s="96" t="s">
        <v>1911</v>
      </c>
      <c r="E149" s="96" t="s">
        <v>151</v>
      </c>
      <c r="F149" s="105">
        <v>43675</v>
      </c>
      <c r="G149" s="93">
        <v>68623999.999999985</v>
      </c>
      <c r="H149" s="95">
        <v>0.59060000000000001</v>
      </c>
      <c r="I149" s="93">
        <v>405.28628000000003</v>
      </c>
      <c r="J149" s="94">
        <v>2.2486125263983946E-3</v>
      </c>
      <c r="K149" s="94">
        <f>I149/'סכום נכסי הקרן'!$C$42</f>
        <v>5.4985913335880712E-6</v>
      </c>
    </row>
    <row r="150" spans="2:11">
      <c r="B150" s="86" t="s">
        <v>2683</v>
      </c>
      <c r="C150" s="83" t="s">
        <v>2684</v>
      </c>
      <c r="D150" s="96" t="s">
        <v>1911</v>
      </c>
      <c r="E150" s="96" t="s">
        <v>151</v>
      </c>
      <c r="F150" s="105">
        <v>43675</v>
      </c>
      <c r="G150" s="93">
        <v>68629999.999999985</v>
      </c>
      <c r="H150" s="95">
        <v>0.57430000000000003</v>
      </c>
      <c r="I150" s="93">
        <v>394.14859999999993</v>
      </c>
      <c r="J150" s="94">
        <v>2.1868183626210839E-3</v>
      </c>
      <c r="K150" s="94">
        <f>I150/'סכום נכסי הקרן'!$C$42</f>
        <v>5.3474844401489994E-6</v>
      </c>
    </row>
    <row r="151" spans="2:11">
      <c r="B151" s="86" t="s">
        <v>2685</v>
      </c>
      <c r="C151" s="83" t="s">
        <v>2686</v>
      </c>
      <c r="D151" s="96" t="s">
        <v>1911</v>
      </c>
      <c r="E151" s="96" t="s">
        <v>151</v>
      </c>
      <c r="F151" s="105">
        <v>43675</v>
      </c>
      <c r="G151" s="93">
        <v>4462509.9999999991</v>
      </c>
      <c r="H151" s="95">
        <v>0.60899999999999999</v>
      </c>
      <c r="I151" s="93">
        <v>27.176169999999995</v>
      </c>
      <c r="J151" s="94">
        <v>1.5077904014301261E-4</v>
      </c>
      <c r="K151" s="94">
        <f>I151/'סכום נכסי הקרן'!$C$42</f>
        <v>3.6870395129614575E-7</v>
      </c>
    </row>
    <row r="152" spans="2:11">
      <c r="B152" s="86" t="s">
        <v>2685</v>
      </c>
      <c r="C152" s="83" t="s">
        <v>2687</v>
      </c>
      <c r="D152" s="96" t="s">
        <v>1911</v>
      </c>
      <c r="E152" s="96" t="s">
        <v>151</v>
      </c>
      <c r="F152" s="105">
        <v>43675</v>
      </c>
      <c r="G152" s="93">
        <v>1029809.9999999999</v>
      </c>
      <c r="H152" s="95">
        <v>0.60899999999999999</v>
      </c>
      <c r="I152" s="93">
        <v>6.2714199999999991</v>
      </c>
      <c r="J152" s="94">
        <v>3.4795141770664965E-5</v>
      </c>
      <c r="K152" s="94">
        <f>I152/'סכום נכסי הקרן'!$C$42</f>
        <v>8.5085475040731432E-8</v>
      </c>
    </row>
    <row r="153" spans="2:11">
      <c r="B153" s="86" t="s">
        <v>2685</v>
      </c>
      <c r="C153" s="83" t="s">
        <v>2688</v>
      </c>
      <c r="D153" s="96" t="s">
        <v>1911</v>
      </c>
      <c r="E153" s="96" t="s">
        <v>151</v>
      </c>
      <c r="F153" s="105">
        <v>43675</v>
      </c>
      <c r="G153" s="93">
        <v>7551939.9999999991</v>
      </c>
      <c r="H153" s="95">
        <v>0.60899999999999999</v>
      </c>
      <c r="I153" s="93">
        <v>45.99044</v>
      </c>
      <c r="J153" s="94">
        <v>2.5516452093708622E-4</v>
      </c>
      <c r="K153" s="94">
        <f>I153/'סכום נכסי הקרן'!$C$42</f>
        <v>6.2396051209012588E-7</v>
      </c>
    </row>
    <row r="154" spans="2:11">
      <c r="B154" s="86" t="s">
        <v>2685</v>
      </c>
      <c r="C154" s="83" t="s">
        <v>2689</v>
      </c>
      <c r="D154" s="96" t="s">
        <v>1911</v>
      </c>
      <c r="E154" s="96" t="s">
        <v>151</v>
      </c>
      <c r="F154" s="105">
        <v>43675</v>
      </c>
      <c r="G154" s="93">
        <v>1373079.9999999998</v>
      </c>
      <c r="H154" s="95">
        <v>0.60899999999999999</v>
      </c>
      <c r="I154" s="93">
        <v>8.3619000000000003</v>
      </c>
      <c r="J154" s="94">
        <v>4.6393559348939068E-5</v>
      </c>
      <c r="K154" s="94">
        <f>I154/'סכום נכסי הקרן'!$C$42</f>
        <v>1.1344739050216575E-7</v>
      </c>
    </row>
    <row r="155" spans="2:11">
      <c r="B155" s="86" t="s">
        <v>2685</v>
      </c>
      <c r="C155" s="83" t="s">
        <v>2690</v>
      </c>
      <c r="D155" s="96" t="s">
        <v>1911</v>
      </c>
      <c r="E155" s="96" t="s">
        <v>151</v>
      </c>
      <c r="F155" s="105">
        <v>43675</v>
      </c>
      <c r="G155" s="93">
        <v>1544714.9999999998</v>
      </c>
      <c r="H155" s="95">
        <v>0.60899999999999999</v>
      </c>
      <c r="I155" s="93">
        <v>9.4071299999999969</v>
      </c>
      <c r="J155" s="94">
        <v>5.2192712655997438E-5</v>
      </c>
      <c r="K155" s="94">
        <f>I155/'סכום נכסי הקרן'!$C$42</f>
        <v>1.2762821256109713E-7</v>
      </c>
    </row>
    <row r="156" spans="2:11">
      <c r="B156" s="86" t="s">
        <v>2685</v>
      </c>
      <c r="C156" s="83" t="s">
        <v>2691</v>
      </c>
      <c r="D156" s="96" t="s">
        <v>1911</v>
      </c>
      <c r="E156" s="96" t="s">
        <v>151</v>
      </c>
      <c r="F156" s="105">
        <v>43675</v>
      </c>
      <c r="G156" s="93">
        <v>5149049.9999999991</v>
      </c>
      <c r="H156" s="95">
        <v>0.60899999999999999</v>
      </c>
      <c r="I156" s="93">
        <v>31.357119999999995</v>
      </c>
      <c r="J156" s="94">
        <v>1.7397581981748214E-4</v>
      </c>
      <c r="K156" s="94">
        <f>I156/'סכום נכסי הקרן'!$C$42</f>
        <v>4.254276465472286E-7</v>
      </c>
    </row>
    <row r="157" spans="2:11">
      <c r="B157" s="86" t="s">
        <v>2685</v>
      </c>
      <c r="C157" s="83" t="s">
        <v>2692</v>
      </c>
      <c r="D157" s="96" t="s">
        <v>1911</v>
      </c>
      <c r="E157" s="96" t="s">
        <v>151</v>
      </c>
      <c r="F157" s="105">
        <v>43675</v>
      </c>
      <c r="G157" s="93">
        <v>1029809.9999999999</v>
      </c>
      <c r="H157" s="95">
        <v>0.60899999999999999</v>
      </c>
      <c r="I157" s="93">
        <v>6.2714199999999991</v>
      </c>
      <c r="J157" s="94">
        <v>3.4795141770664965E-5</v>
      </c>
      <c r="K157" s="94">
        <f>I157/'סכום נכסי הקרן'!$C$42</f>
        <v>8.5085475040731432E-8</v>
      </c>
    </row>
    <row r="158" spans="2:11">
      <c r="B158" s="86" t="s">
        <v>2693</v>
      </c>
      <c r="C158" s="83" t="s">
        <v>2694</v>
      </c>
      <c r="D158" s="96" t="s">
        <v>1911</v>
      </c>
      <c r="E158" s="96" t="s">
        <v>151</v>
      </c>
      <c r="F158" s="105">
        <v>43675</v>
      </c>
      <c r="G158" s="93">
        <v>295237999.99999994</v>
      </c>
      <c r="H158" s="95">
        <v>0.66720000000000002</v>
      </c>
      <c r="I158" s="93">
        <v>1969.8648199999996</v>
      </c>
      <c r="J158" s="94">
        <v>1.092921948792226E-2</v>
      </c>
      <c r="K158" s="94">
        <f>I158/'סכום נכסי הקרן'!$C$42</f>
        <v>2.6725507775866536E-5</v>
      </c>
    </row>
    <row r="159" spans="2:11">
      <c r="B159" s="86" t="s">
        <v>2693</v>
      </c>
      <c r="C159" s="83" t="s">
        <v>2695</v>
      </c>
      <c r="D159" s="96" t="s">
        <v>1911</v>
      </c>
      <c r="E159" s="96" t="s">
        <v>151</v>
      </c>
      <c r="F159" s="105">
        <v>43675</v>
      </c>
      <c r="G159" s="93">
        <v>20597999.999999996</v>
      </c>
      <c r="H159" s="95">
        <v>0.66720000000000002</v>
      </c>
      <c r="I159" s="93">
        <v>137.43242999999998</v>
      </c>
      <c r="J159" s="94">
        <v>7.6250368907472142E-4</v>
      </c>
      <c r="K159" s="94">
        <f>I159/'סכום נכסי הקרן'!$C$42</f>
        <v>1.8645703194096505E-6</v>
      </c>
    </row>
    <row r="160" spans="2:11">
      <c r="B160" s="86" t="s">
        <v>2696</v>
      </c>
      <c r="C160" s="83" t="s">
        <v>2697</v>
      </c>
      <c r="D160" s="96" t="s">
        <v>1911</v>
      </c>
      <c r="E160" s="96" t="s">
        <v>151</v>
      </c>
      <c r="F160" s="105">
        <v>43675</v>
      </c>
      <c r="G160" s="93">
        <v>343369.99999999994</v>
      </c>
      <c r="H160" s="95">
        <v>0.61619999999999997</v>
      </c>
      <c r="I160" s="93">
        <v>2.1159999999999997</v>
      </c>
      <c r="J160" s="94">
        <v>1.1740007842996812E-5</v>
      </c>
      <c r="K160" s="94">
        <f>I160/'סכום נכסי הקרן'!$C$42</f>
        <v>2.8708149858594658E-8</v>
      </c>
    </row>
    <row r="161" spans="2:11">
      <c r="B161" s="86" t="s">
        <v>2698</v>
      </c>
      <c r="C161" s="83" t="s">
        <v>2699</v>
      </c>
      <c r="D161" s="96" t="s">
        <v>1911</v>
      </c>
      <c r="E161" s="96" t="s">
        <v>151</v>
      </c>
      <c r="F161" s="105">
        <v>43675</v>
      </c>
      <c r="G161" s="93">
        <v>686899.99999999988</v>
      </c>
      <c r="H161" s="95">
        <v>0.68589999999999995</v>
      </c>
      <c r="I161" s="93">
        <v>4.7113599999999991</v>
      </c>
      <c r="J161" s="94">
        <v>2.6139604608308817E-5</v>
      </c>
      <c r="K161" s="94">
        <f>I161/'סכום נכסי הקרן'!$C$42</f>
        <v>6.3919862437518201E-8</v>
      </c>
    </row>
    <row r="162" spans="2:11">
      <c r="B162" s="86" t="s">
        <v>2700</v>
      </c>
      <c r="C162" s="83" t="s">
        <v>2701</v>
      </c>
      <c r="D162" s="96" t="s">
        <v>1911</v>
      </c>
      <c r="E162" s="96" t="s">
        <v>151</v>
      </c>
      <c r="F162" s="105">
        <v>43682</v>
      </c>
      <c r="G162" s="93">
        <v>41219.999999999993</v>
      </c>
      <c r="H162" s="95">
        <v>-5.9200000000000003E-2</v>
      </c>
      <c r="I162" s="93">
        <v>-2.4409999999999998E-2</v>
      </c>
      <c r="J162" s="94">
        <v>-1.3543175399222694E-7</v>
      </c>
      <c r="K162" s="94">
        <f>I162/'סכום נכסי הקרן'!$C$42</f>
        <v>-3.311748289453193E-10</v>
      </c>
    </row>
    <row r="163" spans="2:11">
      <c r="B163" s="86" t="s">
        <v>2700</v>
      </c>
      <c r="C163" s="83" t="s">
        <v>2702</v>
      </c>
      <c r="D163" s="96" t="s">
        <v>1911</v>
      </c>
      <c r="E163" s="96" t="s">
        <v>151</v>
      </c>
      <c r="F163" s="105">
        <v>43682</v>
      </c>
      <c r="G163" s="93">
        <v>24044.999999999996</v>
      </c>
      <c r="H163" s="95">
        <v>-5.9200000000000003E-2</v>
      </c>
      <c r="I163" s="93">
        <v>-1.4239999999999999E-2</v>
      </c>
      <c r="J163" s="94">
        <v>-7.9006480002020141E-8</v>
      </c>
      <c r="K163" s="94">
        <f>I163/'סכום נכסי הקרן'!$C$42</f>
        <v>-1.9319662286691304E-10</v>
      </c>
    </row>
    <row r="164" spans="2:11">
      <c r="B164" s="86" t="s">
        <v>2703</v>
      </c>
      <c r="C164" s="83" t="s">
        <v>2704</v>
      </c>
      <c r="D164" s="96" t="s">
        <v>1911</v>
      </c>
      <c r="E164" s="96" t="s">
        <v>151</v>
      </c>
      <c r="F164" s="105">
        <v>43661</v>
      </c>
      <c r="G164" s="93">
        <v>134549999.99999997</v>
      </c>
      <c r="H164" s="95">
        <v>1.0337000000000001</v>
      </c>
      <c r="I164" s="93">
        <v>1390.8055299999999</v>
      </c>
      <c r="J164" s="94">
        <v>7.7164781806632037E-3</v>
      </c>
      <c r="K164" s="94">
        <f>I164/'סכום נכסי הקרן'!$C$42</f>
        <v>1.88693069845946E-5</v>
      </c>
    </row>
    <row r="165" spans="2:11">
      <c r="B165" s="86" t="s">
        <v>2705</v>
      </c>
      <c r="C165" s="83" t="s">
        <v>2706</v>
      </c>
      <c r="D165" s="96" t="s">
        <v>1911</v>
      </c>
      <c r="E165" s="96" t="s">
        <v>151</v>
      </c>
      <c r="F165" s="105">
        <v>43661</v>
      </c>
      <c r="G165" s="93">
        <v>51755999.999999993</v>
      </c>
      <c r="H165" s="95">
        <v>1.0450999999999999</v>
      </c>
      <c r="I165" s="93">
        <v>540.91250999999988</v>
      </c>
      <c r="J165" s="94">
        <v>3.0010950424267917E-3</v>
      </c>
      <c r="K165" s="94">
        <f>I165/'סכום נכסי הקרן'!$C$42</f>
        <v>7.3386566150607657E-6</v>
      </c>
    </row>
    <row r="166" spans="2:11">
      <c r="B166" s="86" t="s">
        <v>2707</v>
      </c>
      <c r="C166" s="83" t="s">
        <v>2708</v>
      </c>
      <c r="D166" s="96" t="s">
        <v>1911</v>
      </c>
      <c r="E166" s="96" t="s">
        <v>151</v>
      </c>
      <c r="F166" s="105">
        <v>43661</v>
      </c>
      <c r="G166" s="93">
        <v>1725249.9999999998</v>
      </c>
      <c r="H166" s="95">
        <v>1.022</v>
      </c>
      <c r="I166" s="93">
        <v>17.631490000000003</v>
      </c>
      <c r="J166" s="94">
        <v>9.7823171495141738E-5</v>
      </c>
      <c r="K166" s="94">
        <f>I166/'סכום נכסי הקרן'!$C$42</f>
        <v>2.3920957332245429E-7</v>
      </c>
    </row>
    <row r="167" spans="2:11">
      <c r="B167" s="86" t="s">
        <v>2707</v>
      </c>
      <c r="C167" s="83" t="s">
        <v>2709</v>
      </c>
      <c r="D167" s="96" t="s">
        <v>1911</v>
      </c>
      <c r="E167" s="96" t="s">
        <v>151</v>
      </c>
      <c r="F167" s="105">
        <v>43661</v>
      </c>
      <c r="G167" s="93">
        <v>1380199.9999999998</v>
      </c>
      <c r="H167" s="95">
        <v>1.022</v>
      </c>
      <c r="I167" s="93">
        <v>14.105189999999997</v>
      </c>
      <c r="J167" s="94">
        <v>7.8258526099697629E-5</v>
      </c>
      <c r="K167" s="94">
        <f>I167/'סכום נכסי הקרן'!$C$42</f>
        <v>1.9136763152360624E-7</v>
      </c>
    </row>
    <row r="168" spans="2:11">
      <c r="B168" s="86" t="s">
        <v>2710</v>
      </c>
      <c r="C168" s="83" t="s">
        <v>2711</v>
      </c>
      <c r="D168" s="96" t="s">
        <v>1911</v>
      </c>
      <c r="E168" s="96" t="s">
        <v>151</v>
      </c>
      <c r="F168" s="105">
        <v>43733</v>
      </c>
      <c r="G168" s="93">
        <v>53490.499999999993</v>
      </c>
      <c r="H168" s="95">
        <v>0.40400000000000003</v>
      </c>
      <c r="I168" s="93">
        <v>0.21611000000000002</v>
      </c>
      <c r="J168" s="94">
        <v>1.1990232017722315E-6</v>
      </c>
      <c r="K168" s="94">
        <f>I168/'סכום נכסי הקרן'!$C$42</f>
        <v>2.932002961219704E-9</v>
      </c>
    </row>
    <row r="169" spans="2:11">
      <c r="B169" s="86" t="s">
        <v>2710</v>
      </c>
      <c r="C169" s="83" t="s">
        <v>2712</v>
      </c>
      <c r="D169" s="96" t="s">
        <v>1911</v>
      </c>
      <c r="E169" s="96" t="s">
        <v>151</v>
      </c>
      <c r="F169" s="105">
        <v>43733</v>
      </c>
      <c r="G169" s="93">
        <v>12768.7</v>
      </c>
      <c r="H169" s="95">
        <v>0.40400000000000003</v>
      </c>
      <c r="I169" s="93">
        <v>5.1590000000000004E-2</v>
      </c>
      <c r="J169" s="94">
        <v>2.8623204377136372E-7</v>
      </c>
      <c r="K169" s="94">
        <f>I169/'סכום נכסי הקרן'!$C$42</f>
        <v>6.9993074253539643E-10</v>
      </c>
    </row>
    <row r="170" spans="2:11">
      <c r="B170" s="86" t="s">
        <v>2713</v>
      </c>
      <c r="C170" s="83" t="s">
        <v>2714</v>
      </c>
      <c r="D170" s="96" t="s">
        <v>1911</v>
      </c>
      <c r="E170" s="96" t="s">
        <v>151</v>
      </c>
      <c r="F170" s="105">
        <v>43664</v>
      </c>
      <c r="G170" s="93">
        <v>138075999.99999997</v>
      </c>
      <c r="H170" s="95">
        <v>1.0694999999999999</v>
      </c>
      <c r="I170" s="93">
        <v>1476.7058799999998</v>
      </c>
      <c r="J170" s="94">
        <v>8.1930711781661204E-3</v>
      </c>
      <c r="K170" s="94">
        <f>I170/'סכום נכסי הקרן'!$C$42</f>
        <v>2.0034732372451748E-5</v>
      </c>
    </row>
    <row r="171" spans="2:11">
      <c r="B171" s="86" t="s">
        <v>2713</v>
      </c>
      <c r="C171" s="83" t="s">
        <v>2715</v>
      </c>
      <c r="D171" s="96" t="s">
        <v>1911</v>
      </c>
      <c r="E171" s="96" t="s">
        <v>151</v>
      </c>
      <c r="F171" s="105">
        <v>43664</v>
      </c>
      <c r="G171" s="93">
        <v>1035569.9999999999</v>
      </c>
      <c r="H171" s="95">
        <v>1.0694999999999999</v>
      </c>
      <c r="I171" s="93">
        <v>11.075290000000001</v>
      </c>
      <c r="J171" s="94">
        <v>6.1448011088593665E-5</v>
      </c>
      <c r="K171" s="94">
        <f>I171/'סכום נכסי הקרן'!$C$42</f>
        <v>1.5026043716795601E-7</v>
      </c>
    </row>
    <row r="172" spans="2:11">
      <c r="B172" s="86" t="s">
        <v>2716</v>
      </c>
      <c r="C172" s="83" t="s">
        <v>2717</v>
      </c>
      <c r="D172" s="96" t="s">
        <v>1911</v>
      </c>
      <c r="E172" s="96" t="s">
        <v>151</v>
      </c>
      <c r="F172" s="105">
        <v>43657</v>
      </c>
      <c r="G172" s="93">
        <v>2036679.9999999998</v>
      </c>
      <c r="H172" s="95">
        <v>1.1418999999999999</v>
      </c>
      <c r="I172" s="93">
        <v>23.257630000000002</v>
      </c>
      <c r="J172" s="94">
        <v>1.2903816569447921E-4</v>
      </c>
      <c r="K172" s="94">
        <f>I172/'סכום נכסי הקרן'!$C$42</f>
        <v>3.1554041937417158E-7</v>
      </c>
    </row>
    <row r="173" spans="2:11">
      <c r="B173" s="86" t="s">
        <v>2716</v>
      </c>
      <c r="C173" s="83" t="s">
        <v>2718</v>
      </c>
      <c r="D173" s="96" t="s">
        <v>1911</v>
      </c>
      <c r="E173" s="96" t="s">
        <v>151</v>
      </c>
      <c r="F173" s="105">
        <v>43657</v>
      </c>
      <c r="G173" s="93">
        <v>179849.2</v>
      </c>
      <c r="H173" s="95">
        <v>1.1418999999999999</v>
      </c>
      <c r="I173" s="93">
        <v>2.0537699999999997</v>
      </c>
      <c r="J173" s="94">
        <v>1.1394742867538545E-5</v>
      </c>
      <c r="K173" s="94">
        <f>I173/'סכום נכסי הקרן'!$C$42</f>
        <v>2.7863864336051961E-8</v>
      </c>
    </row>
    <row r="174" spans="2:11">
      <c r="B174" s="86" t="s">
        <v>2716</v>
      </c>
      <c r="C174" s="83" t="s">
        <v>2529</v>
      </c>
      <c r="D174" s="96" t="s">
        <v>1911</v>
      </c>
      <c r="E174" s="96" t="s">
        <v>151</v>
      </c>
      <c r="F174" s="105">
        <v>43657</v>
      </c>
      <c r="G174" s="93">
        <v>45773.51999999999</v>
      </c>
      <c r="H174" s="95">
        <v>1.1418999999999999</v>
      </c>
      <c r="I174" s="93">
        <v>0.5227099999999999</v>
      </c>
      <c r="J174" s="94">
        <v>2.9001037332764007E-6</v>
      </c>
      <c r="K174" s="94">
        <f>I174/'סכום נכסי הקרן'!$C$42</f>
        <v>7.091699911430063E-9</v>
      </c>
    </row>
    <row r="175" spans="2:11">
      <c r="B175" s="86" t="s">
        <v>2716</v>
      </c>
      <c r="C175" s="83" t="s">
        <v>2719</v>
      </c>
      <c r="D175" s="96" t="s">
        <v>1911</v>
      </c>
      <c r="E175" s="96" t="s">
        <v>151</v>
      </c>
      <c r="F175" s="105">
        <v>43657</v>
      </c>
      <c r="G175" s="93">
        <v>908738.99999999988</v>
      </c>
      <c r="H175" s="95">
        <v>1.1418999999999999</v>
      </c>
      <c r="I175" s="93">
        <v>10.377239999999999</v>
      </c>
      <c r="J175" s="94">
        <v>5.7575084588213722E-5</v>
      </c>
      <c r="K175" s="94">
        <f>I175/'סכום נכסי הקרן'!$C$42</f>
        <v>1.4078986816569132E-7</v>
      </c>
    </row>
    <row r="176" spans="2:11">
      <c r="B176" s="86" t="s">
        <v>2716</v>
      </c>
      <c r="C176" s="83" t="s">
        <v>2720</v>
      </c>
      <c r="D176" s="96" t="s">
        <v>1911</v>
      </c>
      <c r="E176" s="96" t="s">
        <v>151</v>
      </c>
      <c r="F176" s="105">
        <v>43657</v>
      </c>
      <c r="G176" s="93">
        <v>520906.79999999993</v>
      </c>
      <c r="H176" s="95">
        <v>1.1418999999999999</v>
      </c>
      <c r="I176" s="93">
        <v>5.9484300000000001</v>
      </c>
      <c r="J176" s="94">
        <v>3.3003126112248366E-5</v>
      </c>
      <c r="K176" s="94">
        <f>I176/'סכום נכסי הקרן'!$C$42</f>
        <v>8.0703412033724131E-8</v>
      </c>
    </row>
    <row r="177" spans="2:11">
      <c r="B177" s="86" t="s">
        <v>2716</v>
      </c>
      <c r="C177" s="83" t="s">
        <v>2721</v>
      </c>
      <c r="D177" s="96" t="s">
        <v>1911</v>
      </c>
      <c r="E177" s="96" t="s">
        <v>151</v>
      </c>
      <c r="F177" s="105">
        <v>43657</v>
      </c>
      <c r="G177" s="93">
        <v>5316079.9999999991</v>
      </c>
      <c r="H177" s="95">
        <v>1.1418999999999999</v>
      </c>
      <c r="I177" s="93">
        <v>60.706359999999997</v>
      </c>
      <c r="J177" s="94">
        <v>3.3681150402636487E-4</v>
      </c>
      <c r="K177" s="94">
        <f>I177/'סכום נכסי הקרן'!$C$42</f>
        <v>8.2361402658307969E-7</v>
      </c>
    </row>
    <row r="178" spans="2:11">
      <c r="B178" s="86" t="s">
        <v>2716</v>
      </c>
      <c r="C178" s="83" t="s">
        <v>2722</v>
      </c>
      <c r="D178" s="96" t="s">
        <v>1911</v>
      </c>
      <c r="E178" s="96" t="s">
        <v>151</v>
      </c>
      <c r="F178" s="105">
        <v>43657</v>
      </c>
      <c r="G178" s="93">
        <v>383171.99999999994</v>
      </c>
      <c r="H178" s="95">
        <v>1.1418999999999999</v>
      </c>
      <c r="I178" s="93">
        <v>4.375589999999999</v>
      </c>
      <c r="J178" s="94">
        <v>2.4276682853373543E-5</v>
      </c>
      <c r="K178" s="94">
        <f>I178/'סכום נכסי הקרן'!$C$42</f>
        <v>5.9364410888359261E-8</v>
      </c>
    </row>
    <row r="179" spans="2:11">
      <c r="B179" s="86" t="s">
        <v>2716</v>
      </c>
      <c r="C179" s="83" t="s">
        <v>2723</v>
      </c>
      <c r="D179" s="96" t="s">
        <v>1911</v>
      </c>
      <c r="E179" s="96" t="s">
        <v>151</v>
      </c>
      <c r="F179" s="105">
        <v>43657</v>
      </c>
      <c r="G179" s="93">
        <v>709385.99999999988</v>
      </c>
      <c r="H179" s="95">
        <v>1.1418999999999999</v>
      </c>
      <c r="I179" s="93">
        <v>8.1007499999999997</v>
      </c>
      <c r="J179" s="94">
        <v>4.4944644864913247E-5</v>
      </c>
      <c r="K179" s="94">
        <f>I179/'סכום נכסי הקרן'!$C$42</f>
        <v>1.0990432181805799E-7</v>
      </c>
    </row>
    <row r="180" spans="2:11">
      <c r="B180" s="86" t="s">
        <v>2716</v>
      </c>
      <c r="C180" s="83" t="s">
        <v>2724</v>
      </c>
      <c r="D180" s="96" t="s">
        <v>1911</v>
      </c>
      <c r="E180" s="96" t="s">
        <v>151</v>
      </c>
      <c r="F180" s="105">
        <v>43657</v>
      </c>
      <c r="G180" s="93">
        <v>519525.99999999994</v>
      </c>
      <c r="H180" s="95">
        <v>1.1418999999999999</v>
      </c>
      <c r="I180" s="93">
        <v>5.932669999999999</v>
      </c>
      <c r="J180" s="94">
        <v>3.2915686356291069E-5</v>
      </c>
      <c r="K180" s="94">
        <f>I180/'סכום נכסי הקרן'!$C$42</f>
        <v>8.0489593299427584E-8</v>
      </c>
    </row>
    <row r="181" spans="2:11">
      <c r="B181" s="86" t="s">
        <v>2716</v>
      </c>
      <c r="C181" s="83" t="s">
        <v>2725</v>
      </c>
      <c r="D181" s="96" t="s">
        <v>1911</v>
      </c>
      <c r="E181" s="96" t="s">
        <v>151</v>
      </c>
      <c r="F181" s="105">
        <v>43657</v>
      </c>
      <c r="G181" s="93">
        <v>43149.999999999993</v>
      </c>
      <c r="H181" s="95">
        <v>1.1418999999999999</v>
      </c>
      <c r="I181" s="93">
        <v>0.49274999999999997</v>
      </c>
      <c r="J181" s="94">
        <v>2.7338794256317011E-6</v>
      </c>
      <c r="K181" s="94">
        <f>I181/'סכום נכסי הקרן'!$C$42</f>
        <v>6.6852272414095081E-9</v>
      </c>
    </row>
    <row r="182" spans="2:11">
      <c r="B182" s="86" t="s">
        <v>2716</v>
      </c>
      <c r="C182" s="83" t="s">
        <v>2726</v>
      </c>
      <c r="D182" s="96" t="s">
        <v>1911</v>
      </c>
      <c r="E182" s="96" t="s">
        <v>151</v>
      </c>
      <c r="F182" s="105">
        <v>43657</v>
      </c>
      <c r="G182" s="93">
        <v>183991.59999999998</v>
      </c>
      <c r="H182" s="95">
        <v>1.1418999999999999</v>
      </c>
      <c r="I182" s="93">
        <v>2.10107</v>
      </c>
      <c r="J182" s="94">
        <v>1.1657173099567729E-5</v>
      </c>
      <c r="K182" s="94">
        <f>I182/'סכום נכסי הקרן'!$C$42</f>
        <v>2.8505591882512989E-8</v>
      </c>
    </row>
    <row r="183" spans="2:11">
      <c r="B183" s="86" t="s">
        <v>2716</v>
      </c>
      <c r="C183" s="83" t="s">
        <v>2727</v>
      </c>
      <c r="D183" s="96" t="s">
        <v>1911</v>
      </c>
      <c r="E183" s="96" t="s">
        <v>151</v>
      </c>
      <c r="F183" s="105">
        <v>43657</v>
      </c>
      <c r="G183" s="93">
        <v>3227274.7999999993</v>
      </c>
      <c r="H183" s="95">
        <v>1.1418999999999999</v>
      </c>
      <c r="I183" s="93">
        <v>36.853489999999994</v>
      </c>
      <c r="J183" s="94">
        <v>2.0447082308213828E-4</v>
      </c>
      <c r="K183" s="94">
        <f>I183/'סכום נכסי הקרן'!$C$42</f>
        <v>4.9999787983564259E-7</v>
      </c>
    </row>
    <row r="184" spans="2:11">
      <c r="B184" s="86" t="s">
        <v>2716</v>
      </c>
      <c r="C184" s="83" t="s">
        <v>2728</v>
      </c>
      <c r="D184" s="96" t="s">
        <v>1911</v>
      </c>
      <c r="E184" s="96" t="s">
        <v>151</v>
      </c>
      <c r="F184" s="105">
        <v>43657</v>
      </c>
      <c r="G184" s="93">
        <v>5626759.9999999991</v>
      </c>
      <c r="H184" s="95">
        <v>1.1418999999999999</v>
      </c>
      <c r="I184" s="93">
        <v>64.254129999999989</v>
      </c>
      <c r="J184" s="94">
        <v>3.564952694446771E-4</v>
      </c>
      <c r="K184" s="94">
        <f>I184/'סכום נכסי הקרן'!$C$42</f>
        <v>8.7174725570587094E-7</v>
      </c>
    </row>
    <row r="185" spans="2:11">
      <c r="B185" s="86" t="s">
        <v>2716</v>
      </c>
      <c r="C185" s="83" t="s">
        <v>2729</v>
      </c>
      <c r="D185" s="96" t="s">
        <v>1911</v>
      </c>
      <c r="E185" s="96" t="s">
        <v>151</v>
      </c>
      <c r="F185" s="105">
        <v>43657</v>
      </c>
      <c r="G185" s="93">
        <v>80707.75999999998</v>
      </c>
      <c r="H185" s="95">
        <v>1.1418999999999999</v>
      </c>
      <c r="I185" s="93">
        <v>0.92162999999999984</v>
      </c>
      <c r="J185" s="94">
        <v>5.1133948149060263E-6</v>
      </c>
      <c r="K185" s="94">
        <f>I185/'סכום נכסי הקרן'!$C$42</f>
        <v>1.250391878741805E-8</v>
      </c>
    </row>
    <row r="186" spans="2:11">
      <c r="B186" s="86" t="s">
        <v>2716</v>
      </c>
      <c r="C186" s="83" t="s">
        <v>2730</v>
      </c>
      <c r="D186" s="96" t="s">
        <v>1911</v>
      </c>
      <c r="E186" s="96" t="s">
        <v>151</v>
      </c>
      <c r="F186" s="105">
        <v>43657</v>
      </c>
      <c r="G186" s="93">
        <v>4522.119999999999</v>
      </c>
      <c r="H186" s="95">
        <v>1.1418999999999999</v>
      </c>
      <c r="I186" s="93">
        <v>5.1639999999999991E-2</v>
      </c>
      <c r="J186" s="94">
        <v>2.8650945416462919E-7</v>
      </c>
      <c r="K186" s="94">
        <f>I186/'סכום נכסי הקרן'!$C$42</f>
        <v>7.0060910146400199E-10</v>
      </c>
    </row>
    <row r="187" spans="2:11">
      <c r="B187" s="86" t="s">
        <v>2731</v>
      </c>
      <c r="C187" s="83" t="s">
        <v>2732</v>
      </c>
      <c r="D187" s="96" t="s">
        <v>1911</v>
      </c>
      <c r="E187" s="96" t="s">
        <v>151</v>
      </c>
      <c r="F187" s="105">
        <v>43662</v>
      </c>
      <c r="G187" s="93">
        <v>51794999.999999993</v>
      </c>
      <c r="H187" s="95">
        <v>1.1451</v>
      </c>
      <c r="I187" s="93">
        <v>593.12856000000011</v>
      </c>
      <c r="J187" s="94">
        <v>3.2908005417322341E-3</v>
      </c>
      <c r="K187" s="94">
        <f>I187/'סכום נכסי הקרן'!$C$42</f>
        <v>8.0470810897412376E-6</v>
      </c>
    </row>
    <row r="188" spans="2:11">
      <c r="B188" s="86" t="s">
        <v>2733</v>
      </c>
      <c r="C188" s="83" t="s">
        <v>2734</v>
      </c>
      <c r="D188" s="96" t="s">
        <v>1911</v>
      </c>
      <c r="E188" s="96" t="s">
        <v>151</v>
      </c>
      <c r="F188" s="105">
        <v>43678</v>
      </c>
      <c r="G188" s="93">
        <v>17269.999999999996</v>
      </c>
      <c r="H188" s="95">
        <v>0.4904</v>
      </c>
      <c r="I188" s="93">
        <v>8.4689999999999988E-2</v>
      </c>
      <c r="J188" s="94">
        <v>4.69877724113138E-7</v>
      </c>
      <c r="K188" s="94">
        <f>I188/'סכום נכסי הקרן'!$C$42</f>
        <v>1.1490043532723921E-9</v>
      </c>
    </row>
    <row r="189" spans="2:11">
      <c r="B189" s="86" t="s">
        <v>2735</v>
      </c>
      <c r="C189" s="83" t="s">
        <v>2736</v>
      </c>
      <c r="D189" s="96" t="s">
        <v>1911</v>
      </c>
      <c r="E189" s="96" t="s">
        <v>151</v>
      </c>
      <c r="F189" s="105">
        <v>43662</v>
      </c>
      <c r="G189" s="93">
        <v>51835499.999999993</v>
      </c>
      <c r="H189" s="95">
        <v>1.2222</v>
      </c>
      <c r="I189" s="93">
        <v>633.54115999999988</v>
      </c>
      <c r="J189" s="94">
        <v>3.5150180469098761E-3</v>
      </c>
      <c r="K189" s="94">
        <f>I189/'סכום נכסי הקרן'!$C$42</f>
        <v>8.595366050504676E-6</v>
      </c>
    </row>
    <row r="190" spans="2:11">
      <c r="B190" s="86" t="s">
        <v>2737</v>
      </c>
      <c r="C190" s="83" t="s">
        <v>2738</v>
      </c>
      <c r="D190" s="96" t="s">
        <v>1911</v>
      </c>
      <c r="E190" s="96" t="s">
        <v>151</v>
      </c>
      <c r="F190" s="105">
        <v>43689</v>
      </c>
      <c r="G190" s="93">
        <v>4495204.9999999991</v>
      </c>
      <c r="H190" s="95">
        <v>-0.33350000000000002</v>
      </c>
      <c r="I190" s="93">
        <v>-14.990809999999998</v>
      </c>
      <c r="J190" s="94">
        <v>-8.3172129949373835E-5</v>
      </c>
      <c r="K190" s="94">
        <f>I190/'סכום נכסי הקרן'!$C$42</f>
        <v>-2.0338299621064243E-7</v>
      </c>
    </row>
    <row r="191" spans="2:11">
      <c r="B191" s="86" t="s">
        <v>2737</v>
      </c>
      <c r="C191" s="83" t="s">
        <v>2739</v>
      </c>
      <c r="D191" s="96" t="s">
        <v>1911</v>
      </c>
      <c r="E191" s="96" t="s">
        <v>151</v>
      </c>
      <c r="F191" s="105">
        <v>43689</v>
      </c>
      <c r="G191" s="93">
        <v>3457849.9999999995</v>
      </c>
      <c r="H191" s="95">
        <v>-0.33350000000000002</v>
      </c>
      <c r="I191" s="93">
        <v>-11.531399999999998</v>
      </c>
      <c r="J191" s="94">
        <v>-6.3978604178040378E-5</v>
      </c>
      <c r="K191" s="94">
        <f>I191/'סכום נכסי הקרן'!$C$42</f>
        <v>-1.5644856298648318E-7</v>
      </c>
    </row>
    <row r="192" spans="2:11">
      <c r="B192" s="86" t="s">
        <v>2737</v>
      </c>
      <c r="C192" s="83" t="s">
        <v>2740</v>
      </c>
      <c r="D192" s="96" t="s">
        <v>1911</v>
      </c>
      <c r="E192" s="96" t="s">
        <v>151</v>
      </c>
      <c r="F192" s="105">
        <v>43689</v>
      </c>
      <c r="G192" s="93">
        <v>691569.99999999988</v>
      </c>
      <c r="H192" s="95">
        <v>-0.33350000000000002</v>
      </c>
      <c r="I192" s="93">
        <v>-2.3062800000000001</v>
      </c>
      <c r="J192" s="94">
        <v>-1.2795720835608079E-5</v>
      </c>
      <c r="K192" s="94">
        <f>I192/'סכום נכסי הקרן'!$C$42</f>
        <v>-3.1289712597296643E-8</v>
      </c>
    </row>
    <row r="193" spans="2:11">
      <c r="B193" s="86" t="s">
        <v>2737</v>
      </c>
      <c r="C193" s="83" t="s">
        <v>2741</v>
      </c>
      <c r="D193" s="96" t="s">
        <v>1911</v>
      </c>
      <c r="E193" s="96" t="s">
        <v>151</v>
      </c>
      <c r="F193" s="105">
        <v>43689</v>
      </c>
      <c r="G193" s="93">
        <v>2074709.9999999998</v>
      </c>
      <c r="H193" s="95">
        <v>-0.33350000000000002</v>
      </c>
      <c r="I193" s="93">
        <v>-6.9188399999999994</v>
      </c>
      <c r="J193" s="94">
        <v>-3.8387162506824231E-5</v>
      </c>
      <c r="K193" s="94">
        <f>I193/'סכום נכסי הקרן'!$C$42</f>
        <v>-9.3869137791889923E-8</v>
      </c>
    </row>
    <row r="194" spans="2:11">
      <c r="B194" s="86" t="s">
        <v>2742</v>
      </c>
      <c r="C194" s="83" t="s">
        <v>2743</v>
      </c>
      <c r="D194" s="96" t="s">
        <v>1911</v>
      </c>
      <c r="E194" s="96" t="s">
        <v>151</v>
      </c>
      <c r="F194" s="105">
        <v>43664</v>
      </c>
      <c r="G194" s="93">
        <v>4495399.9999999991</v>
      </c>
      <c r="H194" s="95">
        <v>1.0605</v>
      </c>
      <c r="I194" s="93">
        <v>47.674800000000005</v>
      </c>
      <c r="J194" s="94">
        <v>2.6450970033710044E-4</v>
      </c>
      <c r="K194" s="94">
        <f>I194/'סכום נכסי הקרן'!$C$42</f>
        <v>6.4681252498985298E-7</v>
      </c>
    </row>
    <row r="195" spans="2:11">
      <c r="B195" s="86" t="s">
        <v>2742</v>
      </c>
      <c r="C195" s="83" t="s">
        <v>2744</v>
      </c>
      <c r="D195" s="96" t="s">
        <v>1911</v>
      </c>
      <c r="E195" s="96" t="s">
        <v>151</v>
      </c>
      <c r="F195" s="105">
        <v>43664</v>
      </c>
      <c r="G195" s="93">
        <v>2697239.9999999995</v>
      </c>
      <c r="H195" s="95">
        <v>1.0605</v>
      </c>
      <c r="I195" s="93">
        <v>28.604879999999994</v>
      </c>
      <c r="J195" s="94">
        <v>1.5870582020226023E-4</v>
      </c>
      <c r="K195" s="94">
        <f>I195/'סכום נכסי הקרן'!$C$42</f>
        <v>3.880875149939117E-7</v>
      </c>
    </row>
    <row r="196" spans="2:11">
      <c r="B196" s="86" t="s">
        <v>2742</v>
      </c>
      <c r="C196" s="83" t="s">
        <v>2745</v>
      </c>
      <c r="D196" s="96" t="s">
        <v>1911</v>
      </c>
      <c r="E196" s="96" t="s">
        <v>151</v>
      </c>
      <c r="F196" s="105">
        <v>43664</v>
      </c>
      <c r="G196" s="93">
        <v>8990799.9999999981</v>
      </c>
      <c r="H196" s="95">
        <v>1.0605</v>
      </c>
      <c r="I196" s="93">
        <v>95.349609999999984</v>
      </c>
      <c r="J196" s="94">
        <v>5.2901945615627945E-4</v>
      </c>
      <c r="K196" s="94">
        <f>I196/'סכום נכסי הקרן'!$C$42</f>
        <v>1.2936251856514913E-6</v>
      </c>
    </row>
    <row r="197" spans="2:11">
      <c r="B197" s="86" t="s">
        <v>2746</v>
      </c>
      <c r="C197" s="83" t="s">
        <v>2747</v>
      </c>
      <c r="D197" s="96" t="s">
        <v>1911</v>
      </c>
      <c r="E197" s="96" t="s">
        <v>151</v>
      </c>
      <c r="F197" s="105">
        <v>43689</v>
      </c>
      <c r="G197" s="93">
        <v>51869999.999999993</v>
      </c>
      <c r="H197" s="95">
        <v>-0.3291</v>
      </c>
      <c r="I197" s="93">
        <v>-170.72198</v>
      </c>
      <c r="J197" s="94">
        <v>-9.4720103221736544E-4</v>
      </c>
      <c r="K197" s="94">
        <f>I197/'סכום נכסי הקרן'!$C$42</f>
        <v>-2.3162155888449909E-6</v>
      </c>
    </row>
    <row r="198" spans="2:11">
      <c r="B198" s="86" t="s">
        <v>2748</v>
      </c>
      <c r="C198" s="83" t="s">
        <v>2749</v>
      </c>
      <c r="D198" s="96" t="s">
        <v>1911</v>
      </c>
      <c r="E198" s="96" t="s">
        <v>151</v>
      </c>
      <c r="F198" s="105">
        <v>43670</v>
      </c>
      <c r="G198" s="93">
        <v>121047.49999999999</v>
      </c>
      <c r="H198" s="95">
        <v>0.61970000000000003</v>
      </c>
      <c r="I198" s="93">
        <v>0.75009999999999988</v>
      </c>
      <c r="J198" s="94">
        <v>4.1617107197693328E-6</v>
      </c>
      <c r="K198" s="94">
        <f>I198/'סכום נכסי הקרן'!$C$42</f>
        <v>1.017674064694322E-8</v>
      </c>
    </row>
    <row r="199" spans="2:11">
      <c r="B199" s="86" t="s">
        <v>2750</v>
      </c>
      <c r="C199" s="83" t="s">
        <v>2751</v>
      </c>
      <c r="D199" s="96" t="s">
        <v>1911</v>
      </c>
      <c r="E199" s="96" t="s">
        <v>151</v>
      </c>
      <c r="F199" s="105">
        <v>43704</v>
      </c>
      <c r="G199" s="93">
        <v>21099.9</v>
      </c>
      <c r="H199" s="95">
        <v>0.63400000000000001</v>
      </c>
      <c r="I199" s="93">
        <v>0.13377999999999998</v>
      </c>
      <c r="J199" s="94">
        <v>7.4223924822122566E-7</v>
      </c>
      <c r="K199" s="94">
        <f>I199/'סכום נכסי הקרן'!$C$42</f>
        <v>1.8150171493775016E-9</v>
      </c>
    </row>
    <row r="200" spans="2:11">
      <c r="B200" s="86" t="s">
        <v>2750</v>
      </c>
      <c r="C200" s="83" t="s">
        <v>2752</v>
      </c>
      <c r="D200" s="96" t="s">
        <v>1911</v>
      </c>
      <c r="E200" s="96" t="s">
        <v>151</v>
      </c>
      <c r="F200" s="105">
        <v>43704</v>
      </c>
      <c r="G200" s="93">
        <v>9339.2999999999975</v>
      </c>
      <c r="H200" s="95">
        <v>0.63400000000000001</v>
      </c>
      <c r="I200" s="93">
        <v>5.9209999999999992E-2</v>
      </c>
      <c r="J200" s="94">
        <v>3.2850938770502895E-7</v>
      </c>
      <c r="K200" s="94">
        <f>I200/'סכום נכסי הקרן'!$C$42</f>
        <v>8.0331264325491007E-10</v>
      </c>
    </row>
    <row r="201" spans="2:11">
      <c r="B201" s="86" t="s">
        <v>2753</v>
      </c>
      <c r="C201" s="83" t="s">
        <v>2754</v>
      </c>
      <c r="D201" s="96" t="s">
        <v>1911</v>
      </c>
      <c r="E201" s="96" t="s">
        <v>151</v>
      </c>
      <c r="F201" s="105">
        <v>43685</v>
      </c>
      <c r="G201" s="93">
        <v>17302499.999999996</v>
      </c>
      <c r="H201" s="95">
        <v>-0.32579999999999998</v>
      </c>
      <c r="I201" s="93">
        <v>-56.379989999999992</v>
      </c>
      <c r="J201" s="94">
        <v>-3.1280790396412183E-4</v>
      </c>
      <c r="K201" s="94">
        <f>I201/'סכום נכסי הקרן'!$C$42</f>
        <v>-7.6491739222403986E-7</v>
      </c>
    </row>
    <row r="202" spans="2:11">
      <c r="B202" s="86" t="s">
        <v>2755</v>
      </c>
      <c r="C202" s="83" t="s">
        <v>2756</v>
      </c>
      <c r="D202" s="96" t="s">
        <v>1911</v>
      </c>
      <c r="E202" s="96" t="s">
        <v>151</v>
      </c>
      <c r="F202" s="105">
        <v>43717</v>
      </c>
      <c r="G202" s="93">
        <v>86534999.999999985</v>
      </c>
      <c r="H202" s="95">
        <v>0.83330000000000004</v>
      </c>
      <c r="I202" s="93">
        <v>721.08138999999994</v>
      </c>
      <c r="J202" s="94">
        <v>4.0007094395269581E-3</v>
      </c>
      <c r="K202" s="94">
        <f>I202/'סכום נכסי הקרן'!$C$42</f>
        <v>9.783039983158668E-6</v>
      </c>
    </row>
    <row r="203" spans="2:11">
      <c r="B203" s="86" t="s">
        <v>2757</v>
      </c>
      <c r="C203" s="83" t="s">
        <v>2758</v>
      </c>
      <c r="D203" s="96" t="s">
        <v>1911</v>
      </c>
      <c r="E203" s="96" t="s">
        <v>151</v>
      </c>
      <c r="F203" s="105">
        <v>43731</v>
      </c>
      <c r="G203" s="93">
        <v>121152.49999999999</v>
      </c>
      <c r="H203" s="95">
        <v>0.70569999999999999</v>
      </c>
      <c r="I203" s="93">
        <v>0.85494999999999977</v>
      </c>
      <c r="J203" s="94">
        <v>4.743440314447128E-6</v>
      </c>
      <c r="K203" s="94">
        <f>I203/'סכום נכסי הקרן'!$C$42</f>
        <v>1.1599259320229443E-8</v>
      </c>
    </row>
    <row r="204" spans="2:11">
      <c r="B204" s="86" t="s">
        <v>2759</v>
      </c>
      <c r="C204" s="83" t="s">
        <v>2760</v>
      </c>
      <c r="D204" s="96" t="s">
        <v>1911</v>
      </c>
      <c r="E204" s="96" t="s">
        <v>151</v>
      </c>
      <c r="F204" s="105">
        <v>43691</v>
      </c>
      <c r="G204" s="93">
        <v>6925.5999999999985</v>
      </c>
      <c r="H204" s="95">
        <v>0.7429</v>
      </c>
      <c r="I204" s="93">
        <v>5.1450000000000003E-2</v>
      </c>
      <c r="J204" s="94">
        <v>2.8545529467022026E-7</v>
      </c>
      <c r="K204" s="94">
        <f>I204/'סכום נכסי הקרן'!$C$42</f>
        <v>6.9803133753530038E-10</v>
      </c>
    </row>
    <row r="205" spans="2:11">
      <c r="B205" s="86" t="s">
        <v>2759</v>
      </c>
      <c r="C205" s="83" t="s">
        <v>2761</v>
      </c>
      <c r="D205" s="96" t="s">
        <v>1911</v>
      </c>
      <c r="E205" s="96" t="s">
        <v>151</v>
      </c>
      <c r="F205" s="105">
        <v>43691</v>
      </c>
      <c r="G205" s="93">
        <v>450163.99999999994</v>
      </c>
      <c r="H205" s="95">
        <v>0.7429</v>
      </c>
      <c r="I205" s="93">
        <v>3.3442899999999995</v>
      </c>
      <c r="J205" s="94">
        <v>1.8554816081878925E-5</v>
      </c>
      <c r="K205" s="94">
        <f>I205/'סכום נכסי הקרן'!$C$42</f>
        <v>4.5372579626937398E-8</v>
      </c>
    </row>
    <row r="206" spans="2:11">
      <c r="B206" s="86" t="s">
        <v>2759</v>
      </c>
      <c r="C206" s="83" t="s">
        <v>2762</v>
      </c>
      <c r="D206" s="96" t="s">
        <v>1911</v>
      </c>
      <c r="E206" s="96" t="s">
        <v>151</v>
      </c>
      <c r="F206" s="105">
        <v>43691</v>
      </c>
      <c r="G206" s="93">
        <v>69255.999999999985</v>
      </c>
      <c r="H206" s="95">
        <v>0.7429</v>
      </c>
      <c r="I206" s="93">
        <v>0.51450999999999991</v>
      </c>
      <c r="J206" s="94">
        <v>2.8546084287808554E-6</v>
      </c>
      <c r="K206" s="94">
        <f>I206/'סכום נכסי הקרן'!$C$42</f>
        <v>6.980449047138723E-9</v>
      </c>
    </row>
    <row r="207" spans="2:11">
      <c r="B207" s="86" t="s">
        <v>2763</v>
      </c>
      <c r="C207" s="83" t="s">
        <v>2764</v>
      </c>
      <c r="D207" s="96" t="s">
        <v>1911</v>
      </c>
      <c r="E207" s="96" t="s">
        <v>151</v>
      </c>
      <c r="F207" s="105">
        <v>43706</v>
      </c>
      <c r="G207" s="93">
        <v>27712.799999999996</v>
      </c>
      <c r="H207" s="95">
        <v>0.78010000000000002</v>
      </c>
      <c r="I207" s="93">
        <v>0.21618999999999997</v>
      </c>
      <c r="J207" s="94">
        <v>1.199467058401456E-6</v>
      </c>
      <c r="K207" s="94">
        <f>I207/'סכום נכסי הקרן'!$C$42</f>
        <v>2.9330883355054723E-9</v>
      </c>
    </row>
    <row r="208" spans="2:11">
      <c r="B208" s="86" t="s">
        <v>2765</v>
      </c>
      <c r="C208" s="83" t="s">
        <v>2766</v>
      </c>
      <c r="D208" s="96" t="s">
        <v>1911</v>
      </c>
      <c r="E208" s="96" t="s">
        <v>151</v>
      </c>
      <c r="F208" s="105">
        <v>43717</v>
      </c>
      <c r="G208" s="93">
        <v>3464999.9999999995</v>
      </c>
      <c r="H208" s="95">
        <v>0.91110000000000002</v>
      </c>
      <c r="I208" s="93">
        <v>31.571159999999995</v>
      </c>
      <c r="J208" s="94">
        <v>1.7516335822897317E-4</v>
      </c>
      <c r="K208" s="94">
        <f>I208/'סכום נכסי הקרן'!$C$42</f>
        <v>4.2833156544880404E-7</v>
      </c>
    </row>
    <row r="209" spans="2:11">
      <c r="B209" s="86" t="s">
        <v>2765</v>
      </c>
      <c r="C209" s="83" t="s">
        <v>2767</v>
      </c>
      <c r="D209" s="96" t="s">
        <v>1911</v>
      </c>
      <c r="E209" s="96" t="s">
        <v>151</v>
      </c>
      <c r="F209" s="105">
        <v>43717</v>
      </c>
      <c r="G209" s="93">
        <v>9701999.9999999981</v>
      </c>
      <c r="H209" s="95">
        <v>0.91110000000000002</v>
      </c>
      <c r="I209" s="93">
        <v>88.399249999999981</v>
      </c>
      <c r="J209" s="94">
        <v>4.9045741413754058E-4</v>
      </c>
      <c r="K209" s="94">
        <f>I209/'סכום נכסי הקרן'!$C$42</f>
        <v>1.1993284103910084E-6</v>
      </c>
    </row>
    <row r="210" spans="2:11">
      <c r="B210" s="86" t="s">
        <v>2768</v>
      </c>
      <c r="C210" s="83" t="s">
        <v>2769</v>
      </c>
      <c r="D210" s="96" t="s">
        <v>1911</v>
      </c>
      <c r="E210" s="96" t="s">
        <v>151</v>
      </c>
      <c r="F210" s="105">
        <v>43731</v>
      </c>
      <c r="G210" s="93">
        <v>155938.49999999997</v>
      </c>
      <c r="H210" s="95">
        <v>0.81440000000000001</v>
      </c>
      <c r="I210" s="93">
        <v>1.2699699999999998</v>
      </c>
      <c r="J210" s="94">
        <v>7.0460575427082522E-6</v>
      </c>
      <c r="K210" s="94">
        <f>I210/'סכום נכסי הקרן'!$C$42</f>
        <v>1.7229909771228478E-8</v>
      </c>
    </row>
    <row r="211" spans="2:11">
      <c r="B211" s="86" t="s">
        <v>2770</v>
      </c>
      <c r="C211" s="83" t="s">
        <v>2771</v>
      </c>
      <c r="D211" s="96" t="s">
        <v>1911</v>
      </c>
      <c r="E211" s="96" t="s">
        <v>151</v>
      </c>
      <c r="F211" s="105">
        <v>43717</v>
      </c>
      <c r="G211" s="93">
        <v>121316999.99999999</v>
      </c>
      <c r="H211" s="95">
        <v>0.94540000000000002</v>
      </c>
      <c r="I211" s="93">
        <v>1146.9253600000002</v>
      </c>
      <c r="J211" s="94">
        <v>6.3633803032759669E-3</v>
      </c>
      <c r="K211" s="94">
        <f>I211/'סכום נכסי הקרן'!$C$42</f>
        <v>1.5560541168006918E-5</v>
      </c>
    </row>
    <row r="212" spans="2:11">
      <c r="B212" s="86" t="s">
        <v>2772</v>
      </c>
      <c r="C212" s="83" t="s">
        <v>2773</v>
      </c>
      <c r="D212" s="96" t="s">
        <v>1911</v>
      </c>
      <c r="E212" s="96" t="s">
        <v>151</v>
      </c>
      <c r="F212" s="105">
        <v>43705</v>
      </c>
      <c r="G212" s="93">
        <v>17332.499999999996</v>
      </c>
      <c r="H212" s="95">
        <v>0.84870000000000001</v>
      </c>
      <c r="I212" s="93">
        <v>0.14709999999999998</v>
      </c>
      <c r="J212" s="94">
        <v>8.1614137698716022E-7</v>
      </c>
      <c r="K212" s="94">
        <f>I212/'סכום נכסי הקרן'!$C$42</f>
        <v>1.9957319679580691E-9</v>
      </c>
    </row>
    <row r="213" spans="2:11">
      <c r="B213" s="86" t="s">
        <v>2774</v>
      </c>
      <c r="C213" s="83" t="s">
        <v>2775</v>
      </c>
      <c r="D213" s="96" t="s">
        <v>1911</v>
      </c>
      <c r="E213" s="96" t="s">
        <v>151</v>
      </c>
      <c r="F213" s="105">
        <v>43717</v>
      </c>
      <c r="G213" s="93">
        <v>3119849.9999999995</v>
      </c>
      <c r="H213" s="95">
        <v>0.84870000000000001</v>
      </c>
      <c r="I213" s="93">
        <v>26.477909999999998</v>
      </c>
      <c r="J213" s="94">
        <v>1.4690494851898097E-4</v>
      </c>
      <c r="K213" s="94">
        <f>I213/'סכום נכסי הקרן'!$C$42</f>
        <v>3.5923053318638097E-7</v>
      </c>
    </row>
    <row r="214" spans="2:11">
      <c r="B214" s="86" t="s">
        <v>2776</v>
      </c>
      <c r="C214" s="83" t="s">
        <v>2777</v>
      </c>
      <c r="D214" s="96" t="s">
        <v>1911</v>
      </c>
      <c r="E214" s="96" t="s">
        <v>151</v>
      </c>
      <c r="F214" s="105">
        <v>43691</v>
      </c>
      <c r="G214" s="93">
        <v>69339999.999999985</v>
      </c>
      <c r="H214" s="95">
        <v>-9.5399999999999999E-2</v>
      </c>
      <c r="I214" s="93">
        <v>-66.146149999999977</v>
      </c>
      <c r="J214" s="94">
        <v>-3.6699258969000165E-4</v>
      </c>
      <c r="K214" s="94">
        <f>I214/'סכום נכסי הקרן'!$C$42</f>
        <v>-8.974166289078831E-7</v>
      </c>
    </row>
    <row r="215" spans="2:11">
      <c r="B215" s="86" t="s">
        <v>2778</v>
      </c>
      <c r="C215" s="83" t="s">
        <v>2779</v>
      </c>
      <c r="D215" s="96" t="s">
        <v>1911</v>
      </c>
      <c r="E215" s="96" t="s">
        <v>151</v>
      </c>
      <c r="F215" s="105">
        <v>43717</v>
      </c>
      <c r="G215" s="93">
        <v>117884799.99999999</v>
      </c>
      <c r="H215" s="95">
        <v>0.97389999999999999</v>
      </c>
      <c r="I215" s="93">
        <v>1148.1032499999997</v>
      </c>
      <c r="J215" s="94">
        <v>6.3699154818384349E-3</v>
      </c>
      <c r="K215" s="94">
        <f>I215/'סכום נכסי הקרן'!$C$42</f>
        <v>1.5576521811975219E-5</v>
      </c>
    </row>
    <row r="216" spans="2:11">
      <c r="B216" s="86" t="s">
        <v>2780</v>
      </c>
      <c r="C216" s="83" t="s">
        <v>2781</v>
      </c>
      <c r="D216" s="96" t="s">
        <v>1911</v>
      </c>
      <c r="E216" s="96" t="s">
        <v>151</v>
      </c>
      <c r="F216" s="105">
        <v>43717</v>
      </c>
      <c r="G216" s="93">
        <v>4854079.9999999991</v>
      </c>
      <c r="H216" s="95">
        <v>0.99890000000000001</v>
      </c>
      <c r="I216" s="93">
        <v>48.487749999999991</v>
      </c>
      <c r="J216" s="94">
        <v>2.6902011592120446E-4</v>
      </c>
      <c r="K216" s="94">
        <f>I216/'סכום נכסי הקרן'!$C$42</f>
        <v>6.5784196281005344E-7</v>
      </c>
    </row>
    <row r="217" spans="2:11">
      <c r="B217" s="86" t="s">
        <v>2780</v>
      </c>
      <c r="C217" s="83" t="s">
        <v>2782</v>
      </c>
      <c r="D217" s="96" t="s">
        <v>1911</v>
      </c>
      <c r="E217" s="96" t="s">
        <v>151</v>
      </c>
      <c r="F217" s="105">
        <v>43717</v>
      </c>
      <c r="G217" s="93">
        <v>2080319.9999999998</v>
      </c>
      <c r="H217" s="95">
        <v>0.99890000000000001</v>
      </c>
      <c r="I217" s="93">
        <v>20.780469999999998</v>
      </c>
      <c r="J217" s="94">
        <v>1.1529436709884687E-4</v>
      </c>
      <c r="K217" s="94">
        <f>I217/'סכום נכסי הקרן'!$C$42</f>
        <v>2.8193234730247189E-7</v>
      </c>
    </row>
    <row r="218" spans="2:11">
      <c r="B218" s="86" t="s">
        <v>2783</v>
      </c>
      <c r="C218" s="83" t="s">
        <v>2784</v>
      </c>
      <c r="D218" s="96" t="s">
        <v>1911</v>
      </c>
      <c r="E218" s="96" t="s">
        <v>151</v>
      </c>
      <c r="F218" s="105">
        <v>43724</v>
      </c>
      <c r="G218" s="93">
        <v>2773839.9999999995</v>
      </c>
      <c r="H218" s="95">
        <v>1.0367</v>
      </c>
      <c r="I218" s="93">
        <v>28.756879999999995</v>
      </c>
      <c r="J218" s="94">
        <v>1.5954914779778742E-4</v>
      </c>
      <c r="K218" s="94">
        <f>I218/'סכום נכסי הקרן'!$C$42</f>
        <v>3.9014972613687316E-7</v>
      </c>
    </row>
    <row r="219" spans="2:11">
      <c r="B219" s="86" t="s">
        <v>2783</v>
      </c>
      <c r="C219" s="83" t="s">
        <v>2785</v>
      </c>
      <c r="D219" s="96" t="s">
        <v>1911</v>
      </c>
      <c r="E219" s="96" t="s">
        <v>151</v>
      </c>
      <c r="F219" s="105">
        <v>43724</v>
      </c>
      <c r="G219" s="93">
        <v>23681658.999999996</v>
      </c>
      <c r="H219" s="95">
        <v>1.0367</v>
      </c>
      <c r="I219" s="93">
        <v>245.51181999999994</v>
      </c>
      <c r="J219" s="94">
        <v>1.3621506107506717E-3</v>
      </c>
      <c r="K219" s="94">
        <f>I219/'סכום נכסי הקרן'!$C$42</f>
        <v>3.3309027035048756E-6</v>
      </c>
    </row>
    <row r="220" spans="2:11">
      <c r="B220" s="86" t="s">
        <v>2783</v>
      </c>
      <c r="C220" s="83" t="s">
        <v>2786</v>
      </c>
      <c r="D220" s="96" t="s">
        <v>1911</v>
      </c>
      <c r="E220" s="96" t="s">
        <v>151</v>
      </c>
      <c r="F220" s="105">
        <v>43724</v>
      </c>
      <c r="G220" s="93">
        <v>2600474.9999999995</v>
      </c>
      <c r="H220" s="95">
        <v>1.0367</v>
      </c>
      <c r="I220" s="93">
        <v>26.959569999999996</v>
      </c>
      <c r="J220" s="94">
        <v>1.4957729831938639E-4</v>
      </c>
      <c r="K220" s="94">
        <f>I220/'סכום נכסי הקרן'!$C$42</f>
        <v>3.6576530041742569E-7</v>
      </c>
    </row>
    <row r="221" spans="2:11">
      <c r="B221" s="86" t="s">
        <v>2783</v>
      </c>
      <c r="C221" s="83" t="s">
        <v>2787</v>
      </c>
      <c r="D221" s="96" t="s">
        <v>1911</v>
      </c>
      <c r="E221" s="96" t="s">
        <v>151</v>
      </c>
      <c r="F221" s="105">
        <v>43724</v>
      </c>
      <c r="G221" s="93">
        <v>4594172.4999999991</v>
      </c>
      <c r="H221" s="95">
        <v>1.0367</v>
      </c>
      <c r="I221" s="93">
        <v>47.628569999999989</v>
      </c>
      <c r="J221" s="94">
        <v>2.6425320668748705E-4</v>
      </c>
      <c r="K221" s="94">
        <f>I221/'סכום נכסי הקרן'!$C$42</f>
        <v>6.4618531432446395E-7</v>
      </c>
    </row>
    <row r="222" spans="2:11">
      <c r="B222" s="86" t="s">
        <v>2783</v>
      </c>
      <c r="C222" s="83" t="s">
        <v>2788</v>
      </c>
      <c r="D222" s="96" t="s">
        <v>1911</v>
      </c>
      <c r="E222" s="96" t="s">
        <v>151</v>
      </c>
      <c r="F222" s="105">
        <v>43724</v>
      </c>
      <c r="G222" s="93">
        <v>5547679.9999999991</v>
      </c>
      <c r="H222" s="95">
        <v>1.0367</v>
      </c>
      <c r="I222" s="93">
        <v>57.513749999999995</v>
      </c>
      <c r="J222" s="94">
        <v>3.1909824011349617E-4</v>
      </c>
      <c r="K222" s="94">
        <f>I222/'סכום נכסי הקרן'!$C$42</f>
        <v>7.8029931660196061E-7</v>
      </c>
    </row>
    <row r="223" spans="2:11">
      <c r="B223" s="86" t="s">
        <v>2783</v>
      </c>
      <c r="C223" s="83" t="s">
        <v>2789</v>
      </c>
      <c r="D223" s="96" t="s">
        <v>1911</v>
      </c>
      <c r="E223" s="96" t="s">
        <v>151</v>
      </c>
      <c r="F223" s="105">
        <v>43724</v>
      </c>
      <c r="G223" s="93">
        <v>4334124.9999999991</v>
      </c>
      <c r="H223" s="95">
        <v>1.0367</v>
      </c>
      <c r="I223" s="93">
        <v>44.93262</v>
      </c>
      <c r="J223" s="94">
        <v>2.4929551569300356E-4</v>
      </c>
      <c r="K223" s="94">
        <f>I223/'סכום נכסי הקרן'!$C$42</f>
        <v>6.0960887925297155E-7</v>
      </c>
    </row>
    <row r="224" spans="2:11">
      <c r="B224" s="86" t="s">
        <v>2790</v>
      </c>
      <c r="C224" s="83" t="s">
        <v>2791</v>
      </c>
      <c r="D224" s="96" t="s">
        <v>1911</v>
      </c>
      <c r="E224" s="96" t="s">
        <v>151</v>
      </c>
      <c r="F224" s="105">
        <v>43684</v>
      </c>
      <c r="G224" s="93">
        <v>69373999.999999985</v>
      </c>
      <c r="H224" s="95">
        <v>-0.1205</v>
      </c>
      <c r="I224" s="93">
        <v>-83.612199999999987</v>
      </c>
      <c r="J224" s="94">
        <v>-4.6389786567590645E-4</v>
      </c>
      <c r="K224" s="94">
        <f>I224/'סכום נכסי הקרן'!$C$42</f>
        <v>-1.1343816482073668E-6</v>
      </c>
    </row>
    <row r="225" spans="2:11">
      <c r="B225" s="86" t="s">
        <v>2792</v>
      </c>
      <c r="C225" s="83" t="s">
        <v>2793</v>
      </c>
      <c r="D225" s="96" t="s">
        <v>1911</v>
      </c>
      <c r="E225" s="96" t="s">
        <v>151</v>
      </c>
      <c r="F225" s="105">
        <v>43724</v>
      </c>
      <c r="G225" s="93">
        <v>5203949.9999999991</v>
      </c>
      <c r="H225" s="95">
        <v>1.0936999999999999</v>
      </c>
      <c r="I225" s="93">
        <v>56.914309999999993</v>
      </c>
      <c r="J225" s="94">
        <v>3.157724223907145E-4</v>
      </c>
      <c r="K225" s="94">
        <f>I225/'סכום נכסי הקרן'!$C$42</f>
        <v>7.7216660707869221E-7</v>
      </c>
    </row>
    <row r="226" spans="2:11">
      <c r="B226" s="86" t="s">
        <v>2794</v>
      </c>
      <c r="C226" s="83" t="s">
        <v>2795</v>
      </c>
      <c r="D226" s="96" t="s">
        <v>1911</v>
      </c>
      <c r="E226" s="96" t="s">
        <v>151</v>
      </c>
      <c r="F226" s="105">
        <v>43718</v>
      </c>
      <c r="G226" s="93">
        <v>86742499.999999985</v>
      </c>
      <c r="H226" s="95">
        <v>1.0801000000000001</v>
      </c>
      <c r="I226" s="93">
        <v>936.91404999999986</v>
      </c>
      <c r="J226" s="94">
        <v>5.1981939013298235E-3</v>
      </c>
      <c r="K226" s="94">
        <f>I226/'סכום נכסי הקרן'!$C$42</f>
        <v>1.2711280223073181E-5</v>
      </c>
    </row>
    <row r="227" spans="2:11">
      <c r="B227" s="86" t="s">
        <v>2796</v>
      </c>
      <c r="C227" s="83" t="s">
        <v>2797</v>
      </c>
      <c r="D227" s="96" t="s">
        <v>1911</v>
      </c>
      <c r="E227" s="96" t="s">
        <v>151</v>
      </c>
      <c r="F227" s="105">
        <v>43684</v>
      </c>
      <c r="G227" s="93">
        <v>173489999.99999997</v>
      </c>
      <c r="H227" s="95">
        <v>-8.8800000000000004E-2</v>
      </c>
      <c r="I227" s="93">
        <v>-154.04962</v>
      </c>
      <c r="J227" s="94">
        <v>-8.5469931333207892E-4</v>
      </c>
      <c r="K227" s="94">
        <f>I227/'סכום נכסי הקרן'!$C$42</f>
        <v>-2.0900187035064093E-6</v>
      </c>
    </row>
    <row r="228" spans="2:11">
      <c r="B228" s="86" t="s">
        <v>2798</v>
      </c>
      <c r="C228" s="83" t="s">
        <v>2799</v>
      </c>
      <c r="D228" s="96" t="s">
        <v>1911</v>
      </c>
      <c r="E228" s="96" t="s">
        <v>151</v>
      </c>
      <c r="F228" s="105">
        <v>43683</v>
      </c>
      <c r="G228" s="93">
        <v>34699999.999999993</v>
      </c>
      <c r="H228" s="95">
        <v>-5.1299999999999998E-2</v>
      </c>
      <c r="I228" s="93">
        <v>-17.796580000000002</v>
      </c>
      <c r="J228" s="94">
        <v>-9.8739125131625836E-5</v>
      </c>
      <c r="K228" s="94">
        <f>I228/'סכום נכסי הקרן'!$C$42</f>
        <v>-2.4144937883292472E-7</v>
      </c>
    </row>
    <row r="229" spans="2:11">
      <c r="B229" s="86" t="s">
        <v>2800</v>
      </c>
      <c r="C229" s="83" t="s">
        <v>2801</v>
      </c>
      <c r="D229" s="96" t="s">
        <v>1911</v>
      </c>
      <c r="E229" s="96" t="s">
        <v>151</v>
      </c>
      <c r="F229" s="105">
        <v>43656</v>
      </c>
      <c r="G229" s="93">
        <v>131875199.99999999</v>
      </c>
      <c r="H229" s="95">
        <v>1.7455000000000001</v>
      </c>
      <c r="I229" s="93">
        <v>2301.9118599999993</v>
      </c>
      <c r="J229" s="94">
        <v>1.2771485486903296E-2</v>
      </c>
      <c r="K229" s="94">
        <f>I229/'סכום נכסי הקרן'!$C$42</f>
        <v>3.1230449261888641E-5</v>
      </c>
    </row>
    <row r="230" spans="2:11">
      <c r="B230" s="86" t="s">
        <v>2802</v>
      </c>
      <c r="C230" s="83" t="s">
        <v>2803</v>
      </c>
      <c r="D230" s="96" t="s">
        <v>1911</v>
      </c>
      <c r="E230" s="96" t="s">
        <v>151</v>
      </c>
      <c r="F230" s="105">
        <v>43656</v>
      </c>
      <c r="G230" s="93">
        <v>3919626.7499999995</v>
      </c>
      <c r="H230" s="95">
        <v>1.7625</v>
      </c>
      <c r="I230" s="93">
        <v>69.082119999999975</v>
      </c>
      <c r="J230" s="94">
        <v>3.83281961536317E-4</v>
      </c>
      <c r="K230" s="94">
        <f>I230/'סכום נכסי הקרן'!$C$42</f>
        <v>9.372494581802547E-7</v>
      </c>
    </row>
    <row r="231" spans="2:11">
      <c r="B231" s="86" t="s">
        <v>2802</v>
      </c>
      <c r="C231" s="83" t="s">
        <v>2804</v>
      </c>
      <c r="D231" s="96" t="s">
        <v>1911</v>
      </c>
      <c r="E231" s="96" t="s">
        <v>151</v>
      </c>
      <c r="F231" s="105">
        <v>43656</v>
      </c>
      <c r="G231" s="93">
        <v>34709999.999999993</v>
      </c>
      <c r="H231" s="95">
        <v>1.7625</v>
      </c>
      <c r="I231" s="93">
        <v>611.75221999999985</v>
      </c>
      <c r="J231" s="94">
        <v>3.3941284786250994E-3</v>
      </c>
      <c r="K231" s="94">
        <f>I231/'סכום נכסי הקרן'!$C$42</f>
        <v>8.2997516106275838E-6</v>
      </c>
    </row>
    <row r="232" spans="2:11">
      <c r="B232" s="86" t="s">
        <v>2802</v>
      </c>
      <c r="C232" s="83" t="s">
        <v>2805</v>
      </c>
      <c r="D232" s="96" t="s">
        <v>1911</v>
      </c>
      <c r="E232" s="96" t="s">
        <v>151</v>
      </c>
      <c r="F232" s="105">
        <v>43656</v>
      </c>
      <c r="G232" s="93">
        <v>31238999.999999996</v>
      </c>
      <c r="H232" s="95">
        <v>1.7625</v>
      </c>
      <c r="I232" s="93">
        <v>550.57698999999991</v>
      </c>
      <c r="J232" s="94">
        <v>3.054715586376927E-3</v>
      </c>
      <c r="K232" s="94">
        <f>I232/'סכום נכסי הקרן'!$C$42</f>
        <v>7.4697763410273969E-6</v>
      </c>
    </row>
    <row r="233" spans="2:11">
      <c r="B233" s="86" t="s">
        <v>2806</v>
      </c>
      <c r="C233" s="83" t="s">
        <v>2807</v>
      </c>
      <c r="D233" s="96" t="s">
        <v>1911</v>
      </c>
      <c r="E233" s="96" t="s">
        <v>151</v>
      </c>
      <c r="F233" s="105">
        <v>43691</v>
      </c>
      <c r="G233" s="93">
        <v>97187999.999999985</v>
      </c>
      <c r="H233" s="95">
        <v>-6.4699999999999994E-2</v>
      </c>
      <c r="I233" s="93">
        <v>-62.895849999999989</v>
      </c>
      <c r="J233" s="94">
        <v>-3.4895924966538329E-4</v>
      </c>
      <c r="K233" s="94">
        <f>I233/'סכום נכסי הקרן'!$C$42</f>
        <v>-8.5331922839493898E-7</v>
      </c>
    </row>
    <row r="234" spans="2:11">
      <c r="B234" s="86" t="s">
        <v>2808</v>
      </c>
      <c r="C234" s="83" t="s">
        <v>2809</v>
      </c>
      <c r="D234" s="96" t="s">
        <v>1911</v>
      </c>
      <c r="E234" s="96" t="s">
        <v>151</v>
      </c>
      <c r="F234" s="105">
        <v>43683</v>
      </c>
      <c r="G234" s="93">
        <v>1943815.9999999998</v>
      </c>
      <c r="H234" s="95">
        <v>-1.9599999999999999E-2</v>
      </c>
      <c r="I234" s="93">
        <v>-0.38085000000000002</v>
      </c>
      <c r="J234" s="94">
        <v>-2.1130349655034675E-6</v>
      </c>
      <c r="K234" s="94">
        <f>I234/'סכום נכסי הקרן'!$C$42</f>
        <v>-5.1670599591898766E-9</v>
      </c>
    </row>
    <row r="235" spans="2:11">
      <c r="B235" s="86" t="s">
        <v>2808</v>
      </c>
      <c r="C235" s="83" t="s">
        <v>2810</v>
      </c>
      <c r="D235" s="96" t="s">
        <v>1911</v>
      </c>
      <c r="E235" s="96" t="s">
        <v>151</v>
      </c>
      <c r="F235" s="105">
        <v>43683</v>
      </c>
      <c r="G235" s="93">
        <v>52066499.999999993</v>
      </c>
      <c r="H235" s="95">
        <v>-1.9599999999999999E-2</v>
      </c>
      <c r="I235" s="93">
        <v>-10.201219999999998</v>
      </c>
      <c r="J235" s="94">
        <v>-5.659848903976178E-5</v>
      </c>
      <c r="K235" s="94">
        <f>I235/'סכום נכסי הקרן'!$C$42</f>
        <v>-1.3840177339342769E-7</v>
      </c>
    </row>
    <row r="236" spans="2:11">
      <c r="B236" s="86" t="s">
        <v>2808</v>
      </c>
      <c r="C236" s="83" t="s">
        <v>2811</v>
      </c>
      <c r="D236" s="96" t="s">
        <v>1911</v>
      </c>
      <c r="E236" s="96" t="s">
        <v>151</v>
      </c>
      <c r="F236" s="105">
        <v>43683</v>
      </c>
      <c r="G236" s="93">
        <v>1041329.9999999999</v>
      </c>
      <c r="H236" s="95">
        <v>-1.9599999999999999E-2</v>
      </c>
      <c r="I236" s="93">
        <v>-0.20401999999999995</v>
      </c>
      <c r="J236" s="94">
        <v>-1.1319453686806282E-6</v>
      </c>
      <c r="K236" s="94">
        <f>I236/'סכום נכסי הקרן'!$C$42</f>
        <v>-2.7679757722828363E-9</v>
      </c>
    </row>
    <row r="237" spans="2:11">
      <c r="B237" s="86" t="s">
        <v>2808</v>
      </c>
      <c r="C237" s="83" t="s">
        <v>2812</v>
      </c>
      <c r="D237" s="96" t="s">
        <v>1911</v>
      </c>
      <c r="E237" s="96" t="s">
        <v>151</v>
      </c>
      <c r="F237" s="105">
        <v>43683</v>
      </c>
      <c r="G237" s="93">
        <v>7462864.9999999991</v>
      </c>
      <c r="H237" s="95">
        <v>-1.9599999999999999E-2</v>
      </c>
      <c r="I237" s="93">
        <v>-1.46218</v>
      </c>
      <c r="J237" s="94">
        <v>-8.1124785764995657E-6</v>
      </c>
      <c r="K237" s="94">
        <f>I237/'סכום נכסי הקרן'!$C$42</f>
        <v>-1.9837657164574642E-8</v>
      </c>
    </row>
    <row r="238" spans="2:11">
      <c r="B238" s="86" t="s">
        <v>2813</v>
      </c>
      <c r="C238" s="83" t="s">
        <v>2814</v>
      </c>
      <c r="D238" s="96" t="s">
        <v>1911</v>
      </c>
      <c r="E238" s="96" t="s">
        <v>151</v>
      </c>
      <c r="F238" s="105">
        <v>43691</v>
      </c>
      <c r="G238" s="93">
        <v>45135999.999999993</v>
      </c>
      <c r="H238" s="95">
        <v>-3.5900000000000001E-2</v>
      </c>
      <c r="I238" s="93">
        <v>-16.206</v>
      </c>
      <c r="J238" s="94">
        <v>-8.9914256665220402E-5</v>
      </c>
      <c r="K238" s="94">
        <f>I238/'סכום נכסי הקרן'!$C$42</f>
        <v>-2.1986969593969049E-7</v>
      </c>
    </row>
    <row r="239" spans="2:11">
      <c r="B239" s="86" t="s">
        <v>2815</v>
      </c>
      <c r="C239" s="83" t="s">
        <v>2816</v>
      </c>
      <c r="D239" s="96" t="s">
        <v>1911</v>
      </c>
      <c r="E239" s="96" t="s">
        <v>151</v>
      </c>
      <c r="F239" s="105">
        <v>43690</v>
      </c>
      <c r="G239" s="93">
        <v>5660174.9999999991</v>
      </c>
      <c r="H239" s="95">
        <v>0.1003</v>
      </c>
      <c r="I239" s="93">
        <v>5.6753399999999994</v>
      </c>
      <c r="J239" s="94">
        <v>3.1487966026310742E-5</v>
      </c>
      <c r="K239" s="94">
        <f>I239/'סכום נכסי הקרן'!$C$42</f>
        <v>7.6998351237465318E-8</v>
      </c>
    </row>
    <row r="240" spans="2:11">
      <c r="B240" s="86" t="s">
        <v>2817</v>
      </c>
      <c r="C240" s="83" t="s">
        <v>2818</v>
      </c>
      <c r="D240" s="96" t="s">
        <v>1911</v>
      </c>
      <c r="E240" s="96" t="s">
        <v>151</v>
      </c>
      <c r="F240" s="105">
        <v>43717</v>
      </c>
      <c r="G240" s="93">
        <v>52088.999999999993</v>
      </c>
      <c r="H240" s="95">
        <v>1.0226</v>
      </c>
      <c r="I240" s="93">
        <v>0.53266999999999987</v>
      </c>
      <c r="J240" s="94">
        <v>2.9553638836148918E-6</v>
      </c>
      <c r="K240" s="94">
        <f>I240/'סכום נכסי הקרן'!$C$42</f>
        <v>7.2268290100083246E-9</v>
      </c>
    </row>
    <row r="241" spans="2:11">
      <c r="B241" s="86" t="s">
        <v>2817</v>
      </c>
      <c r="C241" s="83" t="s">
        <v>2819</v>
      </c>
      <c r="D241" s="96" t="s">
        <v>1911</v>
      </c>
      <c r="E241" s="96" t="s">
        <v>151</v>
      </c>
      <c r="F241" s="105">
        <v>43717</v>
      </c>
      <c r="G241" s="93">
        <v>6945.1999999999989</v>
      </c>
      <c r="H241" s="95">
        <v>1.0226</v>
      </c>
      <c r="I241" s="93">
        <v>7.1019999999999986E-2</v>
      </c>
      <c r="J241" s="94">
        <v>3.940337225943448E-7</v>
      </c>
      <c r="K241" s="94">
        <f>I241/'סכום נכסי הקרן'!$C$42</f>
        <v>9.6354102219158438E-10</v>
      </c>
    </row>
    <row r="242" spans="2:11">
      <c r="B242" s="86" t="s">
        <v>2817</v>
      </c>
      <c r="C242" s="83" t="s">
        <v>2820</v>
      </c>
      <c r="D242" s="96" t="s">
        <v>1911</v>
      </c>
      <c r="E242" s="96" t="s">
        <v>151</v>
      </c>
      <c r="F242" s="105">
        <v>43717</v>
      </c>
      <c r="G242" s="93">
        <v>13890.399999999998</v>
      </c>
      <c r="H242" s="95">
        <v>1.0226</v>
      </c>
      <c r="I242" s="93">
        <v>0.14203999999999997</v>
      </c>
      <c r="J242" s="94">
        <v>7.880674451886896E-7</v>
      </c>
      <c r="K242" s="94">
        <f>I242/'סכום נכסי הקרן'!$C$42</f>
        <v>1.9270820443831688E-9</v>
      </c>
    </row>
    <row r="243" spans="2:11">
      <c r="B243" s="86" t="s">
        <v>2817</v>
      </c>
      <c r="C243" s="83" t="s">
        <v>2593</v>
      </c>
      <c r="D243" s="96" t="s">
        <v>1911</v>
      </c>
      <c r="E243" s="96" t="s">
        <v>151</v>
      </c>
      <c r="F243" s="105">
        <v>43717</v>
      </c>
      <c r="G243" s="93">
        <v>104177.99999999999</v>
      </c>
      <c r="H243" s="95">
        <v>1.0226</v>
      </c>
      <c r="I243" s="93">
        <v>1.0653299999999997</v>
      </c>
      <c r="J243" s="94">
        <v>5.9106722851511303E-6</v>
      </c>
      <c r="K243" s="94">
        <f>I243/'סכום נכסי הקרן'!$C$42</f>
        <v>1.4453522348230928E-8</v>
      </c>
    </row>
    <row r="244" spans="2:11">
      <c r="B244" s="86" t="s">
        <v>2817</v>
      </c>
      <c r="C244" s="83" t="s">
        <v>2502</v>
      </c>
      <c r="D244" s="96" t="s">
        <v>1911</v>
      </c>
      <c r="E244" s="96" t="s">
        <v>151</v>
      </c>
      <c r="F244" s="105">
        <v>43717</v>
      </c>
      <c r="G244" s="93">
        <v>17362.999999999996</v>
      </c>
      <c r="H244" s="95">
        <v>1.0226</v>
      </c>
      <c r="I244" s="93">
        <v>0.17755999999999997</v>
      </c>
      <c r="J244" s="94">
        <v>9.8513978856451508E-7</v>
      </c>
      <c r="K244" s="94">
        <f>I244/'סכום נכסי הקרן'!$C$42</f>
        <v>2.4089882272646822E-9</v>
      </c>
    </row>
    <row r="245" spans="2:11">
      <c r="B245" s="86" t="s">
        <v>2821</v>
      </c>
      <c r="C245" s="83" t="s">
        <v>2822</v>
      </c>
      <c r="D245" s="96" t="s">
        <v>1911</v>
      </c>
      <c r="E245" s="96" t="s">
        <v>151</v>
      </c>
      <c r="F245" s="105">
        <v>43656</v>
      </c>
      <c r="G245" s="93">
        <v>45148999.999999993</v>
      </c>
      <c r="H245" s="95">
        <v>1.8189</v>
      </c>
      <c r="I245" s="93">
        <v>821.21693999999979</v>
      </c>
      <c r="J245" s="94">
        <v>4.5562822856341405E-3</v>
      </c>
      <c r="K245" s="94">
        <f>I245/'סכום נכסי הקרן'!$C$42</f>
        <v>1.1141596871425584E-5</v>
      </c>
    </row>
    <row r="246" spans="2:11">
      <c r="B246" s="86" t="s">
        <v>2823</v>
      </c>
      <c r="C246" s="83" t="s">
        <v>2824</v>
      </c>
      <c r="D246" s="96" t="s">
        <v>1911</v>
      </c>
      <c r="E246" s="96" t="s">
        <v>151</v>
      </c>
      <c r="F246" s="105">
        <v>43690</v>
      </c>
      <c r="G246" s="93">
        <v>1736999.9999999998</v>
      </c>
      <c r="H246" s="95">
        <v>9.5600000000000004E-2</v>
      </c>
      <c r="I246" s="93">
        <v>1.6612399999999998</v>
      </c>
      <c r="J246" s="94">
        <v>9.216904834168254E-6</v>
      </c>
      <c r="K246" s="94">
        <f>I246/'סכום נכסי הקרן'!$C$42</f>
        <v>2.253833973113979E-8</v>
      </c>
    </row>
    <row r="247" spans="2:11">
      <c r="B247" s="86" t="s">
        <v>2823</v>
      </c>
      <c r="C247" s="83" t="s">
        <v>2825</v>
      </c>
      <c r="D247" s="96" t="s">
        <v>1911</v>
      </c>
      <c r="E247" s="96" t="s">
        <v>151</v>
      </c>
      <c r="F247" s="105">
        <v>43690</v>
      </c>
      <c r="G247" s="93">
        <v>6947999.9999999991</v>
      </c>
      <c r="H247" s="95">
        <v>9.5600000000000004E-2</v>
      </c>
      <c r="I247" s="93">
        <v>6.6449599999999993</v>
      </c>
      <c r="J247" s="94">
        <v>3.6867619336673016E-5</v>
      </c>
      <c r="K247" s="94">
        <f>I247/'סכום נכסי הקרן'!$C$42</f>
        <v>9.0153358924559161E-8</v>
      </c>
    </row>
    <row r="248" spans="2:11">
      <c r="B248" s="86" t="s">
        <v>2823</v>
      </c>
      <c r="C248" s="83" t="s">
        <v>2826</v>
      </c>
      <c r="D248" s="96" t="s">
        <v>1911</v>
      </c>
      <c r="E248" s="96" t="s">
        <v>151</v>
      </c>
      <c r="F248" s="105">
        <v>43690</v>
      </c>
      <c r="G248" s="93">
        <v>1083887.9999999998</v>
      </c>
      <c r="H248" s="95">
        <v>9.5600000000000004E-2</v>
      </c>
      <c r="I248" s="93">
        <v>1.0366099999999996</v>
      </c>
      <c r="J248" s="94">
        <v>5.7513277552594152E-6</v>
      </c>
      <c r="K248" s="94">
        <f>I248/'סכום נכסי הקרן'!$C$42</f>
        <v>1.4063872979639793E-8</v>
      </c>
    </row>
    <row r="249" spans="2:11">
      <c r="B249" s="86" t="s">
        <v>2823</v>
      </c>
      <c r="C249" s="83" t="s">
        <v>2827</v>
      </c>
      <c r="D249" s="96" t="s">
        <v>1911</v>
      </c>
      <c r="E249" s="96" t="s">
        <v>151</v>
      </c>
      <c r="F249" s="105">
        <v>43690</v>
      </c>
      <c r="G249" s="93">
        <v>1042199.9999999999</v>
      </c>
      <c r="H249" s="95">
        <v>9.5600000000000004E-2</v>
      </c>
      <c r="I249" s="93">
        <v>0.99673999999999985</v>
      </c>
      <c r="J249" s="94">
        <v>5.5301207076694911E-6</v>
      </c>
      <c r="K249" s="94">
        <f>I249/'סכום נכסי הקרן'!$C$42</f>
        <v>1.3522949569969584E-8</v>
      </c>
    </row>
    <row r="250" spans="2:11">
      <c r="B250" s="86" t="s">
        <v>2823</v>
      </c>
      <c r="C250" s="83" t="s">
        <v>2828</v>
      </c>
      <c r="D250" s="96" t="s">
        <v>1911</v>
      </c>
      <c r="E250" s="96" t="s">
        <v>151</v>
      </c>
      <c r="F250" s="105">
        <v>43690</v>
      </c>
      <c r="G250" s="93">
        <v>347399.99999999994</v>
      </c>
      <c r="H250" s="95">
        <v>9.5600000000000004E-2</v>
      </c>
      <c r="I250" s="93">
        <v>0.33224999999999993</v>
      </c>
      <c r="J250" s="94">
        <v>1.8433920632493812E-6</v>
      </c>
      <c r="K250" s="94">
        <f>I250/'סכום נכסי הקרן'!$C$42</f>
        <v>4.5076950805851017E-9</v>
      </c>
    </row>
    <row r="251" spans="2:11">
      <c r="B251" s="86" t="s">
        <v>2829</v>
      </c>
      <c r="C251" s="83" t="s">
        <v>2830</v>
      </c>
      <c r="D251" s="96" t="s">
        <v>1911</v>
      </c>
      <c r="E251" s="96" t="s">
        <v>151</v>
      </c>
      <c r="F251" s="105">
        <v>43683</v>
      </c>
      <c r="G251" s="93">
        <v>52109999.999999993</v>
      </c>
      <c r="H251" s="95">
        <v>-4.07E-2</v>
      </c>
      <c r="I251" s="93">
        <v>-21.188830000000003</v>
      </c>
      <c r="J251" s="94">
        <v>-1.1756003326272506E-4</v>
      </c>
      <c r="K251" s="94">
        <f>I251/'סכום נכסי הקרן'!$C$42</f>
        <v>-2.8747264034418073E-7</v>
      </c>
    </row>
    <row r="252" spans="2:11">
      <c r="B252" s="86" t="s">
        <v>2831</v>
      </c>
      <c r="C252" s="83" t="s">
        <v>2832</v>
      </c>
      <c r="D252" s="96" t="s">
        <v>1911</v>
      </c>
      <c r="E252" s="96" t="s">
        <v>151</v>
      </c>
      <c r="F252" s="105">
        <v>43683</v>
      </c>
      <c r="G252" s="93">
        <v>34739999.999999993</v>
      </c>
      <c r="H252" s="95">
        <v>-4.07E-2</v>
      </c>
      <c r="I252" s="93">
        <v>-14.125879999999997</v>
      </c>
      <c r="J252" s="94">
        <v>-7.83733185204309E-5</v>
      </c>
      <c r="K252" s="94">
        <f>I252/'סכום נכסי הקרן'!$C$42</f>
        <v>-1.9164833644826328E-7</v>
      </c>
    </row>
    <row r="253" spans="2:11">
      <c r="B253" s="86" t="s">
        <v>2833</v>
      </c>
      <c r="C253" s="83" t="s">
        <v>2515</v>
      </c>
      <c r="D253" s="96" t="s">
        <v>1911</v>
      </c>
      <c r="E253" s="96" t="s">
        <v>151</v>
      </c>
      <c r="F253" s="105">
        <v>43705</v>
      </c>
      <c r="G253" s="93">
        <v>14590.799999999997</v>
      </c>
      <c r="H253" s="95">
        <v>1.0625</v>
      </c>
      <c r="I253" s="93">
        <v>0.15501999999999999</v>
      </c>
      <c r="J253" s="94">
        <v>8.6008318328041874E-7</v>
      </c>
      <c r="K253" s="94">
        <f>I253/'סכום נכסי הקרן'!$C$42</f>
        <v>2.1031840222492177E-9</v>
      </c>
    </row>
    <row r="254" spans="2:11">
      <c r="B254" s="86" t="s">
        <v>2834</v>
      </c>
      <c r="C254" s="83" t="s">
        <v>2835</v>
      </c>
      <c r="D254" s="96" t="s">
        <v>1911</v>
      </c>
      <c r="E254" s="96" t="s">
        <v>151</v>
      </c>
      <c r="F254" s="105">
        <v>43690</v>
      </c>
      <c r="G254" s="93">
        <v>42568749.999999993</v>
      </c>
      <c r="H254" s="95">
        <v>0.1244</v>
      </c>
      <c r="I254" s="93">
        <v>52.94518999999999</v>
      </c>
      <c r="J254" s="94">
        <v>2.9375091958835366E-4</v>
      </c>
      <c r="K254" s="94">
        <f>I254/'סכום נכסי הקרן'!$C$42</f>
        <v>7.1831684726454034E-7</v>
      </c>
    </row>
    <row r="255" spans="2:11">
      <c r="B255" s="86" t="s">
        <v>2836</v>
      </c>
      <c r="C255" s="83" t="s">
        <v>2837</v>
      </c>
      <c r="D255" s="96" t="s">
        <v>1911</v>
      </c>
      <c r="E255" s="96" t="s">
        <v>151</v>
      </c>
      <c r="F255" s="105">
        <v>43682</v>
      </c>
      <c r="G255" s="93">
        <v>145949999.99999997</v>
      </c>
      <c r="H255" s="95">
        <v>-1.7000000000000001E-2</v>
      </c>
      <c r="I255" s="93">
        <v>-24.840719999999994</v>
      </c>
      <c r="J255" s="94">
        <v>-1.3782147808397342E-4</v>
      </c>
      <c r="K255" s="94">
        <f>I255/'סכום נכסי הקרן'!$C$42</f>
        <v>-3.3701848409990048E-7</v>
      </c>
    </row>
    <row r="256" spans="2:11">
      <c r="B256" s="86" t="s">
        <v>2838</v>
      </c>
      <c r="C256" s="83" t="s">
        <v>2839</v>
      </c>
      <c r="D256" s="96" t="s">
        <v>1911</v>
      </c>
      <c r="E256" s="96" t="s">
        <v>151</v>
      </c>
      <c r="F256" s="105">
        <v>43734</v>
      </c>
      <c r="G256" s="93">
        <v>69499999.999999985</v>
      </c>
      <c r="H256" s="95">
        <v>0.38579999999999998</v>
      </c>
      <c r="I256" s="93">
        <v>268.11976999999996</v>
      </c>
      <c r="J256" s="94">
        <v>1.4875842167592162E-3</v>
      </c>
      <c r="K256" s="94">
        <f>I256/'סכום נכסי הקרן'!$C$42</f>
        <v>3.6376287983043158E-6</v>
      </c>
    </row>
    <row r="257" spans="2:11">
      <c r="B257" s="86" t="s">
        <v>2840</v>
      </c>
      <c r="C257" s="83" t="s">
        <v>2841</v>
      </c>
      <c r="D257" s="96" t="s">
        <v>1911</v>
      </c>
      <c r="E257" s="96" t="s">
        <v>151</v>
      </c>
      <c r="F257" s="105">
        <v>43690</v>
      </c>
      <c r="G257" s="93">
        <v>86879999.999999985</v>
      </c>
      <c r="H257" s="95">
        <v>0.13009999999999999</v>
      </c>
      <c r="I257" s="93">
        <v>113.04929999999999</v>
      </c>
      <c r="J257" s="94">
        <v>6.272210154278353E-4</v>
      </c>
      <c r="K257" s="94">
        <f>I257/'סכום נכסי הקרן'!$C$42</f>
        <v>1.533760040552564E-6</v>
      </c>
    </row>
    <row r="258" spans="2:11">
      <c r="B258" s="86" t="s">
        <v>2842</v>
      </c>
      <c r="C258" s="83" t="s">
        <v>2843</v>
      </c>
      <c r="D258" s="96" t="s">
        <v>1911</v>
      </c>
      <c r="E258" s="96" t="s">
        <v>151</v>
      </c>
      <c r="F258" s="105">
        <v>43682</v>
      </c>
      <c r="G258" s="93">
        <v>10599969.999999998</v>
      </c>
      <c r="H258" s="95">
        <v>-5.4999999999999997E-3</v>
      </c>
      <c r="I258" s="93">
        <v>-0.58421999999999996</v>
      </c>
      <c r="J258" s="94">
        <v>-3.241373999071644E-6</v>
      </c>
      <c r="K258" s="94">
        <f>I258/'סכום נכסי הקרן'!$C$42</f>
        <v>-7.9262170654008373E-9</v>
      </c>
    </row>
    <row r="259" spans="2:11">
      <c r="B259" s="86" t="s">
        <v>2842</v>
      </c>
      <c r="C259" s="83" t="s">
        <v>2844</v>
      </c>
      <c r="D259" s="96" t="s">
        <v>1911</v>
      </c>
      <c r="E259" s="96" t="s">
        <v>151</v>
      </c>
      <c r="F259" s="105">
        <v>43682</v>
      </c>
      <c r="G259" s="93">
        <v>5213099.9999999991</v>
      </c>
      <c r="H259" s="95">
        <v>-5.4999999999999997E-3</v>
      </c>
      <c r="I259" s="93">
        <v>-0.28731999999999991</v>
      </c>
      <c r="J259" s="94">
        <v>-1.5941110838609846E-6</v>
      </c>
      <c r="K259" s="94">
        <f>I259/'סכום נכסי הקרן'!$C$42</f>
        <v>-3.8981217473399885E-9</v>
      </c>
    </row>
    <row r="260" spans="2:11">
      <c r="B260" s="86" t="s">
        <v>2842</v>
      </c>
      <c r="C260" s="83" t="s">
        <v>2845</v>
      </c>
      <c r="D260" s="96" t="s">
        <v>1911</v>
      </c>
      <c r="E260" s="96" t="s">
        <v>151</v>
      </c>
      <c r="F260" s="105">
        <v>43682</v>
      </c>
      <c r="G260" s="93">
        <v>4518019.9999999991</v>
      </c>
      <c r="H260" s="95">
        <v>-5.4999999999999997E-3</v>
      </c>
      <c r="I260" s="93">
        <v>-0.24900999999999995</v>
      </c>
      <c r="J260" s="94">
        <v>-1.3815592405409434E-6</v>
      </c>
      <c r="K260" s="94">
        <f>I260/'סכום נכסי הקרן'!$C$42</f>
        <v>-3.3783631362422759E-9</v>
      </c>
    </row>
    <row r="261" spans="2:11">
      <c r="B261" s="86" t="s">
        <v>2846</v>
      </c>
      <c r="C261" s="83" t="s">
        <v>2847</v>
      </c>
      <c r="D261" s="96" t="s">
        <v>1911</v>
      </c>
      <c r="E261" s="96" t="s">
        <v>151</v>
      </c>
      <c r="F261" s="105">
        <v>43649</v>
      </c>
      <c r="G261" s="93">
        <v>288466.49999999994</v>
      </c>
      <c r="H261" s="95">
        <v>1.8089</v>
      </c>
      <c r="I261" s="93">
        <v>5.2180399999999993</v>
      </c>
      <c r="J261" s="94">
        <v>2.8950770569504295E-5</v>
      </c>
      <c r="K261" s="94">
        <f>I261/'סכום נכסי הקרן'!$C$42</f>
        <v>7.0794080476437283E-8</v>
      </c>
    </row>
    <row r="262" spans="2:11">
      <c r="B262" s="86" t="s">
        <v>2848</v>
      </c>
      <c r="C262" s="83" t="s">
        <v>2723</v>
      </c>
      <c r="D262" s="96" t="s">
        <v>1911</v>
      </c>
      <c r="E262" s="96" t="s">
        <v>151</v>
      </c>
      <c r="F262" s="105">
        <v>43661</v>
      </c>
      <c r="G262" s="93">
        <v>695319.99999999988</v>
      </c>
      <c r="H262" s="95">
        <v>1.1363000000000001</v>
      </c>
      <c r="I262" s="93">
        <v>7.9010399999999992</v>
      </c>
      <c r="J262" s="94">
        <v>4.3836612272132109E-5</v>
      </c>
      <c r="K262" s="94">
        <f>I262/'סכום נכסי הקרן'!$C$42</f>
        <v>1.0719482058542096E-7</v>
      </c>
    </row>
    <row r="263" spans="2:11">
      <c r="B263" s="86" t="s">
        <v>2848</v>
      </c>
      <c r="C263" s="83" t="s">
        <v>2849</v>
      </c>
      <c r="D263" s="96" t="s">
        <v>1911</v>
      </c>
      <c r="E263" s="96" t="s">
        <v>151</v>
      </c>
      <c r="F263" s="105">
        <v>43661</v>
      </c>
      <c r="G263" s="93">
        <v>173829.99999999997</v>
      </c>
      <c r="H263" s="95">
        <v>1.1363000000000001</v>
      </c>
      <c r="I263" s="93">
        <v>1.9752599999999998</v>
      </c>
      <c r="J263" s="94">
        <v>1.0959153068033027E-5</v>
      </c>
      <c r="K263" s="94">
        <f>I263/'סכום נכסי הקרן'!$C$42</f>
        <v>2.6798705146355239E-8</v>
      </c>
    </row>
    <row r="264" spans="2:11">
      <c r="B264" s="86" t="s">
        <v>2850</v>
      </c>
      <c r="C264" s="83" t="s">
        <v>2851</v>
      </c>
      <c r="D264" s="96" t="s">
        <v>1911</v>
      </c>
      <c r="E264" s="96" t="s">
        <v>151</v>
      </c>
      <c r="F264" s="105">
        <v>43657</v>
      </c>
      <c r="G264" s="93">
        <v>5354579.9999999991</v>
      </c>
      <c r="H264" s="95">
        <v>1.1476999999999999</v>
      </c>
      <c r="I264" s="93">
        <v>61.453119999999991</v>
      </c>
      <c r="J264" s="94">
        <v>3.4095468373186402E-4</v>
      </c>
      <c r="K264" s="94">
        <f>I264/'סכום נכסי הקרן'!$C$42</f>
        <v>8.3374545285359203E-7</v>
      </c>
    </row>
    <row r="265" spans="2:11">
      <c r="B265" s="86" t="s">
        <v>2850</v>
      </c>
      <c r="C265" s="83" t="s">
        <v>2852</v>
      </c>
      <c r="D265" s="96" t="s">
        <v>1911</v>
      </c>
      <c r="E265" s="96" t="s">
        <v>151</v>
      </c>
      <c r="F265" s="105">
        <v>43657</v>
      </c>
      <c r="G265" s="93">
        <v>382469.99999999994</v>
      </c>
      <c r="H265" s="95">
        <v>1.1476999999999999</v>
      </c>
      <c r="I265" s="93">
        <v>4.3895099999999996</v>
      </c>
      <c r="J265" s="94">
        <v>2.4353913906858667E-5</v>
      </c>
      <c r="K265" s="94">
        <f>I265/'סכום נכסי הקרן'!$C$42</f>
        <v>5.9553266014083103E-8</v>
      </c>
    </row>
    <row r="266" spans="2:11">
      <c r="B266" s="86" t="s">
        <v>2850</v>
      </c>
      <c r="C266" s="83" t="s">
        <v>2853</v>
      </c>
      <c r="D266" s="96" t="s">
        <v>1911</v>
      </c>
      <c r="E266" s="96" t="s">
        <v>151</v>
      </c>
      <c r="F266" s="105">
        <v>43657</v>
      </c>
      <c r="G266" s="93">
        <v>914450.99999999988</v>
      </c>
      <c r="H266" s="95">
        <v>1.1476999999999999</v>
      </c>
      <c r="I266" s="93">
        <v>10.494919999999999</v>
      </c>
      <c r="J266" s="94">
        <v>5.8227997689803457E-5</v>
      </c>
      <c r="K266" s="94">
        <f>I266/'סכום נכסי הקרן'!$C$42</f>
        <v>1.4238645374005779E-7</v>
      </c>
    </row>
    <row r="267" spans="2:11">
      <c r="B267" s="86" t="s">
        <v>2854</v>
      </c>
      <c r="C267" s="83" t="s">
        <v>2855</v>
      </c>
      <c r="D267" s="96" t="s">
        <v>1911</v>
      </c>
      <c r="E267" s="96" t="s">
        <v>151</v>
      </c>
      <c r="F267" s="105">
        <v>43712</v>
      </c>
      <c r="G267" s="93">
        <v>2503.4399999999996</v>
      </c>
      <c r="H267" s="95">
        <v>1.1476</v>
      </c>
      <c r="I267" s="93">
        <v>2.8729999999999999E-2</v>
      </c>
      <c r="J267" s="94">
        <v>1.5940001197036788E-7</v>
      </c>
      <c r="K267" s="94">
        <f>I267/'סכום נכסי הקרן'!$C$42</f>
        <v>3.8978504037685474E-10</v>
      </c>
    </row>
    <row r="268" spans="2:11">
      <c r="B268" s="86" t="s">
        <v>2856</v>
      </c>
      <c r="C268" s="83" t="s">
        <v>2857</v>
      </c>
      <c r="D268" s="96" t="s">
        <v>1911</v>
      </c>
      <c r="E268" s="96" t="s">
        <v>151</v>
      </c>
      <c r="F268" s="105">
        <v>43718</v>
      </c>
      <c r="G268" s="93">
        <v>6958.5999999999985</v>
      </c>
      <c r="H268" s="95">
        <v>1.2129000000000001</v>
      </c>
      <c r="I268" s="93">
        <v>8.4400000000000003E-2</v>
      </c>
      <c r="J268" s="94">
        <v>4.6826874383219806E-7</v>
      </c>
      <c r="K268" s="94">
        <f>I268/'סכום נכסי הקרן'!$C$42</f>
        <v>1.145069871486479E-9</v>
      </c>
    </row>
    <row r="269" spans="2:11">
      <c r="B269" s="86" t="s">
        <v>2858</v>
      </c>
      <c r="C269" s="83" t="s">
        <v>2859</v>
      </c>
      <c r="D269" s="96" t="s">
        <v>1911</v>
      </c>
      <c r="E269" s="96" t="s">
        <v>151</v>
      </c>
      <c r="F269" s="105">
        <v>43647</v>
      </c>
      <c r="G269" s="93">
        <v>34799.999999999993</v>
      </c>
      <c r="H269" s="95">
        <v>1.9356</v>
      </c>
      <c r="I269" s="93">
        <v>0.67358000000000007</v>
      </c>
      <c r="J269" s="94">
        <v>3.7371618539157819E-6</v>
      </c>
      <c r="K269" s="94">
        <f>I269/'סכום נכסי הקרן'!$C$42</f>
        <v>9.1385801426050079E-9</v>
      </c>
    </row>
    <row r="270" spans="2:11">
      <c r="B270" s="86" t="s">
        <v>2860</v>
      </c>
      <c r="C270" s="83" t="s">
        <v>2861</v>
      </c>
      <c r="D270" s="96" t="s">
        <v>1911</v>
      </c>
      <c r="E270" s="96" t="s">
        <v>151</v>
      </c>
      <c r="F270" s="105">
        <v>43662</v>
      </c>
      <c r="G270" s="93">
        <v>20881.799999999996</v>
      </c>
      <c r="H270" s="95">
        <v>1.2413000000000001</v>
      </c>
      <c r="I270" s="93">
        <v>0.25919999999999999</v>
      </c>
      <c r="J270" s="94">
        <v>1.4380954786884565E-6</v>
      </c>
      <c r="K270" s="94">
        <f>I270/'סכום נכסי הקרן'!$C$42</f>
        <v>3.5166126858921248E-9</v>
      </c>
    </row>
    <row r="271" spans="2:11">
      <c r="B271" s="86" t="s">
        <v>2860</v>
      </c>
      <c r="C271" s="83" t="s">
        <v>2673</v>
      </c>
      <c r="D271" s="96" t="s">
        <v>1911</v>
      </c>
      <c r="E271" s="96" t="s">
        <v>151</v>
      </c>
      <c r="F271" s="105">
        <v>43662</v>
      </c>
      <c r="G271" s="93">
        <v>1044089.9999999999</v>
      </c>
      <c r="H271" s="95">
        <v>1.2413000000000001</v>
      </c>
      <c r="I271" s="93">
        <v>12.959950000000001</v>
      </c>
      <c r="J271" s="94">
        <v>7.1904496524029569E-5</v>
      </c>
      <c r="K271" s="94">
        <f>I271/'סכום נכסי הקרן'!$C$42</f>
        <v>1.7582995593567767E-7</v>
      </c>
    </row>
    <row r="272" spans="2:11">
      <c r="B272" s="86" t="s">
        <v>2862</v>
      </c>
      <c r="C272" s="83" t="s">
        <v>2729</v>
      </c>
      <c r="D272" s="96" t="s">
        <v>1911</v>
      </c>
      <c r="E272" s="96" t="s">
        <v>151</v>
      </c>
      <c r="F272" s="105">
        <v>43724</v>
      </c>
      <c r="G272" s="93">
        <v>6960.7999999999993</v>
      </c>
      <c r="H272" s="95">
        <v>1.2441</v>
      </c>
      <c r="I272" s="93">
        <v>8.6599999999999983E-2</v>
      </c>
      <c r="J272" s="94">
        <v>4.8047480113588088E-7</v>
      </c>
      <c r="K272" s="94">
        <f>I272/'סכום נכסי הקרן'!$C$42</f>
        <v>1.174917664345131E-9</v>
      </c>
    </row>
    <row r="273" spans="2:11">
      <c r="B273" s="86" t="s">
        <v>2862</v>
      </c>
      <c r="C273" s="83" t="s">
        <v>2711</v>
      </c>
      <c r="D273" s="96" t="s">
        <v>1911</v>
      </c>
      <c r="E273" s="96" t="s">
        <v>151</v>
      </c>
      <c r="F273" s="105">
        <v>43724</v>
      </c>
      <c r="G273" s="93">
        <v>765687.99999999988</v>
      </c>
      <c r="H273" s="95">
        <v>1.2441</v>
      </c>
      <c r="I273" s="93">
        <v>9.5259299999999989</v>
      </c>
      <c r="J273" s="94">
        <v>5.2851839750396328E-5</v>
      </c>
      <c r="K273" s="94">
        <f>I273/'סכום נכסי הקרן'!$C$42</f>
        <v>1.2923999337546439E-7</v>
      </c>
    </row>
    <row r="274" spans="2:11">
      <c r="B274" s="86" t="s">
        <v>2862</v>
      </c>
      <c r="C274" s="83" t="s">
        <v>2863</v>
      </c>
      <c r="D274" s="96" t="s">
        <v>1911</v>
      </c>
      <c r="E274" s="96" t="s">
        <v>151</v>
      </c>
      <c r="F274" s="105">
        <v>43724</v>
      </c>
      <c r="G274" s="93">
        <v>6960.7999999999993</v>
      </c>
      <c r="H274" s="95">
        <v>1.2441</v>
      </c>
      <c r="I274" s="93">
        <v>8.6599999999999983E-2</v>
      </c>
      <c r="J274" s="94">
        <v>4.8047480113588088E-7</v>
      </c>
      <c r="K274" s="94">
        <f>I274/'סכום נכסי הקרן'!$C$42</f>
        <v>1.174917664345131E-9</v>
      </c>
    </row>
    <row r="275" spans="2:11">
      <c r="B275" s="86" t="s">
        <v>2862</v>
      </c>
      <c r="C275" s="83" t="s">
        <v>2520</v>
      </c>
      <c r="D275" s="96" t="s">
        <v>1911</v>
      </c>
      <c r="E275" s="96" t="s">
        <v>151</v>
      </c>
      <c r="F275" s="105">
        <v>43724</v>
      </c>
      <c r="G275" s="93">
        <v>69607.999999999985</v>
      </c>
      <c r="H275" s="95">
        <v>1.2441</v>
      </c>
      <c r="I275" s="93">
        <v>0.86598999999999993</v>
      </c>
      <c r="J275" s="94">
        <v>4.8046925292801564E-6</v>
      </c>
      <c r="K275" s="94">
        <f>I275/'סכום נכסי הקרן'!$C$42</f>
        <v>1.1749040971665591E-8</v>
      </c>
    </row>
    <row r="276" spans="2:11">
      <c r="B276" s="86" t="s">
        <v>2862</v>
      </c>
      <c r="C276" s="83" t="s">
        <v>2864</v>
      </c>
      <c r="D276" s="96" t="s">
        <v>1911</v>
      </c>
      <c r="E276" s="96" t="s">
        <v>151</v>
      </c>
      <c r="F276" s="105">
        <v>43724</v>
      </c>
      <c r="G276" s="93">
        <v>174019.99999999997</v>
      </c>
      <c r="H276" s="95">
        <v>1.2441</v>
      </c>
      <c r="I276" s="93">
        <v>2.1649799999999995</v>
      </c>
      <c r="J276" s="94">
        <v>1.2011759064239714E-5</v>
      </c>
      <c r="K276" s="94">
        <f>I276/'סכום נכסי הקרן'!$C$42</f>
        <v>2.9372670265056834E-8</v>
      </c>
    </row>
    <row r="277" spans="2:11">
      <c r="B277" s="86" t="s">
        <v>2862</v>
      </c>
      <c r="C277" s="83" t="s">
        <v>2865</v>
      </c>
      <c r="D277" s="96" t="s">
        <v>1911</v>
      </c>
      <c r="E277" s="96" t="s">
        <v>151</v>
      </c>
      <c r="F277" s="105">
        <v>43724</v>
      </c>
      <c r="G277" s="93">
        <v>69607.999999999985</v>
      </c>
      <c r="H277" s="95">
        <v>1.2441</v>
      </c>
      <c r="I277" s="93">
        <v>0.86598999999999993</v>
      </c>
      <c r="J277" s="94">
        <v>4.8046925292801564E-6</v>
      </c>
      <c r="K277" s="94">
        <f>I277/'סכום נכסי הקרן'!$C$42</f>
        <v>1.1749040971665591E-8</v>
      </c>
    </row>
    <row r="278" spans="2:11">
      <c r="B278" s="86" t="s">
        <v>2866</v>
      </c>
      <c r="C278" s="83" t="s">
        <v>2867</v>
      </c>
      <c r="D278" s="96" t="s">
        <v>1911</v>
      </c>
      <c r="E278" s="96" t="s">
        <v>151</v>
      </c>
      <c r="F278" s="105">
        <v>43734</v>
      </c>
      <c r="G278" s="93">
        <v>2436489.9999999995</v>
      </c>
      <c r="H278" s="95">
        <v>0.54879999999999995</v>
      </c>
      <c r="I278" s="93">
        <v>13.371339999999998</v>
      </c>
      <c r="J278" s="94">
        <v>7.41869737577396E-5</v>
      </c>
      <c r="K278" s="94">
        <f>I278/'סכום נכסי הקרן'!$C$42</f>
        <v>1.8141135752845989E-7</v>
      </c>
    </row>
    <row r="279" spans="2:11">
      <c r="B279" s="86" t="s">
        <v>2866</v>
      </c>
      <c r="C279" s="83" t="s">
        <v>2868</v>
      </c>
      <c r="D279" s="96" t="s">
        <v>1911</v>
      </c>
      <c r="E279" s="96" t="s">
        <v>151</v>
      </c>
      <c r="F279" s="105">
        <v>43734</v>
      </c>
      <c r="G279" s="93">
        <v>2436489.9999999995</v>
      </c>
      <c r="H279" s="95">
        <v>0.54879999999999995</v>
      </c>
      <c r="I279" s="93">
        <v>13.371339999999998</v>
      </c>
      <c r="J279" s="94">
        <v>7.41869737577396E-5</v>
      </c>
      <c r="K279" s="94">
        <f>I279/'סכום נכסי הקרן'!$C$42</f>
        <v>1.8141135752845989E-7</v>
      </c>
    </row>
    <row r="280" spans="2:11">
      <c r="B280" s="86" t="s">
        <v>2866</v>
      </c>
      <c r="C280" s="83" t="s">
        <v>2869</v>
      </c>
      <c r="D280" s="96" t="s">
        <v>1911</v>
      </c>
      <c r="E280" s="96" t="s">
        <v>151</v>
      </c>
      <c r="F280" s="105">
        <v>43734</v>
      </c>
      <c r="G280" s="93">
        <v>10442099.999999998</v>
      </c>
      <c r="H280" s="95">
        <v>0.54879999999999995</v>
      </c>
      <c r="I280" s="93">
        <v>57.305719999999994</v>
      </c>
      <c r="J280" s="94">
        <v>3.1794404643127567E-4</v>
      </c>
      <c r="K280" s="94">
        <f>I280/'סכום נכסי הקרן'!$C$42</f>
        <v>7.774769364436036E-7</v>
      </c>
    </row>
    <row r="281" spans="2:11">
      <c r="B281" s="86" t="s">
        <v>2866</v>
      </c>
      <c r="C281" s="83" t="s">
        <v>2870</v>
      </c>
      <c r="D281" s="96" t="s">
        <v>1911</v>
      </c>
      <c r="E281" s="96" t="s">
        <v>151</v>
      </c>
      <c r="F281" s="105">
        <v>43734</v>
      </c>
      <c r="G281" s="93">
        <v>2088419.9999999998</v>
      </c>
      <c r="H281" s="95">
        <v>0.54879999999999995</v>
      </c>
      <c r="I281" s="93">
        <v>11.461139999999997</v>
      </c>
      <c r="J281" s="94">
        <v>6.3588787093423656E-5</v>
      </c>
      <c r="K281" s="94">
        <f>I281/'סכום נכסי הקרן'!$C$42</f>
        <v>1.5549533302000641E-7</v>
      </c>
    </row>
    <row r="282" spans="2:11">
      <c r="B282" s="86" t="s">
        <v>2866</v>
      </c>
      <c r="C282" s="83" t="s">
        <v>2871</v>
      </c>
      <c r="D282" s="96" t="s">
        <v>1911</v>
      </c>
      <c r="E282" s="96" t="s">
        <v>151</v>
      </c>
      <c r="F282" s="105">
        <v>43734</v>
      </c>
      <c r="G282" s="93">
        <v>2784559.9999999995</v>
      </c>
      <c r="H282" s="95">
        <v>0.54879999999999995</v>
      </c>
      <c r="I282" s="93">
        <v>15.281529999999997</v>
      </c>
      <c r="J282" s="94">
        <v>8.478510493997687E-5</v>
      </c>
      <c r="K282" s="94">
        <f>I282/'סכום נכסי הקרן'!$C$42</f>
        <v>2.0732724636512761E-7</v>
      </c>
    </row>
    <row r="283" spans="2:11">
      <c r="B283" s="86" t="s">
        <v>2872</v>
      </c>
      <c r="C283" s="83" t="s">
        <v>2873</v>
      </c>
      <c r="D283" s="96" t="s">
        <v>1911</v>
      </c>
      <c r="E283" s="96" t="s">
        <v>151</v>
      </c>
      <c r="F283" s="105">
        <v>43647</v>
      </c>
      <c r="G283" s="93">
        <v>870.82999999999981</v>
      </c>
      <c r="H283" s="95">
        <v>2.0291000000000001</v>
      </c>
      <c r="I283" s="93">
        <v>1.7670000000000002E-2</v>
      </c>
      <c r="J283" s="94">
        <v>9.8036832980034847E-8</v>
      </c>
      <c r="K283" s="94">
        <f>I283/'סכום נכסי הקרן'!$C$42</f>
        <v>2.3973204536926642E-10</v>
      </c>
    </row>
    <row r="284" spans="2:11">
      <c r="B284" s="86" t="s">
        <v>2874</v>
      </c>
      <c r="C284" s="83" t="s">
        <v>2875</v>
      </c>
      <c r="D284" s="96" t="s">
        <v>1911</v>
      </c>
      <c r="E284" s="96" t="s">
        <v>151</v>
      </c>
      <c r="F284" s="105">
        <v>43696</v>
      </c>
      <c r="G284" s="93">
        <v>17419.999999999996</v>
      </c>
      <c r="H284" s="95">
        <v>1.3460000000000001</v>
      </c>
      <c r="I284" s="93">
        <v>0.23446999999999998</v>
      </c>
      <c r="J284" s="94">
        <v>1.3008882981793302E-6</v>
      </c>
      <c r="K284" s="94">
        <f>I284/'סכום נכסי הקרן'!$C$42</f>
        <v>3.1810963598037287E-9</v>
      </c>
    </row>
    <row r="285" spans="2:11">
      <c r="B285" s="86" t="s">
        <v>2874</v>
      </c>
      <c r="C285" s="83" t="s">
        <v>2876</v>
      </c>
      <c r="D285" s="96" t="s">
        <v>1911</v>
      </c>
      <c r="E285" s="96" t="s">
        <v>151</v>
      </c>
      <c r="F285" s="105">
        <v>43696</v>
      </c>
      <c r="G285" s="93">
        <v>10451.999999999998</v>
      </c>
      <c r="H285" s="95">
        <v>1.3460000000000001</v>
      </c>
      <c r="I285" s="93">
        <v>0.14067999999999997</v>
      </c>
      <c r="J285" s="94">
        <v>7.8052188249186743E-7</v>
      </c>
      <c r="K285" s="94">
        <f>I285/'סכום נכסי הקרן'!$C$42</f>
        <v>1.9086306815250927E-9</v>
      </c>
    </row>
    <row r="286" spans="2:11">
      <c r="B286" s="86" t="s">
        <v>2874</v>
      </c>
      <c r="C286" s="83" t="s">
        <v>2877</v>
      </c>
      <c r="D286" s="96" t="s">
        <v>1911</v>
      </c>
      <c r="E286" s="96" t="s">
        <v>151</v>
      </c>
      <c r="F286" s="105">
        <v>43696</v>
      </c>
      <c r="G286" s="93">
        <v>1741999.9999999998</v>
      </c>
      <c r="H286" s="95">
        <v>1.3460000000000001</v>
      </c>
      <c r="I286" s="93">
        <v>23.447220000000002</v>
      </c>
      <c r="J286" s="94">
        <v>1.300900504236634E-4</v>
      </c>
      <c r="K286" s="94">
        <f>I286/'סכום נכסי הקרן'!$C$42</f>
        <v>3.1811262075965881E-7</v>
      </c>
    </row>
    <row r="287" spans="2:11">
      <c r="B287" s="86" t="s">
        <v>2874</v>
      </c>
      <c r="C287" s="83" t="s">
        <v>2878</v>
      </c>
      <c r="D287" s="96" t="s">
        <v>1911</v>
      </c>
      <c r="E287" s="96" t="s">
        <v>151</v>
      </c>
      <c r="F287" s="105">
        <v>43696</v>
      </c>
      <c r="G287" s="93">
        <v>17419.999999999996</v>
      </c>
      <c r="H287" s="95">
        <v>1.3460000000000001</v>
      </c>
      <c r="I287" s="93">
        <v>0.23446999999999998</v>
      </c>
      <c r="J287" s="94">
        <v>1.3008882981793302E-6</v>
      </c>
      <c r="K287" s="94">
        <f>I287/'סכום נכסי הקרן'!$C$42</f>
        <v>3.1810963598037287E-9</v>
      </c>
    </row>
    <row r="288" spans="2:11">
      <c r="B288" s="86" t="s">
        <v>2874</v>
      </c>
      <c r="C288" s="83" t="s">
        <v>2879</v>
      </c>
      <c r="D288" s="96" t="s">
        <v>1911</v>
      </c>
      <c r="E288" s="96" t="s">
        <v>151</v>
      </c>
      <c r="F288" s="105">
        <v>43696</v>
      </c>
      <c r="G288" s="93">
        <v>696799.99999999988</v>
      </c>
      <c r="H288" s="95">
        <v>1.3460000000000001</v>
      </c>
      <c r="I288" s="93">
        <v>9.3788899999999984</v>
      </c>
      <c r="J288" s="94">
        <v>5.203603126588108E-5</v>
      </c>
      <c r="K288" s="94">
        <f>I288/'סכום נכסי הקרן'!$C$42</f>
        <v>1.2724507543822063E-7</v>
      </c>
    </row>
    <row r="289" spans="2:11">
      <c r="B289" s="86" t="s">
        <v>2874</v>
      </c>
      <c r="C289" s="83" t="s">
        <v>2880</v>
      </c>
      <c r="D289" s="96" t="s">
        <v>1911</v>
      </c>
      <c r="E289" s="96" t="s">
        <v>151</v>
      </c>
      <c r="F289" s="105">
        <v>43696</v>
      </c>
      <c r="G289" s="93">
        <v>209039.99999999997</v>
      </c>
      <c r="H289" s="95">
        <v>1.3460000000000001</v>
      </c>
      <c r="I289" s="93">
        <v>2.8136699999999997</v>
      </c>
      <c r="J289" s="94">
        <v>1.5610826024387923E-5</v>
      </c>
      <c r="K289" s="94">
        <f>I289/'סכום נכסי הקרן'!$C$42</f>
        <v>3.8173563333001909E-8</v>
      </c>
    </row>
    <row r="290" spans="2:11">
      <c r="B290" s="86" t="s">
        <v>2874</v>
      </c>
      <c r="C290" s="83" t="s">
        <v>2881</v>
      </c>
      <c r="D290" s="96" t="s">
        <v>1911</v>
      </c>
      <c r="E290" s="96" t="s">
        <v>151</v>
      </c>
      <c r="F290" s="105">
        <v>43696</v>
      </c>
      <c r="G290" s="93">
        <v>76647.999999999985</v>
      </c>
      <c r="H290" s="95">
        <v>1.3460000000000001</v>
      </c>
      <c r="I290" s="93">
        <v>1.0316799999999999</v>
      </c>
      <c r="J290" s="94">
        <v>5.7239750904834371E-6</v>
      </c>
      <c r="K290" s="94">
        <f>I290/'סכום נכסי הקרן'!$C$42</f>
        <v>1.3996986789279273E-8</v>
      </c>
    </row>
    <row r="291" spans="2:11">
      <c r="B291" s="86" t="s">
        <v>2874</v>
      </c>
      <c r="C291" s="83" t="s">
        <v>2528</v>
      </c>
      <c r="D291" s="96" t="s">
        <v>1911</v>
      </c>
      <c r="E291" s="96" t="s">
        <v>151</v>
      </c>
      <c r="F291" s="105">
        <v>43696</v>
      </c>
      <c r="G291" s="93">
        <v>3483.9999999999995</v>
      </c>
      <c r="H291" s="95">
        <v>1.3459000000000001</v>
      </c>
      <c r="I291" s="93">
        <v>4.6889999999999994E-2</v>
      </c>
      <c r="J291" s="94">
        <v>2.6015546680440478E-7</v>
      </c>
      <c r="K291" s="94">
        <f>I291/'סכום נכסי הקרן'!$C$42</f>
        <v>6.361650032464573E-10</v>
      </c>
    </row>
    <row r="292" spans="2:11">
      <c r="B292" s="86" t="s">
        <v>2874</v>
      </c>
      <c r="C292" s="83" t="s">
        <v>2882</v>
      </c>
      <c r="D292" s="96" t="s">
        <v>1911</v>
      </c>
      <c r="E292" s="96" t="s">
        <v>151</v>
      </c>
      <c r="F292" s="105">
        <v>43696</v>
      </c>
      <c r="G292" s="93">
        <v>557439.99999999988</v>
      </c>
      <c r="H292" s="95">
        <v>1.3460000000000001</v>
      </c>
      <c r="I292" s="93">
        <v>7.5031099999999986</v>
      </c>
      <c r="J292" s="94">
        <v>4.1628813916289132E-5</v>
      </c>
      <c r="K292" s="94">
        <f>I292/'סכום נכסי הקרן'!$C$42</f>
        <v>1.0179603321621936E-7</v>
      </c>
    </row>
    <row r="293" spans="2:11">
      <c r="B293" s="86" t="s">
        <v>2883</v>
      </c>
      <c r="C293" s="83" t="s">
        <v>2884</v>
      </c>
      <c r="D293" s="96" t="s">
        <v>1911</v>
      </c>
      <c r="E293" s="96" t="s">
        <v>151</v>
      </c>
      <c r="F293" s="105">
        <v>43671</v>
      </c>
      <c r="G293" s="93">
        <v>160346799.99999997</v>
      </c>
      <c r="H293" s="95">
        <v>0.76939999999999997</v>
      </c>
      <c r="I293" s="93">
        <v>1233.6430799999998</v>
      </c>
      <c r="J293" s="94">
        <v>6.8445082394417503E-3</v>
      </c>
      <c r="K293" s="94">
        <f>I293/'סכום נכסי הקרן'!$C$42</f>
        <v>1.6737055960613553E-5</v>
      </c>
    </row>
    <row r="294" spans="2:11">
      <c r="B294" s="86" t="s">
        <v>2885</v>
      </c>
      <c r="C294" s="83" t="s">
        <v>2886</v>
      </c>
      <c r="D294" s="96" t="s">
        <v>1911</v>
      </c>
      <c r="E294" s="96" t="s">
        <v>151</v>
      </c>
      <c r="F294" s="105">
        <v>43671</v>
      </c>
      <c r="G294" s="93">
        <v>4881379.9999999991</v>
      </c>
      <c r="H294" s="95">
        <v>0.79500000000000004</v>
      </c>
      <c r="I294" s="93">
        <v>38.804649999999995</v>
      </c>
      <c r="J294" s="94">
        <v>2.1529626434061731E-4</v>
      </c>
      <c r="K294" s="94">
        <f>I294/'סכום נכסי הקרן'!$C$42</f>
        <v>5.2646961597840983E-7</v>
      </c>
    </row>
    <row r="295" spans="2:11">
      <c r="B295" s="86" t="s">
        <v>2885</v>
      </c>
      <c r="C295" s="83" t="s">
        <v>2887</v>
      </c>
      <c r="D295" s="96" t="s">
        <v>1911</v>
      </c>
      <c r="E295" s="96" t="s">
        <v>151</v>
      </c>
      <c r="F295" s="105">
        <v>43671</v>
      </c>
      <c r="G295" s="93">
        <v>11213227.199999997</v>
      </c>
      <c r="H295" s="95">
        <v>0.79500000000000004</v>
      </c>
      <c r="I295" s="93">
        <v>89.13982</v>
      </c>
      <c r="J295" s="94">
        <v>4.9456625043635362E-4</v>
      </c>
      <c r="K295" s="94">
        <f>I295/'סכום נכסי הקרן'!$C$42</f>
        <v>1.2093758558261597E-6</v>
      </c>
    </row>
    <row r="296" spans="2:11">
      <c r="B296" s="86" t="s">
        <v>2888</v>
      </c>
      <c r="C296" s="83" t="s">
        <v>2889</v>
      </c>
      <c r="D296" s="96" t="s">
        <v>1911</v>
      </c>
      <c r="E296" s="96" t="s">
        <v>151</v>
      </c>
      <c r="F296" s="105">
        <v>43671</v>
      </c>
      <c r="G296" s="93">
        <v>80194099.999999985</v>
      </c>
      <c r="H296" s="95">
        <v>0.79500000000000004</v>
      </c>
      <c r="I296" s="93">
        <v>637.50494999999978</v>
      </c>
      <c r="J296" s="94">
        <v>3.5370099777643142E-3</v>
      </c>
      <c r="K296" s="94">
        <f>I296/'סכום נכסי הקרן'!$C$42</f>
        <v>8.6491434972570368E-6</v>
      </c>
    </row>
    <row r="297" spans="2:11">
      <c r="B297" s="86" t="s">
        <v>2890</v>
      </c>
      <c r="C297" s="83" t="s">
        <v>2891</v>
      </c>
      <c r="D297" s="96" t="s">
        <v>1911</v>
      </c>
      <c r="E297" s="96" t="s">
        <v>151</v>
      </c>
      <c r="F297" s="105">
        <v>43692</v>
      </c>
      <c r="G297" s="93">
        <v>184863999.99999997</v>
      </c>
      <c r="H297" s="95">
        <v>0.50170000000000003</v>
      </c>
      <c r="I297" s="93">
        <v>927.49846999999988</v>
      </c>
      <c r="J297" s="94">
        <v>5.145954306317365E-3</v>
      </c>
      <c r="K297" s="94">
        <f>I297/'סכום נכסי הקרן'!$C$42</f>
        <v>1.258353736785315E-5</v>
      </c>
    </row>
    <row r="298" spans="2:11">
      <c r="B298" s="86" t="s">
        <v>2892</v>
      </c>
      <c r="C298" s="83" t="s">
        <v>2893</v>
      </c>
      <c r="D298" s="96" t="s">
        <v>1911</v>
      </c>
      <c r="E298" s="96" t="s">
        <v>151</v>
      </c>
      <c r="F298" s="105">
        <v>43692</v>
      </c>
      <c r="G298" s="93">
        <v>3140999.9999999995</v>
      </c>
      <c r="H298" s="95">
        <v>0.55869999999999997</v>
      </c>
      <c r="I298" s="93">
        <v>17.549199999999995</v>
      </c>
      <c r="J298" s="94">
        <v>9.7366609469905305E-5</v>
      </c>
      <c r="K298" s="94">
        <f>I298/'סכום נכסי הקרן'!$C$42</f>
        <v>2.3809313019775488E-7</v>
      </c>
    </row>
    <row r="299" spans="2:11">
      <c r="B299" s="86" t="s">
        <v>2892</v>
      </c>
      <c r="C299" s="83" t="s">
        <v>2894</v>
      </c>
      <c r="D299" s="96" t="s">
        <v>1911</v>
      </c>
      <c r="E299" s="96" t="s">
        <v>151</v>
      </c>
      <c r="F299" s="105">
        <v>43692</v>
      </c>
      <c r="G299" s="93">
        <v>2617499.9999999995</v>
      </c>
      <c r="H299" s="95">
        <v>0.55869999999999997</v>
      </c>
      <c r="I299" s="93">
        <v>14.624339999999998</v>
      </c>
      <c r="J299" s="94">
        <v>8.1138878212973543E-5</v>
      </c>
      <c r="K299" s="94">
        <f>I299/'סכום נכסי הקרן'!$C$42</f>
        <v>1.9841103227931957E-7</v>
      </c>
    </row>
    <row r="300" spans="2:11">
      <c r="B300" s="86" t="s">
        <v>2892</v>
      </c>
      <c r="C300" s="83" t="s">
        <v>2895</v>
      </c>
      <c r="D300" s="96" t="s">
        <v>1911</v>
      </c>
      <c r="E300" s="96" t="s">
        <v>151</v>
      </c>
      <c r="F300" s="105">
        <v>43692</v>
      </c>
      <c r="G300" s="93">
        <v>13959999.999999998</v>
      </c>
      <c r="H300" s="95">
        <v>0.55869999999999997</v>
      </c>
      <c r="I300" s="93">
        <v>77.996459999999985</v>
      </c>
      <c r="J300" s="94">
        <v>4.3274057283836819E-4</v>
      </c>
      <c r="K300" s="94">
        <f>I300/'סכום נכסי הקרן'!$C$42</f>
        <v>1.0581919008127996E-6</v>
      </c>
    </row>
    <row r="301" spans="2:11">
      <c r="B301" s="86" t="s">
        <v>2896</v>
      </c>
      <c r="C301" s="83" t="s">
        <v>2897</v>
      </c>
      <c r="D301" s="96" t="s">
        <v>1911</v>
      </c>
      <c r="E301" s="96" t="s">
        <v>151</v>
      </c>
      <c r="F301" s="105">
        <v>43654</v>
      </c>
      <c r="G301" s="93">
        <v>191949999.99999997</v>
      </c>
      <c r="H301" s="95">
        <v>1.9905999999999999</v>
      </c>
      <c r="I301" s="93">
        <v>3821.0015899999994</v>
      </c>
      <c r="J301" s="94">
        <v>2.1199711075001553E-2</v>
      </c>
      <c r="K301" s="94">
        <f>I301/'סכום נכסי הקרן'!$C$42</f>
        <v>5.1840210895864112E-5</v>
      </c>
    </row>
    <row r="302" spans="2:11">
      <c r="B302" s="86" t="s">
        <v>2898</v>
      </c>
      <c r="C302" s="83" t="s">
        <v>2899</v>
      </c>
      <c r="D302" s="96" t="s">
        <v>1911</v>
      </c>
      <c r="E302" s="96" t="s">
        <v>151</v>
      </c>
      <c r="F302" s="105">
        <v>43733</v>
      </c>
      <c r="G302" s="93">
        <v>6285959.9999999991</v>
      </c>
      <c r="H302" s="95">
        <v>0.54779999999999995</v>
      </c>
      <c r="I302" s="93">
        <v>34.431800000000003</v>
      </c>
      <c r="J302" s="94">
        <v>1.9103478357679476E-4</v>
      </c>
      <c r="K302" s="94">
        <f>I302/'סכום נכסי הקרן'!$C$42</f>
        <v>4.6714237915933827E-7</v>
      </c>
    </row>
    <row r="303" spans="2:11">
      <c r="B303" s="86" t="s">
        <v>2900</v>
      </c>
      <c r="C303" s="83" t="s">
        <v>2901</v>
      </c>
      <c r="D303" s="96" t="s">
        <v>1911</v>
      </c>
      <c r="E303" s="96" t="s">
        <v>151</v>
      </c>
      <c r="F303" s="105">
        <v>43654</v>
      </c>
      <c r="G303" s="93">
        <v>2445099.9999999995</v>
      </c>
      <c r="H303" s="95">
        <v>2.0746000000000002</v>
      </c>
      <c r="I303" s="93">
        <v>50.726959999999991</v>
      </c>
      <c r="J303" s="94">
        <v>2.8144371845528619E-4</v>
      </c>
      <c r="K303" s="94">
        <f>I303/'סכום נכסי הקרן'!$C$42</f>
        <v>6.8822172474051841E-7</v>
      </c>
    </row>
    <row r="304" spans="2:11">
      <c r="B304" s="86" t="s">
        <v>2900</v>
      </c>
      <c r="C304" s="83" t="s">
        <v>2902</v>
      </c>
      <c r="D304" s="96" t="s">
        <v>1911</v>
      </c>
      <c r="E304" s="96" t="s">
        <v>151</v>
      </c>
      <c r="F304" s="105">
        <v>43654</v>
      </c>
      <c r="G304" s="93">
        <v>174649999.99999997</v>
      </c>
      <c r="H304" s="95">
        <v>2.0746000000000002</v>
      </c>
      <c r="I304" s="93">
        <v>3623.3544799999995</v>
      </c>
      <c r="J304" s="94">
        <v>2.0103123824743684E-2</v>
      </c>
      <c r="K304" s="94">
        <f>I304/'סכום נכסי הקרן'!$C$42</f>
        <v>4.9158697260231723E-5</v>
      </c>
    </row>
    <row r="305" spans="2:11">
      <c r="B305" s="86" t="s">
        <v>2903</v>
      </c>
      <c r="C305" s="83" t="s">
        <v>2904</v>
      </c>
      <c r="D305" s="96" t="s">
        <v>1911</v>
      </c>
      <c r="E305" s="96" t="s">
        <v>151</v>
      </c>
      <c r="F305" s="105">
        <v>43655</v>
      </c>
      <c r="G305" s="93">
        <v>12230749.999999998</v>
      </c>
      <c r="H305" s="95">
        <v>1.6669</v>
      </c>
      <c r="I305" s="93">
        <v>203.86830999999998</v>
      </c>
      <c r="J305" s="94">
        <v>1.1311037610295396E-3</v>
      </c>
      <c r="K305" s="94">
        <f>I305/'סכום נכסי הקרן'!$C$42</f>
        <v>2.7659177669652325E-6</v>
      </c>
    </row>
    <row r="306" spans="2:11">
      <c r="B306" s="86" t="s">
        <v>2903</v>
      </c>
      <c r="C306" s="83" t="s">
        <v>2905</v>
      </c>
      <c r="D306" s="96" t="s">
        <v>1911</v>
      </c>
      <c r="E306" s="96" t="s">
        <v>151</v>
      </c>
      <c r="F306" s="105">
        <v>43655</v>
      </c>
      <c r="G306" s="93">
        <v>3494499.9999999995</v>
      </c>
      <c r="H306" s="95">
        <v>1.6669</v>
      </c>
      <c r="I306" s="93">
        <v>58.248089999999991</v>
      </c>
      <c r="J306" s="94">
        <v>3.2317251107730823E-4</v>
      </c>
      <c r="K306" s="94">
        <f>I306/'סכום נכסי הקרן'!$C$42</f>
        <v>7.9026223851460725E-7</v>
      </c>
    </row>
    <row r="307" spans="2:11">
      <c r="B307" s="86" t="s">
        <v>2906</v>
      </c>
      <c r="C307" s="83" t="s">
        <v>2907</v>
      </c>
      <c r="D307" s="96" t="s">
        <v>1911</v>
      </c>
      <c r="E307" s="96" t="s">
        <v>151</v>
      </c>
      <c r="F307" s="105">
        <v>43712</v>
      </c>
      <c r="G307" s="93">
        <v>204568649.99999997</v>
      </c>
      <c r="H307" s="95">
        <v>1.1487000000000001</v>
      </c>
      <c r="I307" s="93">
        <v>2349.8034199999997</v>
      </c>
      <c r="J307" s="94">
        <v>1.3037197816777285E-2</v>
      </c>
      <c r="K307" s="94">
        <f>I307/'סכום נכסי הקרן'!$C$42</f>
        <v>3.1880202608505792E-5</v>
      </c>
    </row>
    <row r="308" spans="2:11">
      <c r="B308" s="86" t="s">
        <v>2908</v>
      </c>
      <c r="C308" s="83" t="s">
        <v>2909</v>
      </c>
      <c r="D308" s="96" t="s">
        <v>1911</v>
      </c>
      <c r="E308" s="96" t="s">
        <v>151</v>
      </c>
      <c r="F308" s="105">
        <v>43712</v>
      </c>
      <c r="G308" s="93">
        <v>14687399.999999998</v>
      </c>
      <c r="H308" s="95">
        <v>1.1515</v>
      </c>
      <c r="I308" s="93">
        <v>169.12346999999997</v>
      </c>
      <c r="J308" s="94">
        <v>9.3833216646258791E-4</v>
      </c>
      <c r="K308" s="94">
        <f>I308/'סכום נכסי הקרן'!$C$42</f>
        <v>2.2945283182256795E-6</v>
      </c>
    </row>
    <row r="309" spans="2:11">
      <c r="B309" s="86" t="s">
        <v>2908</v>
      </c>
      <c r="C309" s="83" t="s">
        <v>2910</v>
      </c>
      <c r="D309" s="96" t="s">
        <v>1911</v>
      </c>
      <c r="E309" s="96" t="s">
        <v>151</v>
      </c>
      <c r="F309" s="105">
        <v>43712</v>
      </c>
      <c r="G309" s="93">
        <v>3888663.9999999995</v>
      </c>
      <c r="H309" s="95">
        <v>1.1515</v>
      </c>
      <c r="I309" s="93">
        <v>44.777449999999988</v>
      </c>
      <c r="J309" s="94">
        <v>2.4843460027854325E-4</v>
      </c>
      <c r="K309" s="94">
        <f>I309/'סכום נכסי הקרן'!$C$42</f>
        <v>6.0750366015393632E-7</v>
      </c>
    </row>
    <row r="310" spans="2:11">
      <c r="B310" s="86" t="s">
        <v>2908</v>
      </c>
      <c r="C310" s="83" t="s">
        <v>2911</v>
      </c>
      <c r="D310" s="96" t="s">
        <v>1911</v>
      </c>
      <c r="E310" s="96" t="s">
        <v>151</v>
      </c>
      <c r="F310" s="105">
        <v>43712</v>
      </c>
      <c r="G310" s="93">
        <v>4371249.9999999991</v>
      </c>
      <c r="H310" s="95">
        <v>1.1515</v>
      </c>
      <c r="I310" s="93">
        <v>50.33437</v>
      </c>
      <c r="J310" s="94">
        <v>2.7926554752944404E-4</v>
      </c>
      <c r="K310" s="94">
        <f>I310/'סכום נכסי הקרן'!$C$42</f>
        <v>6.8289538610489195E-7</v>
      </c>
    </row>
    <row r="311" spans="2:11">
      <c r="B311" s="86" t="s">
        <v>2912</v>
      </c>
      <c r="C311" s="83" t="s">
        <v>2913</v>
      </c>
      <c r="D311" s="96" t="s">
        <v>1911</v>
      </c>
      <c r="E311" s="96" t="s">
        <v>151</v>
      </c>
      <c r="F311" s="105">
        <v>43724</v>
      </c>
      <c r="G311" s="93">
        <v>52462499.999999993</v>
      </c>
      <c r="H311" s="95">
        <v>1.1953</v>
      </c>
      <c r="I311" s="93">
        <v>627.08387999999991</v>
      </c>
      <c r="J311" s="94">
        <v>3.4791917152253646E-3</v>
      </c>
      <c r="K311" s="94">
        <f>I311/'סכום נכסי הקרן'!$C$42</f>
        <v>8.5077589796545325E-6</v>
      </c>
    </row>
    <row r="312" spans="2:11">
      <c r="B312" s="86" t="s">
        <v>2914</v>
      </c>
      <c r="C312" s="83" t="s">
        <v>2915</v>
      </c>
      <c r="D312" s="96" t="s">
        <v>1911</v>
      </c>
      <c r="E312" s="96" t="s">
        <v>151</v>
      </c>
      <c r="F312" s="105">
        <v>43731</v>
      </c>
      <c r="G312" s="93">
        <v>5247449.9999999991</v>
      </c>
      <c r="H312" s="95">
        <v>1.0788</v>
      </c>
      <c r="I312" s="93">
        <v>56.607989999999994</v>
      </c>
      <c r="J312" s="94">
        <v>3.1407289535741265E-4</v>
      </c>
      <c r="K312" s="94">
        <f>I312/'סכום נכסי הקרן'!$C$42</f>
        <v>7.6801070893848199E-7</v>
      </c>
    </row>
    <row r="313" spans="2:11">
      <c r="B313" s="86" t="s">
        <v>2916</v>
      </c>
      <c r="C313" s="83" t="s">
        <v>2917</v>
      </c>
      <c r="D313" s="96" t="s">
        <v>1911</v>
      </c>
      <c r="E313" s="96" t="s">
        <v>151</v>
      </c>
      <c r="F313" s="105">
        <v>43731</v>
      </c>
      <c r="G313" s="93">
        <v>101479699.99999999</v>
      </c>
      <c r="H313" s="95">
        <v>1.107</v>
      </c>
      <c r="I313" s="93">
        <v>1123.3993700000001</v>
      </c>
      <c r="J313" s="94">
        <v>6.2328532205187526E-3</v>
      </c>
      <c r="K313" s="94">
        <f>I313/'סכום נכסי הקרן'!$C$42</f>
        <v>1.5241359860591133E-5</v>
      </c>
    </row>
    <row r="314" spans="2:11">
      <c r="B314" s="86" t="s">
        <v>2918</v>
      </c>
      <c r="C314" s="83" t="s">
        <v>2919</v>
      </c>
      <c r="D314" s="96" t="s">
        <v>1911</v>
      </c>
      <c r="E314" s="96" t="s">
        <v>151</v>
      </c>
      <c r="F314" s="105">
        <v>43724</v>
      </c>
      <c r="G314" s="93">
        <v>104999999.99999999</v>
      </c>
      <c r="H314" s="95">
        <v>1.2658</v>
      </c>
      <c r="I314" s="93">
        <v>1329.0997699999998</v>
      </c>
      <c r="J314" s="94">
        <v>7.3741217976962476E-3</v>
      </c>
      <c r="K314" s="94">
        <f>I314/'סכום נכסי הקרן'!$C$42</f>
        <v>1.8032133919746548E-5</v>
      </c>
    </row>
    <row r="315" spans="2:11">
      <c r="B315" s="86" t="s">
        <v>2920</v>
      </c>
      <c r="C315" s="83" t="s">
        <v>2921</v>
      </c>
      <c r="D315" s="96" t="s">
        <v>1911</v>
      </c>
      <c r="E315" s="96" t="s">
        <v>151</v>
      </c>
      <c r="F315" s="105">
        <v>43731</v>
      </c>
      <c r="G315" s="93">
        <v>3501199.9999999995</v>
      </c>
      <c r="H315" s="95">
        <v>0.87139999999999995</v>
      </c>
      <c r="I315" s="93">
        <v>30.510999999999996</v>
      </c>
      <c r="J315" s="94">
        <v>1.692813701784857E-4</v>
      </c>
      <c r="K315" s="94">
        <f>I315/'סכום נכסי הקרן'!$C$42</f>
        <v>4.1394818541379095E-7</v>
      </c>
    </row>
    <row r="316" spans="2:11">
      <c r="B316" s="86" t="s">
        <v>2922</v>
      </c>
      <c r="C316" s="83" t="s">
        <v>2923</v>
      </c>
      <c r="D316" s="96" t="s">
        <v>1911</v>
      </c>
      <c r="E316" s="96" t="s">
        <v>151</v>
      </c>
      <c r="F316" s="105">
        <v>43724</v>
      </c>
      <c r="G316" s="93">
        <v>1750899.9999999998</v>
      </c>
      <c r="H316" s="95">
        <v>1.3214999999999999</v>
      </c>
      <c r="I316" s="93">
        <v>23.137269999999997</v>
      </c>
      <c r="J316" s="94">
        <v>1.2837038339581043E-4</v>
      </c>
      <c r="K316" s="94">
        <f>I316/'סכום נכסי הקרן'!$C$42</f>
        <v>3.1390747376123177E-7</v>
      </c>
    </row>
    <row r="317" spans="2:11">
      <c r="B317" s="86" t="s">
        <v>2922</v>
      </c>
      <c r="C317" s="83" t="s">
        <v>2924</v>
      </c>
      <c r="D317" s="96" t="s">
        <v>1911</v>
      </c>
      <c r="E317" s="96" t="s">
        <v>151</v>
      </c>
      <c r="F317" s="105">
        <v>43724</v>
      </c>
      <c r="G317" s="93">
        <v>700359.99999999988</v>
      </c>
      <c r="H317" s="95">
        <v>1.3214999999999999</v>
      </c>
      <c r="I317" s="93">
        <v>9.2549099999999989</v>
      </c>
      <c r="J317" s="94">
        <v>5.1348164454739903E-5</v>
      </c>
      <c r="K317" s="94">
        <f>I317/'סכום נכסי הקרן'!$C$42</f>
        <v>1.2556301663884985E-7</v>
      </c>
    </row>
    <row r="318" spans="2:11">
      <c r="B318" s="86" t="s">
        <v>2922</v>
      </c>
      <c r="C318" s="83" t="s">
        <v>2925</v>
      </c>
      <c r="D318" s="96" t="s">
        <v>1911</v>
      </c>
      <c r="E318" s="96" t="s">
        <v>151</v>
      </c>
      <c r="F318" s="105">
        <v>43724</v>
      </c>
      <c r="G318" s="93">
        <v>1400719.9999999998</v>
      </c>
      <c r="H318" s="95">
        <v>1.3213999999999999</v>
      </c>
      <c r="I318" s="93">
        <v>18.509809999999998</v>
      </c>
      <c r="J318" s="94">
        <v>1.0269627342740116E-4</v>
      </c>
      <c r="K318" s="94">
        <f>I318/'סכום נכסי הקרן'!$C$42</f>
        <v>2.51125897605914E-7</v>
      </c>
    </row>
    <row r="319" spans="2:11">
      <c r="B319" s="86" t="s">
        <v>2922</v>
      </c>
      <c r="C319" s="83" t="s">
        <v>2926</v>
      </c>
      <c r="D319" s="96" t="s">
        <v>1911</v>
      </c>
      <c r="E319" s="96" t="s">
        <v>151</v>
      </c>
      <c r="F319" s="105">
        <v>43724</v>
      </c>
      <c r="G319" s="93">
        <v>7003599.9999999991</v>
      </c>
      <c r="H319" s="95">
        <v>1.3213999999999999</v>
      </c>
      <c r="I319" s="93">
        <v>92.54907</v>
      </c>
      <c r="J319" s="94">
        <v>5.1348147810116314E-4</v>
      </c>
      <c r="K319" s="94">
        <f>I319/'סכום נכסי הקרן'!$C$42</f>
        <v>1.2556297593731417E-6</v>
      </c>
    </row>
    <row r="320" spans="2:11">
      <c r="B320" s="86" t="s">
        <v>2927</v>
      </c>
      <c r="C320" s="83" t="s">
        <v>2928</v>
      </c>
      <c r="D320" s="96" t="s">
        <v>1911</v>
      </c>
      <c r="E320" s="96" t="s">
        <v>151</v>
      </c>
      <c r="F320" s="105">
        <v>43724</v>
      </c>
      <c r="G320" s="93">
        <v>105089999.99999999</v>
      </c>
      <c r="H320" s="95">
        <v>1.3552</v>
      </c>
      <c r="I320" s="93">
        <v>1424.2032299999998</v>
      </c>
      <c r="J320" s="94">
        <v>7.9017755624864808E-3</v>
      </c>
      <c r="K320" s="94">
        <f>I320/'סכום נכסי הקרן'!$C$42</f>
        <v>1.9322419544392512E-5</v>
      </c>
    </row>
    <row r="321" spans="2:11">
      <c r="B321" s="86" t="s">
        <v>2929</v>
      </c>
      <c r="C321" s="83" t="s">
        <v>2930</v>
      </c>
      <c r="D321" s="96" t="s">
        <v>1911</v>
      </c>
      <c r="E321" s="96" t="s">
        <v>151</v>
      </c>
      <c r="F321" s="105">
        <v>43647</v>
      </c>
      <c r="G321" s="93">
        <v>66575999.999999993</v>
      </c>
      <c r="H321" s="95">
        <v>1.9083000000000001</v>
      </c>
      <c r="I321" s="93">
        <v>1270.4416999999996</v>
      </c>
      <c r="J321" s="94">
        <v>7.0486746323583181E-3</v>
      </c>
      <c r="K321" s="94">
        <f>I321/'סכום נכסי הקרן'!$C$42</f>
        <v>1.7236309409360941E-5</v>
      </c>
    </row>
    <row r="322" spans="2:11">
      <c r="B322" s="86" t="s">
        <v>2931</v>
      </c>
      <c r="C322" s="83" t="s">
        <v>2932</v>
      </c>
      <c r="D322" s="96" t="s">
        <v>1911</v>
      </c>
      <c r="E322" s="96" t="s">
        <v>151</v>
      </c>
      <c r="F322" s="105">
        <v>43647</v>
      </c>
      <c r="G322" s="93">
        <v>87624999.999999985</v>
      </c>
      <c r="H322" s="95">
        <v>1.9361999999999999</v>
      </c>
      <c r="I322" s="93">
        <v>1696.5974499999998</v>
      </c>
      <c r="J322" s="94">
        <v>9.4130753163555736E-3</v>
      </c>
      <c r="K322" s="94">
        <f>I322/'סכום נכסי הקרן'!$C$42</f>
        <v>2.3018040569144404E-5</v>
      </c>
    </row>
    <row r="323" spans="2:11">
      <c r="B323" s="86" t="s">
        <v>2933</v>
      </c>
      <c r="C323" s="83" t="s">
        <v>2934</v>
      </c>
      <c r="D323" s="96" t="s">
        <v>1911</v>
      </c>
      <c r="E323" s="96" t="s">
        <v>151</v>
      </c>
      <c r="F323" s="105">
        <v>43696</v>
      </c>
      <c r="G323" s="93">
        <v>52589999.999999993</v>
      </c>
      <c r="H323" s="95">
        <v>1.0071000000000001</v>
      </c>
      <c r="I323" s="93">
        <v>529.63459</v>
      </c>
      <c r="J323" s="94">
        <v>2.9385227979784509E-3</v>
      </c>
      <c r="K323" s="94">
        <f>I323/'סכום נכסי הקרן'!$C$42</f>
        <v>7.1856470604987443E-6</v>
      </c>
    </row>
    <row r="324" spans="2:11">
      <c r="B324" s="86" t="s">
        <v>2935</v>
      </c>
      <c r="C324" s="83" t="s">
        <v>2936</v>
      </c>
      <c r="D324" s="96" t="s">
        <v>1911</v>
      </c>
      <c r="E324" s="96" t="s">
        <v>151</v>
      </c>
      <c r="F324" s="105">
        <v>43698</v>
      </c>
      <c r="G324" s="93">
        <v>52603499.999999993</v>
      </c>
      <c r="H324" s="95">
        <v>0.92830000000000001</v>
      </c>
      <c r="I324" s="93">
        <v>488.32819999999998</v>
      </c>
      <c r="J324" s="94">
        <v>2.7093463600928718E-3</v>
      </c>
      <c r="K324" s="94">
        <f>I324/'סכום נכסי הקרן'!$C$42</f>
        <v>6.6252358911993318E-6</v>
      </c>
    </row>
    <row r="325" spans="2:11">
      <c r="B325" s="86" t="s">
        <v>2937</v>
      </c>
      <c r="C325" s="83" t="s">
        <v>2938</v>
      </c>
      <c r="D325" s="96" t="s">
        <v>1911</v>
      </c>
      <c r="E325" s="96" t="s">
        <v>151</v>
      </c>
      <c r="F325" s="105">
        <v>43727</v>
      </c>
      <c r="G325" s="93">
        <v>2805599.9999999995</v>
      </c>
      <c r="H325" s="95">
        <v>1.0353000000000001</v>
      </c>
      <c r="I325" s="93">
        <v>29.046839999999996</v>
      </c>
      <c r="J325" s="94">
        <v>1.6115790615041283E-4</v>
      </c>
      <c r="K325" s="94">
        <f>I325/'סכום נכסי הקרן'!$C$42</f>
        <v>3.9408366523564351E-7</v>
      </c>
    </row>
    <row r="326" spans="2:11">
      <c r="B326" s="86" t="s">
        <v>2937</v>
      </c>
      <c r="C326" s="83" t="s">
        <v>2939</v>
      </c>
      <c r="D326" s="96" t="s">
        <v>1911</v>
      </c>
      <c r="E326" s="96" t="s">
        <v>151</v>
      </c>
      <c r="F326" s="105">
        <v>43727</v>
      </c>
      <c r="G326" s="93">
        <v>876749.99999999988</v>
      </c>
      <c r="H326" s="95">
        <v>1.0353000000000001</v>
      </c>
      <c r="I326" s="93">
        <v>9.0771399999999982</v>
      </c>
      <c r="J326" s="94">
        <v>5.0361859542523665E-5</v>
      </c>
      <c r="K326" s="94">
        <f>I326/'סכום נכסי הקרן'!$C$42</f>
        <v>1.2315117930408502E-7</v>
      </c>
    </row>
    <row r="327" spans="2:11">
      <c r="B327" s="86" t="s">
        <v>2937</v>
      </c>
      <c r="C327" s="83" t="s">
        <v>2940</v>
      </c>
      <c r="D327" s="96" t="s">
        <v>1911</v>
      </c>
      <c r="E327" s="96" t="s">
        <v>151</v>
      </c>
      <c r="F327" s="105">
        <v>43727</v>
      </c>
      <c r="G327" s="93">
        <v>3506999.9999999995</v>
      </c>
      <c r="H327" s="95">
        <v>1.0353000000000001</v>
      </c>
      <c r="I327" s="93">
        <v>36.308550000000004</v>
      </c>
      <c r="J327" s="94">
        <v>2.0144738268801607E-4</v>
      </c>
      <c r="K327" s="94">
        <f>I327/'סכום נכסי הקרן'!$C$42</f>
        <v>4.9260458154455457E-7</v>
      </c>
    </row>
    <row r="328" spans="2:11">
      <c r="B328" s="86" t="s">
        <v>2937</v>
      </c>
      <c r="C328" s="83" t="s">
        <v>2941</v>
      </c>
      <c r="D328" s="96" t="s">
        <v>1911</v>
      </c>
      <c r="E328" s="96" t="s">
        <v>151</v>
      </c>
      <c r="F328" s="105">
        <v>43727</v>
      </c>
      <c r="G328" s="93">
        <v>10520999.999999998</v>
      </c>
      <c r="H328" s="95">
        <v>1.0353000000000001</v>
      </c>
      <c r="I328" s="93">
        <v>108.92564999999998</v>
      </c>
      <c r="J328" s="94">
        <v>6.0434214806404801E-4</v>
      </c>
      <c r="K328" s="94">
        <f>I328/'סכום נכסי הקרן'!$C$42</f>
        <v>1.4778137446336632E-6</v>
      </c>
    </row>
    <row r="329" spans="2:11">
      <c r="B329" s="86" t="s">
        <v>2937</v>
      </c>
      <c r="C329" s="83" t="s">
        <v>2942</v>
      </c>
      <c r="D329" s="96" t="s">
        <v>1911</v>
      </c>
      <c r="E329" s="96" t="s">
        <v>151</v>
      </c>
      <c r="F329" s="105">
        <v>43727</v>
      </c>
      <c r="G329" s="93">
        <v>52604999.999999993</v>
      </c>
      <c r="H329" s="95">
        <v>1.0353000000000001</v>
      </c>
      <c r="I329" s="93">
        <v>544.62825999999984</v>
      </c>
      <c r="J329" s="94">
        <v>3.0217107958023185E-3</v>
      </c>
      <c r="K329" s="94">
        <f>I329/'סכום נכסי הקרן'!$C$42</f>
        <v>7.3890688588401004E-6</v>
      </c>
    </row>
    <row r="330" spans="2:11">
      <c r="B330" s="86" t="s">
        <v>2937</v>
      </c>
      <c r="C330" s="83" t="s">
        <v>2943</v>
      </c>
      <c r="D330" s="96" t="s">
        <v>1911</v>
      </c>
      <c r="E330" s="96" t="s">
        <v>151</v>
      </c>
      <c r="F330" s="105">
        <v>43727</v>
      </c>
      <c r="G330" s="93">
        <v>701399.99999999988</v>
      </c>
      <c r="H330" s="95">
        <v>1.0353000000000001</v>
      </c>
      <c r="I330" s="93">
        <v>7.261709999999999</v>
      </c>
      <c r="J330" s="94">
        <v>4.0289476537603208E-5</v>
      </c>
      <c r="K330" s="94">
        <f>I330/'סכום נכסי הקרן'!$C$42</f>
        <v>9.8520916308910877E-8</v>
      </c>
    </row>
    <row r="331" spans="2:11">
      <c r="B331" s="86" t="s">
        <v>2944</v>
      </c>
      <c r="C331" s="83" t="s">
        <v>2945</v>
      </c>
      <c r="D331" s="96" t="s">
        <v>1911</v>
      </c>
      <c r="E331" s="96" t="s">
        <v>151</v>
      </c>
      <c r="F331" s="105">
        <v>43705</v>
      </c>
      <c r="G331" s="93">
        <v>5717224.9999999991</v>
      </c>
      <c r="H331" s="95">
        <v>1.0599000000000001</v>
      </c>
      <c r="I331" s="93">
        <v>60.59541999999999</v>
      </c>
      <c r="J331" s="94">
        <v>3.3619598584578729E-4</v>
      </c>
      <c r="K331" s="94">
        <f>I331/'סכום נכסי הקרן'!$C$42</f>
        <v>8.2210888379228917E-7</v>
      </c>
    </row>
    <row r="332" spans="2:11">
      <c r="B332" s="86" t="s">
        <v>2944</v>
      </c>
      <c r="C332" s="83" t="s">
        <v>2946</v>
      </c>
      <c r="D332" s="96" t="s">
        <v>1911</v>
      </c>
      <c r="E332" s="96" t="s">
        <v>151</v>
      </c>
      <c r="F332" s="105">
        <v>43705</v>
      </c>
      <c r="G332" s="93">
        <v>2350024.9999999995</v>
      </c>
      <c r="H332" s="95">
        <v>1.0599000000000001</v>
      </c>
      <c r="I332" s="93">
        <v>24.907319999999995</v>
      </c>
      <c r="J332" s="94">
        <v>1.3819098872780308E-4</v>
      </c>
      <c r="K332" s="94">
        <f>I332/'סכום נכסי הקרן'!$C$42</f>
        <v>3.3792205819280333E-7</v>
      </c>
    </row>
    <row r="333" spans="2:11">
      <c r="B333" s="86" t="s">
        <v>2947</v>
      </c>
      <c r="C333" s="83" t="s">
        <v>2948</v>
      </c>
      <c r="D333" s="96" t="s">
        <v>1911</v>
      </c>
      <c r="E333" s="96" t="s">
        <v>151</v>
      </c>
      <c r="F333" s="105">
        <v>43698</v>
      </c>
      <c r="G333" s="93">
        <v>35077999.999999993</v>
      </c>
      <c r="H333" s="95">
        <v>0.91800000000000004</v>
      </c>
      <c r="I333" s="93">
        <v>322.00299999999993</v>
      </c>
      <c r="J333" s="94">
        <v>1.7865395772535455E-3</v>
      </c>
      <c r="K333" s="94">
        <f>I333/'סכום נכסי הקרן'!$C$42</f>
        <v>4.3686722017566423E-6</v>
      </c>
    </row>
    <row r="334" spans="2:11">
      <c r="B334" s="86" t="s">
        <v>2949</v>
      </c>
      <c r="C334" s="83" t="s">
        <v>2950</v>
      </c>
      <c r="D334" s="96" t="s">
        <v>1911</v>
      </c>
      <c r="E334" s="96" t="s">
        <v>151</v>
      </c>
      <c r="F334" s="105">
        <v>43705</v>
      </c>
      <c r="G334" s="93">
        <v>94729499.999999985</v>
      </c>
      <c r="H334" s="95">
        <v>1.0408999999999999</v>
      </c>
      <c r="I334" s="93">
        <v>986.0800099999999</v>
      </c>
      <c r="J334" s="94">
        <v>5.4709768673073611E-3</v>
      </c>
      <c r="K334" s="94">
        <f>I334/'סכום נכסי הקרן'!$C$42</f>
        <v>1.3378323582062628E-5</v>
      </c>
    </row>
    <row r="335" spans="2:11">
      <c r="B335" s="86" t="s">
        <v>2951</v>
      </c>
      <c r="C335" s="83" t="s">
        <v>2952</v>
      </c>
      <c r="D335" s="96" t="s">
        <v>1911</v>
      </c>
      <c r="E335" s="96" t="s">
        <v>151</v>
      </c>
      <c r="F335" s="105">
        <v>43718</v>
      </c>
      <c r="G335" s="93">
        <v>105254999.99999999</v>
      </c>
      <c r="H335" s="95">
        <v>1.3761000000000001</v>
      </c>
      <c r="I335" s="93">
        <v>1448.4046499999997</v>
      </c>
      <c r="J335" s="94">
        <v>8.0360500712821602E-3</v>
      </c>
      <c r="K335" s="94">
        <f>I335/'סכום נכסי הקרן'!$C$42</f>
        <v>1.9650764531231258E-5</v>
      </c>
    </row>
    <row r="336" spans="2:11">
      <c r="B336" s="86" t="s">
        <v>2953</v>
      </c>
      <c r="C336" s="83" t="s">
        <v>2954</v>
      </c>
      <c r="D336" s="96" t="s">
        <v>1911</v>
      </c>
      <c r="E336" s="96" t="s">
        <v>151</v>
      </c>
      <c r="F336" s="105">
        <v>43699</v>
      </c>
      <c r="G336" s="93">
        <v>42103199.999999993</v>
      </c>
      <c r="H336" s="95">
        <v>0.9405</v>
      </c>
      <c r="I336" s="93">
        <v>396.00117999999992</v>
      </c>
      <c r="J336" s="94">
        <v>2.1970968615482003E-3</v>
      </c>
      <c r="K336" s="94">
        <f>I336/'סכום נכסי הקרן'!$C$42</f>
        <v>5.3726187238281275E-6</v>
      </c>
    </row>
    <row r="337" spans="2:11">
      <c r="B337" s="86" t="s">
        <v>2955</v>
      </c>
      <c r="C337" s="83" t="s">
        <v>2956</v>
      </c>
      <c r="D337" s="96" t="s">
        <v>1911</v>
      </c>
      <c r="E337" s="96" t="s">
        <v>151</v>
      </c>
      <c r="F337" s="105">
        <v>43705</v>
      </c>
      <c r="G337" s="93">
        <v>105287999.99999999</v>
      </c>
      <c r="H337" s="95">
        <v>1.0719000000000001</v>
      </c>
      <c r="I337" s="93">
        <v>1128.63195</v>
      </c>
      <c r="J337" s="94">
        <v>6.2618846620306175E-3</v>
      </c>
      <c r="K337" s="94">
        <f>I337/'סכום נכסי הקרן'!$C$42</f>
        <v>1.5312351207844008E-5</v>
      </c>
    </row>
    <row r="338" spans="2:11">
      <c r="B338" s="86" t="s">
        <v>2957</v>
      </c>
      <c r="C338" s="83" t="s">
        <v>2958</v>
      </c>
      <c r="D338" s="96" t="s">
        <v>1911</v>
      </c>
      <c r="E338" s="96" t="s">
        <v>151</v>
      </c>
      <c r="F338" s="105">
        <v>43705</v>
      </c>
      <c r="G338" s="93">
        <v>105290999.99999999</v>
      </c>
      <c r="H338" s="95">
        <v>1.0748</v>
      </c>
      <c r="I338" s="93">
        <v>1131.6308199999999</v>
      </c>
      <c r="J338" s="94">
        <v>6.278523016151661E-3</v>
      </c>
      <c r="K338" s="94">
        <f>I338/'סכום נכסי הקרן'!$C$42</f>
        <v>1.5353037412648561E-5</v>
      </c>
    </row>
    <row r="339" spans="2:11">
      <c r="B339" s="86" t="s">
        <v>2957</v>
      </c>
      <c r="C339" s="83" t="s">
        <v>2959</v>
      </c>
      <c r="D339" s="96" t="s">
        <v>1911</v>
      </c>
      <c r="E339" s="96" t="s">
        <v>151</v>
      </c>
      <c r="F339" s="105">
        <v>43705</v>
      </c>
      <c r="G339" s="93">
        <v>2562080.9999999995</v>
      </c>
      <c r="H339" s="95">
        <v>1.0748</v>
      </c>
      <c r="I339" s="93">
        <v>27.536349999999995</v>
      </c>
      <c r="J339" s="94">
        <v>1.5277739365194011E-4</v>
      </c>
      <c r="K339" s="94">
        <f>I339/'סכום נכסי הקרן'!$C$42</f>
        <v>3.7359057767425001E-7</v>
      </c>
    </row>
    <row r="340" spans="2:11">
      <c r="B340" s="86" t="s">
        <v>2957</v>
      </c>
      <c r="C340" s="83" t="s">
        <v>2960</v>
      </c>
      <c r="D340" s="96" t="s">
        <v>1911</v>
      </c>
      <c r="E340" s="96" t="s">
        <v>151</v>
      </c>
      <c r="F340" s="105">
        <v>43705</v>
      </c>
      <c r="G340" s="93">
        <v>1754849.9999999998</v>
      </c>
      <c r="H340" s="95">
        <v>1.0748</v>
      </c>
      <c r="I340" s="93">
        <v>18.860509999999994</v>
      </c>
      <c r="J340" s="94">
        <v>1.0464202992576548E-4</v>
      </c>
      <c r="K340" s="94">
        <f>I340/'סכום נכסי הקרן'!$C$42</f>
        <v>2.5588390713115455E-7</v>
      </c>
    </row>
    <row r="341" spans="2:11">
      <c r="B341" s="86" t="s">
        <v>2961</v>
      </c>
      <c r="C341" s="83" t="s">
        <v>2962</v>
      </c>
      <c r="D341" s="96" t="s">
        <v>1911</v>
      </c>
      <c r="E341" s="96" t="s">
        <v>151</v>
      </c>
      <c r="F341" s="105">
        <v>43720</v>
      </c>
      <c r="G341" s="93">
        <v>1053179.9999999998</v>
      </c>
      <c r="H341" s="95">
        <v>1.5044</v>
      </c>
      <c r="I341" s="93">
        <v>15.844559999999998</v>
      </c>
      <c r="J341" s="94">
        <v>8.79089124143826E-5</v>
      </c>
      <c r="K341" s="94">
        <f>I341/'סכום נכסי הקרן'!$C$42</f>
        <v>2.1496597491658534E-7</v>
      </c>
    </row>
    <row r="342" spans="2:11">
      <c r="B342" s="86" t="s">
        <v>2961</v>
      </c>
      <c r="C342" s="83" t="s">
        <v>2963</v>
      </c>
      <c r="D342" s="96" t="s">
        <v>1911</v>
      </c>
      <c r="E342" s="96" t="s">
        <v>151</v>
      </c>
      <c r="F342" s="105">
        <v>43720</v>
      </c>
      <c r="G342" s="93">
        <v>3510599.9999999995</v>
      </c>
      <c r="H342" s="95">
        <v>1.5044</v>
      </c>
      <c r="I342" s="93">
        <v>52.81519999999999</v>
      </c>
      <c r="J342" s="94">
        <v>2.9302970804794199E-4</v>
      </c>
      <c r="K342" s="94">
        <f>I342/'סכום נכסי הקרן'!$C$42</f>
        <v>7.1655324972195114E-7</v>
      </c>
    </row>
    <row r="343" spans="2:11">
      <c r="B343" s="86" t="s">
        <v>2961</v>
      </c>
      <c r="C343" s="83" t="s">
        <v>2964</v>
      </c>
      <c r="D343" s="96" t="s">
        <v>1911</v>
      </c>
      <c r="E343" s="96" t="s">
        <v>151</v>
      </c>
      <c r="F343" s="105">
        <v>43720</v>
      </c>
      <c r="G343" s="93">
        <v>1755299.9999999998</v>
      </c>
      <c r="H343" s="95">
        <v>1.5044</v>
      </c>
      <c r="I343" s="93">
        <v>26.407599999999995</v>
      </c>
      <c r="J343" s="94">
        <v>1.4651485402397099E-4</v>
      </c>
      <c r="K343" s="94">
        <f>I343/'סכום נכסי הקרן'!$C$42</f>
        <v>3.5827662486097557E-7</v>
      </c>
    </row>
    <row r="344" spans="2:11">
      <c r="B344" s="86" t="s">
        <v>2961</v>
      </c>
      <c r="C344" s="83" t="s">
        <v>2965</v>
      </c>
      <c r="D344" s="96" t="s">
        <v>1911</v>
      </c>
      <c r="E344" s="96" t="s">
        <v>151</v>
      </c>
      <c r="F344" s="105">
        <v>43720</v>
      </c>
      <c r="G344" s="93">
        <v>1755299.9999999998</v>
      </c>
      <c r="H344" s="95">
        <v>1.5044</v>
      </c>
      <c r="I344" s="93">
        <v>26.407599999999995</v>
      </c>
      <c r="J344" s="94">
        <v>1.4651485402397099E-4</v>
      </c>
      <c r="K344" s="94">
        <f>I344/'סכום נכסי הקרן'!$C$42</f>
        <v>3.5827662486097557E-7</v>
      </c>
    </row>
    <row r="345" spans="2:11">
      <c r="B345" s="86" t="s">
        <v>2961</v>
      </c>
      <c r="C345" s="83" t="s">
        <v>2966</v>
      </c>
      <c r="D345" s="96" t="s">
        <v>1911</v>
      </c>
      <c r="E345" s="96" t="s">
        <v>151</v>
      </c>
      <c r="F345" s="105">
        <v>43720</v>
      </c>
      <c r="G345" s="93">
        <v>17552999.999999996</v>
      </c>
      <c r="H345" s="95">
        <v>1.5044</v>
      </c>
      <c r="I345" s="93">
        <v>264.07598999999999</v>
      </c>
      <c r="J345" s="94">
        <v>1.4651484847576315E-3</v>
      </c>
      <c r="K345" s="94">
        <f>I345/'סכום נכסי הקרן'!$C$42</f>
        <v>3.5827661129379705E-6</v>
      </c>
    </row>
    <row r="346" spans="2:11">
      <c r="B346" s="86" t="s">
        <v>2967</v>
      </c>
      <c r="C346" s="83" t="s">
        <v>2968</v>
      </c>
      <c r="D346" s="96" t="s">
        <v>1911</v>
      </c>
      <c r="E346" s="96" t="s">
        <v>151</v>
      </c>
      <c r="F346" s="105">
        <v>43697</v>
      </c>
      <c r="G346" s="93">
        <v>35107999.999999993</v>
      </c>
      <c r="H346" s="95">
        <v>1.0025999999999999</v>
      </c>
      <c r="I346" s="93">
        <v>351.99544999999995</v>
      </c>
      <c r="J346" s="94">
        <v>1.9529439242434747E-3</v>
      </c>
      <c r="K346" s="94">
        <f>I346/'סכום נכסי הקרן'!$C$42</f>
        <v>4.7755851267218636E-6</v>
      </c>
    </row>
    <row r="347" spans="2:11">
      <c r="B347" s="86" t="s">
        <v>2969</v>
      </c>
      <c r="C347" s="83" t="s">
        <v>2970</v>
      </c>
      <c r="D347" s="96" t="s">
        <v>1911</v>
      </c>
      <c r="E347" s="96" t="s">
        <v>151</v>
      </c>
      <c r="F347" s="105">
        <v>43669</v>
      </c>
      <c r="G347" s="93">
        <v>87832499.999999985</v>
      </c>
      <c r="H347" s="95">
        <v>1.0375000000000001</v>
      </c>
      <c r="I347" s="93">
        <v>911.21906000000001</v>
      </c>
      <c r="J347" s="94">
        <v>5.0556327557127528E-3</v>
      </c>
      <c r="K347" s="94">
        <f>I347/'סכום נכסי הקרן'!$C$42</f>
        <v>1.2362671705334481E-5</v>
      </c>
    </row>
    <row r="348" spans="2:11">
      <c r="B348" s="86" t="s">
        <v>2971</v>
      </c>
      <c r="C348" s="83" t="s">
        <v>2972</v>
      </c>
      <c r="D348" s="96" t="s">
        <v>1911</v>
      </c>
      <c r="E348" s="96" t="s">
        <v>151</v>
      </c>
      <c r="F348" s="105">
        <v>43669</v>
      </c>
      <c r="G348" s="93">
        <v>1405639.9999999998</v>
      </c>
      <c r="H348" s="95">
        <v>1.06</v>
      </c>
      <c r="I348" s="93">
        <v>14.899439999999997</v>
      </c>
      <c r="J348" s="94">
        <v>8.2665190196720416E-5</v>
      </c>
      <c r="K348" s="94">
        <f>I348/'סכום נכסי הקרן'!$C$42</f>
        <v>2.0214336310450831E-7</v>
      </c>
    </row>
    <row r="349" spans="2:11">
      <c r="B349" s="86" t="s">
        <v>2971</v>
      </c>
      <c r="C349" s="83" t="s">
        <v>2973</v>
      </c>
      <c r="D349" s="96" t="s">
        <v>1911</v>
      </c>
      <c r="E349" s="96" t="s">
        <v>151</v>
      </c>
      <c r="F349" s="105">
        <v>43669</v>
      </c>
      <c r="G349" s="93">
        <v>5271149.9999999991</v>
      </c>
      <c r="H349" s="95">
        <v>1.06</v>
      </c>
      <c r="I349" s="93">
        <v>55.872899999999994</v>
      </c>
      <c r="J349" s="94">
        <v>3.0999446323770163E-4</v>
      </c>
      <c r="K349" s="94">
        <f>I349/'סכום נכסי הקרן'!$C$42</f>
        <v>7.5803761164190628E-7</v>
      </c>
    </row>
    <row r="350" spans="2:11">
      <c r="B350" s="86" t="s">
        <v>2971</v>
      </c>
      <c r="C350" s="83" t="s">
        <v>2974</v>
      </c>
      <c r="D350" s="96" t="s">
        <v>1911</v>
      </c>
      <c r="E350" s="96" t="s">
        <v>151</v>
      </c>
      <c r="F350" s="105">
        <v>43669</v>
      </c>
      <c r="G350" s="93">
        <v>10542299.999999998</v>
      </c>
      <c r="H350" s="95">
        <v>1.06</v>
      </c>
      <c r="I350" s="93">
        <v>111.74578999999999</v>
      </c>
      <c r="J350" s="94">
        <v>6.1998887099332458E-4</v>
      </c>
      <c r="K350" s="94">
        <f>I350/'סכום נכסי הקרן'!$C$42</f>
        <v>1.5160750876120268E-6</v>
      </c>
    </row>
    <row r="351" spans="2:11">
      <c r="B351" s="86" t="s">
        <v>2975</v>
      </c>
      <c r="C351" s="83" t="s">
        <v>2976</v>
      </c>
      <c r="D351" s="96" t="s">
        <v>1911</v>
      </c>
      <c r="E351" s="96" t="s">
        <v>151</v>
      </c>
      <c r="F351" s="105">
        <v>43669</v>
      </c>
      <c r="G351" s="93">
        <v>140571999.99999997</v>
      </c>
      <c r="H351" s="95">
        <v>1.0656000000000001</v>
      </c>
      <c r="I351" s="93">
        <v>1497.9422699999998</v>
      </c>
      <c r="J351" s="94">
        <v>8.3108950841949188E-3</v>
      </c>
      <c r="K351" s="94">
        <f>I351/'סכום נכסי הקרן'!$C$42</f>
        <v>2.0322850267808821E-5</v>
      </c>
    </row>
    <row r="352" spans="2:11">
      <c r="B352" s="86" t="s">
        <v>2977</v>
      </c>
      <c r="C352" s="83" t="s">
        <v>2978</v>
      </c>
      <c r="D352" s="96" t="s">
        <v>1911</v>
      </c>
      <c r="E352" s="96" t="s">
        <v>151</v>
      </c>
      <c r="F352" s="105">
        <v>43696</v>
      </c>
      <c r="G352" s="93">
        <v>2038525.9999999998</v>
      </c>
      <c r="H352" s="95">
        <v>1.1841999999999999</v>
      </c>
      <c r="I352" s="93">
        <v>24.140229999999995</v>
      </c>
      <c r="J352" s="94">
        <v>1.3393501395640213E-4</v>
      </c>
      <c r="K352" s="94">
        <f>I352/'סכום נכסי הקרן'!$C$42</f>
        <v>3.2751481118191989E-7</v>
      </c>
    </row>
    <row r="353" spans="2:11">
      <c r="B353" s="86" t="s">
        <v>2977</v>
      </c>
      <c r="C353" s="83" t="s">
        <v>2979</v>
      </c>
      <c r="D353" s="96" t="s">
        <v>1911</v>
      </c>
      <c r="E353" s="96" t="s">
        <v>151</v>
      </c>
      <c r="F353" s="105">
        <v>43696</v>
      </c>
      <c r="G353" s="93">
        <v>12652919.999999998</v>
      </c>
      <c r="H353" s="95">
        <v>1.1841999999999999</v>
      </c>
      <c r="I353" s="93">
        <v>149.83593999999997</v>
      </c>
      <c r="J353" s="94">
        <v>8.3132094081417752E-4</v>
      </c>
      <c r="K353" s="94">
        <f>I353/'סכום נכסי הקרן'!$C$42</f>
        <v>2.0328509545006602E-6</v>
      </c>
    </row>
    <row r="354" spans="2:11">
      <c r="B354" s="86" t="s">
        <v>2980</v>
      </c>
      <c r="C354" s="83" t="s">
        <v>2981</v>
      </c>
      <c r="D354" s="96" t="s">
        <v>1911</v>
      </c>
      <c r="E354" s="96" t="s">
        <v>151</v>
      </c>
      <c r="F354" s="105">
        <v>43718</v>
      </c>
      <c r="G354" s="93">
        <v>1405959.9999999998</v>
      </c>
      <c r="H354" s="95">
        <v>1.3048</v>
      </c>
      <c r="I354" s="93">
        <v>18.344639999999998</v>
      </c>
      <c r="J354" s="94">
        <v>1.0177987593428783E-4</v>
      </c>
      <c r="K354" s="94">
        <f>I354/'סכום נכסי הקרן'!$C$42</f>
        <v>2.4888500672115781E-7</v>
      </c>
    </row>
    <row r="355" spans="2:11">
      <c r="B355" s="86" t="s">
        <v>2980</v>
      </c>
      <c r="C355" s="83" t="s">
        <v>2982</v>
      </c>
      <c r="D355" s="96" t="s">
        <v>1911</v>
      </c>
      <c r="E355" s="96" t="s">
        <v>151</v>
      </c>
      <c r="F355" s="105">
        <v>43718</v>
      </c>
      <c r="G355" s="93">
        <v>8787249.9999999981</v>
      </c>
      <c r="H355" s="95">
        <v>1.3048</v>
      </c>
      <c r="I355" s="93">
        <v>114.65401999999997</v>
      </c>
      <c r="J355" s="94">
        <v>6.3612433555345618E-4</v>
      </c>
      <c r="K355" s="94">
        <f>I355/'סכום נכסי הקרן'!$C$42</f>
        <v>1.5555315633508076E-6</v>
      </c>
    </row>
    <row r="356" spans="2:11">
      <c r="B356" s="86" t="s">
        <v>2980</v>
      </c>
      <c r="C356" s="83" t="s">
        <v>2983</v>
      </c>
      <c r="D356" s="96" t="s">
        <v>1911</v>
      </c>
      <c r="E356" s="96" t="s">
        <v>151</v>
      </c>
      <c r="F356" s="105">
        <v>43718</v>
      </c>
      <c r="G356" s="93">
        <v>2108939.9999999995</v>
      </c>
      <c r="H356" s="95">
        <v>1.3048</v>
      </c>
      <c r="I356" s="93">
        <v>27.516959999999994</v>
      </c>
      <c r="J356" s="94">
        <v>1.5266981390143174E-4</v>
      </c>
      <c r="K356" s="94">
        <f>I356/'סכום נכסי הקרן'!$C$42</f>
        <v>3.7332751008173671E-7</v>
      </c>
    </row>
    <row r="357" spans="2:11">
      <c r="B357" s="86" t="s">
        <v>2980</v>
      </c>
      <c r="C357" s="83" t="s">
        <v>2984</v>
      </c>
      <c r="D357" s="96" t="s">
        <v>1911</v>
      </c>
      <c r="E357" s="96" t="s">
        <v>151</v>
      </c>
      <c r="F357" s="105">
        <v>43718</v>
      </c>
      <c r="G357" s="93">
        <v>2108939.9999999995</v>
      </c>
      <c r="H357" s="95">
        <v>1.3048</v>
      </c>
      <c r="I357" s="93">
        <v>27.516959999999994</v>
      </c>
      <c r="J357" s="94">
        <v>1.5266981390143174E-4</v>
      </c>
      <c r="K357" s="94">
        <f>I357/'סכום נכסי הקרן'!$C$42</f>
        <v>3.7332751008173671E-7</v>
      </c>
    </row>
    <row r="358" spans="2:11">
      <c r="B358" s="86" t="s">
        <v>2985</v>
      </c>
      <c r="C358" s="83" t="s">
        <v>2986</v>
      </c>
      <c r="D358" s="96" t="s">
        <v>1911</v>
      </c>
      <c r="E358" s="96" t="s">
        <v>151</v>
      </c>
      <c r="F358" s="105">
        <v>43669</v>
      </c>
      <c r="G358" s="93">
        <v>105449999.99999999</v>
      </c>
      <c r="H358" s="95">
        <v>1.0852999999999999</v>
      </c>
      <c r="I358" s="93">
        <v>1144.4523899999997</v>
      </c>
      <c r="J358" s="94">
        <v>6.3496597516712874E-3</v>
      </c>
      <c r="K358" s="94">
        <f>I358/'סכום נכסי הקרן'!$C$42</f>
        <v>1.552698994241343E-5</v>
      </c>
    </row>
    <row r="359" spans="2:11">
      <c r="B359" s="86" t="s">
        <v>2987</v>
      </c>
      <c r="C359" s="83" t="s">
        <v>2988</v>
      </c>
      <c r="D359" s="96" t="s">
        <v>1911</v>
      </c>
      <c r="E359" s="96" t="s">
        <v>151</v>
      </c>
      <c r="F359" s="105">
        <v>43720</v>
      </c>
      <c r="G359" s="93">
        <v>105458999.99999999</v>
      </c>
      <c r="H359" s="95">
        <v>1.6359999999999999</v>
      </c>
      <c r="I359" s="93">
        <v>1725.3374199999996</v>
      </c>
      <c r="J359" s="94">
        <v>9.5725306439583564E-3</v>
      </c>
      <c r="K359" s="94">
        <f>I359/'סכום נכסי הקרן'!$C$42</f>
        <v>2.340796087429162E-5</v>
      </c>
    </row>
    <row r="360" spans="2:11">
      <c r="B360" s="86" t="s">
        <v>2989</v>
      </c>
      <c r="C360" s="83" t="s">
        <v>2990</v>
      </c>
      <c r="D360" s="96" t="s">
        <v>1911</v>
      </c>
      <c r="E360" s="96" t="s">
        <v>151</v>
      </c>
      <c r="F360" s="105">
        <v>43669</v>
      </c>
      <c r="G360" s="93">
        <v>6046315.9999999991</v>
      </c>
      <c r="H360" s="95">
        <v>1.0936999999999999</v>
      </c>
      <c r="I360" s="93">
        <v>66.131159999999994</v>
      </c>
      <c r="J360" s="94">
        <v>3.6690942205410071E-4</v>
      </c>
      <c r="K360" s="94">
        <f>I360/'סכום נכסי הקרן'!$C$42</f>
        <v>8.9721325690108739E-7</v>
      </c>
    </row>
    <row r="361" spans="2:11">
      <c r="B361" s="86" t="s">
        <v>2991</v>
      </c>
      <c r="C361" s="83" t="s">
        <v>2992</v>
      </c>
      <c r="D361" s="96" t="s">
        <v>1911</v>
      </c>
      <c r="E361" s="96" t="s">
        <v>151</v>
      </c>
      <c r="F361" s="105">
        <v>43711</v>
      </c>
      <c r="G361" s="93">
        <v>26367749.999999996</v>
      </c>
      <c r="H361" s="95">
        <v>1.6027</v>
      </c>
      <c r="I361" s="93">
        <v>422.59654999999992</v>
      </c>
      <c r="J361" s="94">
        <v>2.3446535025630406E-3</v>
      </c>
      <c r="K361" s="94">
        <f>I361/'סכום נכסי הקרן'!$C$42</f>
        <v>5.733442857809589E-6</v>
      </c>
    </row>
    <row r="362" spans="2:11">
      <c r="B362" s="86" t="s">
        <v>2993</v>
      </c>
      <c r="C362" s="83" t="s">
        <v>2994</v>
      </c>
      <c r="D362" s="96" t="s">
        <v>1911</v>
      </c>
      <c r="E362" s="96" t="s">
        <v>151</v>
      </c>
      <c r="F362" s="105">
        <v>43711</v>
      </c>
      <c r="G362" s="93">
        <v>140655999.99999997</v>
      </c>
      <c r="H362" s="95">
        <v>1.6223000000000001</v>
      </c>
      <c r="I362" s="93">
        <v>2281.8261499999999</v>
      </c>
      <c r="J362" s="94">
        <v>1.2660045792700955E-2</v>
      </c>
      <c r="K362" s="94">
        <f>I362/'סכום נכסי הקרן'!$C$42</f>
        <v>3.0957942847570934E-5</v>
      </c>
    </row>
    <row r="363" spans="2:11">
      <c r="B363" s="86" t="s">
        <v>2995</v>
      </c>
      <c r="C363" s="83" t="s">
        <v>2996</v>
      </c>
      <c r="D363" s="96" t="s">
        <v>1911</v>
      </c>
      <c r="E363" s="96" t="s">
        <v>151</v>
      </c>
      <c r="F363" s="105">
        <v>43712</v>
      </c>
      <c r="G363" s="93">
        <v>1758299.9999999998</v>
      </c>
      <c r="H363" s="95">
        <v>1.2687999999999999</v>
      </c>
      <c r="I363" s="93">
        <v>22.309209999999997</v>
      </c>
      <c r="J363" s="94">
        <v>1.2377613439086148E-4</v>
      </c>
      <c r="K363" s="94">
        <f>I363/'סכום נכסי הקרן'!$C$42</f>
        <v>3.0267303587280651E-7</v>
      </c>
    </row>
    <row r="364" spans="2:11">
      <c r="B364" s="86" t="s">
        <v>2997</v>
      </c>
      <c r="C364" s="83" t="s">
        <v>2998</v>
      </c>
      <c r="D364" s="96" t="s">
        <v>1911</v>
      </c>
      <c r="E364" s="96" t="s">
        <v>151</v>
      </c>
      <c r="F364" s="105">
        <v>43711</v>
      </c>
      <c r="G364" s="93">
        <v>21367597.499999996</v>
      </c>
      <c r="H364" s="95">
        <v>1.6474</v>
      </c>
      <c r="I364" s="93">
        <v>352.01553000000001</v>
      </c>
      <c r="J364" s="94">
        <v>1.9530553322574104E-3</v>
      </c>
      <c r="K364" s="94">
        <f>I364/'סכום נכסי הקרן'!$C$42</f>
        <v>4.7758575556675922E-6</v>
      </c>
    </row>
    <row r="365" spans="2:11">
      <c r="B365" s="86" t="s">
        <v>2999</v>
      </c>
      <c r="C365" s="83" t="s">
        <v>3000</v>
      </c>
      <c r="D365" s="96" t="s">
        <v>1911</v>
      </c>
      <c r="E365" s="96" t="s">
        <v>151</v>
      </c>
      <c r="F365" s="105">
        <v>43696</v>
      </c>
      <c r="G365" s="93">
        <v>1972375.9999999998</v>
      </c>
      <c r="H365" s="95">
        <v>1.3916999999999999</v>
      </c>
      <c r="I365" s="93">
        <v>27.450399999999995</v>
      </c>
      <c r="J365" s="94">
        <v>1.5230052518591666E-4</v>
      </c>
      <c r="K365" s="94">
        <f>I365/'סכום נכסי הקרן'!$C$42</f>
        <v>3.7242447867597675E-7</v>
      </c>
    </row>
    <row r="366" spans="2:11">
      <c r="B366" s="86" t="s">
        <v>2999</v>
      </c>
      <c r="C366" s="83" t="s">
        <v>3001</v>
      </c>
      <c r="D366" s="96" t="s">
        <v>1911</v>
      </c>
      <c r="E366" s="96" t="s">
        <v>151</v>
      </c>
      <c r="F366" s="105">
        <v>43696</v>
      </c>
      <c r="G366" s="93">
        <v>3522099.9999999995</v>
      </c>
      <c r="H366" s="95">
        <v>1.3916999999999999</v>
      </c>
      <c r="I366" s="93">
        <v>49.01856999999999</v>
      </c>
      <c r="J366" s="94">
        <v>2.7196521562026854E-4</v>
      </c>
      <c r="K366" s="94">
        <f>I366/'סכום נכסי הקרן'!$C$42</f>
        <v>6.6504369253970332E-7</v>
      </c>
    </row>
    <row r="367" spans="2:11">
      <c r="B367" s="86" t="s">
        <v>2999</v>
      </c>
      <c r="C367" s="83" t="s">
        <v>3002</v>
      </c>
      <c r="D367" s="96" t="s">
        <v>1911</v>
      </c>
      <c r="E367" s="96" t="s">
        <v>151</v>
      </c>
      <c r="F367" s="105">
        <v>43696</v>
      </c>
      <c r="G367" s="93">
        <v>774861.99999999988</v>
      </c>
      <c r="H367" s="95">
        <v>1.3916999999999999</v>
      </c>
      <c r="I367" s="93">
        <v>10.784079999999998</v>
      </c>
      <c r="J367" s="94">
        <v>5.9832317476136606E-5</v>
      </c>
      <c r="K367" s="94">
        <f>I367/'סכום נכסי הקרן'!$C$42</f>
        <v>1.4630953909597046E-7</v>
      </c>
    </row>
    <row r="368" spans="2:11">
      <c r="B368" s="86" t="s">
        <v>2999</v>
      </c>
      <c r="C368" s="83" t="s">
        <v>3003</v>
      </c>
      <c r="D368" s="96" t="s">
        <v>1911</v>
      </c>
      <c r="E368" s="96" t="s">
        <v>151</v>
      </c>
      <c r="F368" s="105">
        <v>43696</v>
      </c>
      <c r="G368" s="93">
        <v>2571132.9999999995</v>
      </c>
      <c r="H368" s="95">
        <v>1.3916999999999999</v>
      </c>
      <c r="I368" s="93">
        <v>35.783550000000005</v>
      </c>
      <c r="J368" s="94">
        <v>1.9853457355872812E-4</v>
      </c>
      <c r="K368" s="94">
        <f>I368/'סכום נכסי הקרן'!$C$42</f>
        <v>4.8548181279419433E-7</v>
      </c>
    </row>
    <row r="369" spans="2:11">
      <c r="B369" s="86" t="s">
        <v>2999</v>
      </c>
      <c r="C369" s="83" t="s">
        <v>3004</v>
      </c>
      <c r="D369" s="96" t="s">
        <v>1911</v>
      </c>
      <c r="E369" s="96" t="s">
        <v>151</v>
      </c>
      <c r="F369" s="105">
        <v>43696</v>
      </c>
      <c r="G369" s="93">
        <v>4226519.9999999991</v>
      </c>
      <c r="H369" s="95">
        <v>1.3916999999999999</v>
      </c>
      <c r="I369" s="93">
        <v>58.822279999999992</v>
      </c>
      <c r="J369" s="94">
        <v>3.2635823655149081E-4</v>
      </c>
      <c r="K369" s="94">
        <f>I369/'סכום נכסי הקרן'!$C$42</f>
        <v>7.9805237677892977E-7</v>
      </c>
    </row>
    <row r="370" spans="2:11">
      <c r="B370" s="86" t="s">
        <v>3005</v>
      </c>
      <c r="C370" s="83" t="s">
        <v>3006</v>
      </c>
      <c r="D370" s="96" t="s">
        <v>1911</v>
      </c>
      <c r="E370" s="96" t="s">
        <v>151</v>
      </c>
      <c r="F370" s="105">
        <v>43696</v>
      </c>
      <c r="G370" s="93">
        <v>21170399.999999996</v>
      </c>
      <c r="H370" s="95">
        <v>1.5677000000000001</v>
      </c>
      <c r="I370" s="93">
        <v>331.89849999999996</v>
      </c>
      <c r="J370" s="94">
        <v>1.8414418681847247E-3</v>
      </c>
      <c r="K370" s="94">
        <f>I370/'סכום נכסי הקרן'!$C$42</f>
        <v>4.5029262173170032E-6</v>
      </c>
    </row>
    <row r="371" spans="2:11">
      <c r="B371" s="86" t="s">
        <v>3007</v>
      </c>
      <c r="C371" s="83" t="s">
        <v>3008</v>
      </c>
      <c r="D371" s="96" t="s">
        <v>1911</v>
      </c>
      <c r="E371" s="96" t="s">
        <v>151</v>
      </c>
      <c r="F371" s="105">
        <v>43684</v>
      </c>
      <c r="G371" s="93">
        <v>2959699.9999999995</v>
      </c>
      <c r="H371" s="95">
        <v>0.47139999999999999</v>
      </c>
      <c r="I371" s="93">
        <v>13.951339999999998</v>
      </c>
      <c r="J371" s="94">
        <v>7.740493431961963E-5</v>
      </c>
      <c r="K371" s="94">
        <f>I371/'סכום נכסי הקרן'!$C$42</f>
        <v>1.8928032110028641E-7</v>
      </c>
    </row>
    <row r="372" spans="2:11">
      <c r="B372" s="86" t="s">
        <v>3009</v>
      </c>
      <c r="C372" s="83" t="s">
        <v>3010</v>
      </c>
      <c r="D372" s="96" t="s">
        <v>1911</v>
      </c>
      <c r="E372" s="96" t="s">
        <v>151</v>
      </c>
      <c r="F372" s="105">
        <v>43733</v>
      </c>
      <c r="G372" s="93">
        <v>38301.999999999993</v>
      </c>
      <c r="H372" s="95">
        <v>-0.4214</v>
      </c>
      <c r="I372" s="93">
        <v>-0.16141999999999995</v>
      </c>
      <c r="J372" s="94">
        <v>-8.9559171361840505E-7</v>
      </c>
      <c r="K372" s="94">
        <f>I372/'סכום נכסי הקרן'!$C$42</f>
        <v>-2.190013965110751E-9</v>
      </c>
    </row>
    <row r="373" spans="2:11">
      <c r="B373" s="86" t="s">
        <v>3011</v>
      </c>
      <c r="C373" s="83" t="s">
        <v>3012</v>
      </c>
      <c r="D373" s="96" t="s">
        <v>1911</v>
      </c>
      <c r="E373" s="96" t="s">
        <v>151</v>
      </c>
      <c r="F373" s="105">
        <v>43689</v>
      </c>
      <c r="G373" s="93">
        <v>104459.99999999999</v>
      </c>
      <c r="H373" s="95">
        <v>0.25919999999999999</v>
      </c>
      <c r="I373" s="93">
        <v>0.27072000000000002</v>
      </c>
      <c r="J373" s="94">
        <v>1.5020108332968325E-6</v>
      </c>
      <c r="K373" s="94">
        <f>I373/'סכום נכסי הקרן'!$C$42</f>
        <v>3.6729065830428864E-9</v>
      </c>
    </row>
    <row r="374" spans="2:11">
      <c r="B374" s="86" t="s">
        <v>3013</v>
      </c>
      <c r="C374" s="83" t="s">
        <v>3014</v>
      </c>
      <c r="D374" s="96" t="s">
        <v>1911</v>
      </c>
      <c r="E374" s="96" t="s">
        <v>151</v>
      </c>
      <c r="F374" s="105">
        <v>43677</v>
      </c>
      <c r="G374" s="93">
        <v>2089199.9999999998</v>
      </c>
      <c r="H374" s="95">
        <v>1.54E-2</v>
      </c>
      <c r="I374" s="93">
        <v>0.32187999999999994</v>
      </c>
      <c r="J374" s="94">
        <v>1.7858571476861124E-6</v>
      </c>
      <c r="K374" s="94">
        <f>I374/'סכום נכסי הקרן'!$C$42</f>
        <v>4.3670034387922724E-9</v>
      </c>
    </row>
    <row r="375" spans="2:11">
      <c r="B375" s="86" t="s">
        <v>3015</v>
      </c>
      <c r="C375" s="83" t="s">
        <v>3016</v>
      </c>
      <c r="D375" s="96" t="s">
        <v>1911</v>
      </c>
      <c r="E375" s="96" t="s">
        <v>151</v>
      </c>
      <c r="F375" s="105">
        <v>43706</v>
      </c>
      <c r="G375" s="93">
        <v>41783.999999999993</v>
      </c>
      <c r="H375" s="95">
        <v>-0.77610000000000001</v>
      </c>
      <c r="I375" s="93">
        <v>-0.3242799999999999</v>
      </c>
      <c r="J375" s="94">
        <v>-1.799172846562857E-6</v>
      </c>
      <c r="K375" s="94">
        <f>I375/'סכום נכסי הקרן'!$C$42</f>
        <v>-4.3995646673653474E-9</v>
      </c>
    </row>
    <row r="376" spans="2:11">
      <c r="B376" s="86" t="s">
        <v>3017</v>
      </c>
      <c r="C376" s="83" t="s">
        <v>3018</v>
      </c>
      <c r="D376" s="96" t="s">
        <v>1911</v>
      </c>
      <c r="E376" s="96" t="s">
        <v>151</v>
      </c>
      <c r="F376" s="105">
        <v>43704</v>
      </c>
      <c r="G376" s="93">
        <v>6963.9999999999991</v>
      </c>
      <c r="H376" s="95">
        <v>-0.79610000000000003</v>
      </c>
      <c r="I376" s="93">
        <v>-5.5439999999999989E-2</v>
      </c>
      <c r="J376" s="94">
        <v>-3.0759264405280872E-7</v>
      </c>
      <c r="K376" s="94">
        <f>I376/'סכום נכסי הקרן'!$C$42</f>
        <v>-7.5216438003803768E-10</v>
      </c>
    </row>
    <row r="377" spans="2:11">
      <c r="B377" s="86" t="s">
        <v>3019</v>
      </c>
      <c r="C377" s="83" t="s">
        <v>3020</v>
      </c>
      <c r="D377" s="96" t="s">
        <v>1911</v>
      </c>
      <c r="E377" s="96" t="s">
        <v>151</v>
      </c>
      <c r="F377" s="105">
        <v>43697</v>
      </c>
      <c r="G377" s="93">
        <v>10445.999999999998</v>
      </c>
      <c r="H377" s="95">
        <v>-0.95960000000000001</v>
      </c>
      <c r="I377" s="93">
        <v>-0.10023999999999998</v>
      </c>
      <c r="J377" s="94">
        <v>-5.5615235641871479E-7</v>
      </c>
      <c r="K377" s="94">
        <f>I377/'סכום נכסי הקרן'!$C$42</f>
        <v>-1.3599739800687753E-9</v>
      </c>
    </row>
    <row r="378" spans="2:11">
      <c r="B378" s="86" t="s">
        <v>3021</v>
      </c>
      <c r="C378" s="83" t="s">
        <v>3022</v>
      </c>
      <c r="D378" s="96" t="s">
        <v>1911</v>
      </c>
      <c r="E378" s="96" t="s">
        <v>151</v>
      </c>
      <c r="F378" s="105">
        <v>43720</v>
      </c>
      <c r="G378" s="93">
        <v>52229.999999999993</v>
      </c>
      <c r="H378" s="95">
        <v>-1.4013</v>
      </c>
      <c r="I378" s="93">
        <v>-0.73187999999999986</v>
      </c>
      <c r="J378" s="94">
        <v>-4.0606223724633778E-6</v>
      </c>
      <c r="K378" s="94">
        <f>I378/'סכום נכסי הקרן'!$C$42</f>
        <v>-9.9295466533592901E-9</v>
      </c>
    </row>
    <row r="379" spans="2:11">
      <c r="B379" s="86" t="s">
        <v>3023</v>
      </c>
      <c r="C379" s="83" t="s">
        <v>3024</v>
      </c>
      <c r="D379" s="96" t="s">
        <v>1911</v>
      </c>
      <c r="E379" s="96" t="s">
        <v>151</v>
      </c>
      <c r="F379" s="105">
        <v>43711</v>
      </c>
      <c r="G379" s="93">
        <v>6963.9999999999991</v>
      </c>
      <c r="H379" s="95">
        <v>-1.5418000000000001</v>
      </c>
      <c r="I379" s="93">
        <v>-0.10736999999999998</v>
      </c>
      <c r="J379" s="94">
        <v>-5.9571107849837791E-7</v>
      </c>
      <c r="K379" s="94">
        <f>I379/'סכום נכסי הקרן'!$C$42</f>
        <v>-1.456707963287953E-9</v>
      </c>
    </row>
    <row r="380" spans="2:11">
      <c r="B380" s="86" t="s">
        <v>3023</v>
      </c>
      <c r="C380" s="83" t="s">
        <v>3025</v>
      </c>
      <c r="D380" s="96" t="s">
        <v>1911</v>
      </c>
      <c r="E380" s="96" t="s">
        <v>151</v>
      </c>
      <c r="F380" s="105">
        <v>43711</v>
      </c>
      <c r="G380" s="93">
        <v>24373.999999999996</v>
      </c>
      <c r="H380" s="95">
        <v>-1.5418000000000001</v>
      </c>
      <c r="I380" s="93">
        <v>-0.37579000000000001</v>
      </c>
      <c r="J380" s="94">
        <v>-2.0849610337049965E-6</v>
      </c>
      <c r="K380" s="94">
        <f>I380/'סכום נכסי הקרן'!$C$42</f>
        <v>-5.0984100356149755E-9</v>
      </c>
    </row>
    <row r="381" spans="2:11">
      <c r="B381" s="86" t="s">
        <v>3026</v>
      </c>
      <c r="C381" s="83" t="s">
        <v>3027</v>
      </c>
      <c r="D381" s="96" t="s">
        <v>1911</v>
      </c>
      <c r="E381" s="96" t="s">
        <v>151</v>
      </c>
      <c r="F381" s="105">
        <v>43704</v>
      </c>
      <c r="G381" s="93">
        <v>5919399.9999999991</v>
      </c>
      <c r="H381" s="95">
        <v>-0.91469999999999996</v>
      </c>
      <c r="I381" s="93">
        <v>-54.144499999999994</v>
      </c>
      <c r="J381" s="94">
        <v>-3.0040494076329912E-4</v>
      </c>
      <c r="K381" s="94">
        <f>I381/'סכום נכסי הקרן'!$C$42</f>
        <v>-7.3458810019786325E-7</v>
      </c>
    </row>
    <row r="382" spans="2:11">
      <c r="B382" s="82"/>
      <c r="C382" s="83"/>
      <c r="D382" s="83"/>
      <c r="E382" s="83"/>
      <c r="F382" s="83"/>
      <c r="G382" s="93"/>
      <c r="H382" s="95"/>
      <c r="I382" s="83"/>
      <c r="J382" s="94"/>
      <c r="K382" s="83"/>
    </row>
    <row r="383" spans="2:11">
      <c r="B383" s="100" t="s">
        <v>216</v>
      </c>
      <c r="C383" s="81"/>
      <c r="D383" s="81"/>
      <c r="E383" s="81"/>
      <c r="F383" s="81"/>
      <c r="G383" s="90"/>
      <c r="H383" s="92"/>
      <c r="I383" s="90">
        <v>72609.837793427985</v>
      </c>
      <c r="J383" s="91">
        <v>0.40285447314440975</v>
      </c>
      <c r="K383" s="91">
        <f>I383/'סכום נכסי הקרן'!$C$42</f>
        <v>9.8511063543571878E-4</v>
      </c>
    </row>
    <row r="384" spans="2:11">
      <c r="B384" s="86" t="s">
        <v>3028</v>
      </c>
      <c r="C384" s="83" t="s">
        <v>3029</v>
      </c>
      <c r="D384" s="96" t="s">
        <v>1911</v>
      </c>
      <c r="E384" s="96" t="s">
        <v>153</v>
      </c>
      <c r="F384" s="105">
        <v>43643</v>
      </c>
      <c r="G384" s="93">
        <v>1209989.9999999998</v>
      </c>
      <c r="H384" s="95">
        <v>-4.7423000000000002</v>
      </c>
      <c r="I384" s="93">
        <v>-57.381959999999992</v>
      </c>
      <c r="J384" s="94">
        <v>-3.1836704179892691E-4</v>
      </c>
      <c r="K384" s="94">
        <f>I384/'סכום נכסי הקרן'!$C$42</f>
        <v>-7.7851129813794159E-7</v>
      </c>
    </row>
    <row r="385" spans="2:11">
      <c r="B385" s="86" t="s">
        <v>3030</v>
      </c>
      <c r="C385" s="83" t="s">
        <v>3031</v>
      </c>
      <c r="D385" s="96" t="s">
        <v>1911</v>
      </c>
      <c r="E385" s="96" t="s">
        <v>151</v>
      </c>
      <c r="F385" s="105">
        <v>43622</v>
      </c>
      <c r="G385" s="93">
        <v>10017626.849999998</v>
      </c>
      <c r="H385" s="95">
        <v>-0.7681</v>
      </c>
      <c r="I385" s="93">
        <v>-76.948369999999983</v>
      </c>
      <c r="J385" s="94">
        <v>-4.2692555165681499E-4</v>
      </c>
      <c r="K385" s="94">
        <f>I385/'סכום נכסי הקרן'!$C$42</f>
        <v>-1.0439722766231519E-6</v>
      </c>
    </row>
    <row r="386" spans="2:11">
      <c r="B386" s="86" t="s">
        <v>3030</v>
      </c>
      <c r="C386" s="83" t="s">
        <v>3032</v>
      </c>
      <c r="D386" s="96" t="s">
        <v>1911</v>
      </c>
      <c r="E386" s="96" t="s">
        <v>151</v>
      </c>
      <c r="F386" s="105">
        <v>43622</v>
      </c>
      <c r="G386" s="93">
        <v>1502644.6699999997</v>
      </c>
      <c r="H386" s="95">
        <v>-0.7681</v>
      </c>
      <c r="I386" s="93">
        <v>-11.542269999999997</v>
      </c>
      <c r="J386" s="94">
        <v>-6.4038913197536293E-5</v>
      </c>
      <c r="K386" s="94">
        <f>I386/'סכום נכסי הקרן'!$C$42</f>
        <v>-1.5659603821756207E-7</v>
      </c>
    </row>
    <row r="387" spans="2:11">
      <c r="B387" s="86" t="s">
        <v>3030</v>
      </c>
      <c r="C387" s="83" t="s">
        <v>3033</v>
      </c>
      <c r="D387" s="96" t="s">
        <v>1911</v>
      </c>
      <c r="E387" s="96" t="s">
        <v>151</v>
      </c>
      <c r="F387" s="105">
        <v>43622</v>
      </c>
      <c r="G387" s="93">
        <v>2639933.0699999994</v>
      </c>
      <c r="H387" s="95">
        <v>-0.7681</v>
      </c>
      <c r="I387" s="93">
        <v>-20.278089999999995</v>
      </c>
      <c r="J387" s="94">
        <v>-1.1250705843147221E-4</v>
      </c>
      <c r="K387" s="94">
        <f>I387/'סכום נכסי הקרן'!$C$42</f>
        <v>-2.7511646813141292E-7</v>
      </c>
    </row>
    <row r="388" spans="2:11">
      <c r="B388" s="86" t="s">
        <v>3030</v>
      </c>
      <c r="C388" s="83" t="s">
        <v>3034</v>
      </c>
      <c r="D388" s="96" t="s">
        <v>1911</v>
      </c>
      <c r="E388" s="96" t="s">
        <v>151</v>
      </c>
      <c r="F388" s="105">
        <v>43622</v>
      </c>
      <c r="G388" s="93">
        <v>400226.8899999999</v>
      </c>
      <c r="H388" s="95">
        <v>-0.7681</v>
      </c>
      <c r="I388" s="93">
        <v>-3.0742499999999997</v>
      </c>
      <c r="J388" s="94">
        <v>-1.7056578029930507E-5</v>
      </c>
      <c r="K388" s="94">
        <f>I388/'סכום נכסי הקרן'!$C$42</f>
        <v>-4.1708898725323551E-8</v>
      </c>
    </row>
    <row r="389" spans="2:11">
      <c r="B389" s="86" t="s">
        <v>3030</v>
      </c>
      <c r="C389" s="83" t="s">
        <v>3035</v>
      </c>
      <c r="D389" s="96" t="s">
        <v>1911</v>
      </c>
      <c r="E389" s="96" t="s">
        <v>151</v>
      </c>
      <c r="F389" s="105">
        <v>43622</v>
      </c>
      <c r="G389" s="93">
        <v>286807.53000000003</v>
      </c>
      <c r="H389" s="95">
        <v>-0.7681</v>
      </c>
      <c r="I389" s="93">
        <v>-2.2030599999999994</v>
      </c>
      <c r="J389" s="94">
        <v>-1.2223034819750734E-5</v>
      </c>
      <c r="K389" s="94">
        <f>I389/'סכום נכסי הקרן'!$C$42</f>
        <v>-2.9889308425082958E-8</v>
      </c>
    </row>
    <row r="390" spans="2:11">
      <c r="B390" s="86" t="s">
        <v>3030</v>
      </c>
      <c r="C390" s="83" t="s">
        <v>3036</v>
      </c>
      <c r="D390" s="96" t="s">
        <v>1911</v>
      </c>
      <c r="E390" s="96" t="s">
        <v>151</v>
      </c>
      <c r="F390" s="105">
        <v>43622</v>
      </c>
      <c r="G390" s="93">
        <v>283733.49</v>
      </c>
      <c r="H390" s="95">
        <v>-0.7681</v>
      </c>
      <c r="I390" s="93">
        <v>-2.1794399999999996</v>
      </c>
      <c r="J390" s="94">
        <v>-1.2091986149972103E-5</v>
      </c>
      <c r="K390" s="94">
        <f>I390/'סכום נכסי הקרן'!$C$42</f>
        <v>-2.9568851667209613E-8</v>
      </c>
    </row>
    <row r="391" spans="2:11">
      <c r="B391" s="86" t="s">
        <v>3030</v>
      </c>
      <c r="C391" s="83" t="s">
        <v>3037</v>
      </c>
      <c r="D391" s="96" t="s">
        <v>1911</v>
      </c>
      <c r="E391" s="96" t="s">
        <v>151</v>
      </c>
      <c r="F391" s="105">
        <v>43622</v>
      </c>
      <c r="G391" s="93">
        <v>158325.59999999998</v>
      </c>
      <c r="H391" s="95">
        <v>-0.7681</v>
      </c>
      <c r="I391" s="93">
        <v>-1.2161300000000002</v>
      </c>
      <c r="J391" s="94">
        <v>-6.7473420312399419E-6</v>
      </c>
      <c r="K391" s="94">
        <f>I391/'סכום נכסי הקרן'!$C$42</f>
        <v>-1.6499452876905827E-8</v>
      </c>
    </row>
    <row r="392" spans="2:11">
      <c r="B392" s="86" t="s">
        <v>3030</v>
      </c>
      <c r="C392" s="83" t="s">
        <v>3038</v>
      </c>
      <c r="D392" s="96" t="s">
        <v>1911</v>
      </c>
      <c r="E392" s="96" t="s">
        <v>151</v>
      </c>
      <c r="F392" s="105">
        <v>43622</v>
      </c>
      <c r="G392" s="93">
        <v>667841.78999999992</v>
      </c>
      <c r="H392" s="95">
        <v>-0.7681</v>
      </c>
      <c r="I392" s="93">
        <v>-5.1298999999999984</v>
      </c>
      <c r="J392" s="94">
        <v>-2.846175152825583E-5</v>
      </c>
      <c r="K392" s="94">
        <f>I392/'סכום נכסי הקרן'!$C$42</f>
        <v>-6.9598269357091073E-8</v>
      </c>
    </row>
    <row r="393" spans="2:11">
      <c r="B393" s="86" t="s">
        <v>3039</v>
      </c>
      <c r="C393" s="83" t="s">
        <v>3040</v>
      </c>
      <c r="D393" s="96" t="s">
        <v>1911</v>
      </c>
      <c r="E393" s="96" t="s">
        <v>151</v>
      </c>
      <c r="F393" s="105">
        <v>43622</v>
      </c>
      <c r="G393" s="93">
        <v>16685484.969999997</v>
      </c>
      <c r="H393" s="95">
        <v>-0.77710000000000001</v>
      </c>
      <c r="I393" s="93">
        <v>-129.66818999999998</v>
      </c>
      <c r="J393" s="94">
        <v>-7.1942607163856369E-4</v>
      </c>
      <c r="K393" s="94">
        <f>I393/'סכום נכסי הקרן'!$C$42</f>
        <v>-1.7592314888528947E-6</v>
      </c>
    </row>
    <row r="394" spans="2:11">
      <c r="B394" s="86" t="s">
        <v>3041</v>
      </c>
      <c r="C394" s="83" t="s">
        <v>3042</v>
      </c>
      <c r="D394" s="96" t="s">
        <v>1911</v>
      </c>
      <c r="E394" s="96" t="s">
        <v>151</v>
      </c>
      <c r="F394" s="105">
        <v>43622</v>
      </c>
      <c r="G394" s="93">
        <v>41721774.879999995</v>
      </c>
      <c r="H394" s="95">
        <v>-0.80859999999999999</v>
      </c>
      <c r="I394" s="93">
        <v>-337.37871999999993</v>
      </c>
      <c r="J394" s="94">
        <v>-1.8718472678923559E-3</v>
      </c>
      <c r="K394" s="94">
        <f>I394/'סכום נכסי הקרן'!$C$42</f>
        <v>-4.5772773406714775E-6</v>
      </c>
    </row>
    <row r="395" spans="2:11">
      <c r="B395" s="86" t="s">
        <v>3043</v>
      </c>
      <c r="C395" s="83" t="s">
        <v>3044</v>
      </c>
      <c r="D395" s="96" t="s">
        <v>1911</v>
      </c>
      <c r="E395" s="96" t="s">
        <v>153</v>
      </c>
      <c r="F395" s="105">
        <v>43614</v>
      </c>
      <c r="G395" s="93">
        <v>104786994.61999997</v>
      </c>
      <c r="H395" s="95">
        <v>2.9407999999999999</v>
      </c>
      <c r="I395" s="93">
        <v>3081.5942599999994</v>
      </c>
      <c r="J395" s="94">
        <v>1.7097325511027391E-2</v>
      </c>
      <c r="K395" s="94">
        <f>I395/'סכום נכסי הקרן'!$C$42</f>
        <v>4.1808539612223588E-5</v>
      </c>
    </row>
    <row r="396" spans="2:11">
      <c r="B396" s="86" t="s">
        <v>3043</v>
      </c>
      <c r="C396" s="83" t="s">
        <v>3045</v>
      </c>
      <c r="D396" s="96" t="s">
        <v>1911</v>
      </c>
      <c r="E396" s="96" t="s">
        <v>153</v>
      </c>
      <c r="F396" s="105">
        <v>43614</v>
      </c>
      <c r="G396" s="93">
        <v>2462100.4399999995</v>
      </c>
      <c r="H396" s="95">
        <v>2.9407999999999999</v>
      </c>
      <c r="I396" s="93">
        <v>72.405879999999996</v>
      </c>
      <c r="J396" s="94">
        <v>4.0172287291072122E-4</v>
      </c>
      <c r="K396" s="94">
        <f>I396/'סכום נכסי הקרן'!$C$42</f>
        <v>9.8234350363110693E-7</v>
      </c>
    </row>
    <row r="397" spans="2:11">
      <c r="B397" s="86" t="s">
        <v>3043</v>
      </c>
      <c r="C397" s="83" t="s">
        <v>3046</v>
      </c>
      <c r="D397" s="96" t="s">
        <v>1911</v>
      </c>
      <c r="E397" s="96" t="s">
        <v>153</v>
      </c>
      <c r="F397" s="105">
        <v>43614</v>
      </c>
      <c r="G397" s="93">
        <v>1240898.6200000001</v>
      </c>
      <c r="H397" s="95">
        <v>2.9407999999999999</v>
      </c>
      <c r="I397" s="93">
        <v>36.49255999999999</v>
      </c>
      <c r="J397" s="94">
        <v>2.0246830841731176E-4</v>
      </c>
      <c r="K397" s="94">
        <f>I397/'סכום נכסי הקרן'!$C$42</f>
        <v>4.951010780736092E-7</v>
      </c>
    </row>
    <row r="398" spans="2:11">
      <c r="B398" s="86" t="s">
        <v>3043</v>
      </c>
      <c r="C398" s="83" t="s">
        <v>3047</v>
      </c>
      <c r="D398" s="96" t="s">
        <v>1911</v>
      </c>
      <c r="E398" s="96" t="s">
        <v>153</v>
      </c>
      <c r="F398" s="105">
        <v>43614</v>
      </c>
      <c r="G398" s="93">
        <v>5121168.9099999992</v>
      </c>
      <c r="H398" s="95">
        <v>2.9407999999999999</v>
      </c>
      <c r="I398" s="93">
        <v>150.60422999999997</v>
      </c>
      <c r="J398" s="94">
        <v>8.355835734350169E-4</v>
      </c>
      <c r="K398" s="94">
        <f>I398/'סכום נכסי הקרן'!$C$42</f>
        <v>2.0432744821258305E-6</v>
      </c>
    </row>
    <row r="399" spans="2:11">
      <c r="B399" s="86" t="s">
        <v>3043</v>
      </c>
      <c r="C399" s="83" t="s">
        <v>3048</v>
      </c>
      <c r="D399" s="96" t="s">
        <v>1911</v>
      </c>
      <c r="E399" s="96" t="s">
        <v>153</v>
      </c>
      <c r="F399" s="105">
        <v>43614</v>
      </c>
      <c r="G399" s="93">
        <v>5737678.879999999</v>
      </c>
      <c r="H399" s="95">
        <v>2.9407999999999999</v>
      </c>
      <c r="I399" s="93">
        <v>168.73467999999997</v>
      </c>
      <c r="J399" s="94">
        <v>9.3617507872663386E-4</v>
      </c>
      <c r="K399" s="94">
        <f>I399/'סכום נכסי הקרן'!$C$42</f>
        <v>2.2892535348686273E-6</v>
      </c>
    </row>
    <row r="400" spans="2:11">
      <c r="B400" s="86" t="s">
        <v>3049</v>
      </c>
      <c r="C400" s="83" t="s">
        <v>3050</v>
      </c>
      <c r="D400" s="96" t="s">
        <v>1911</v>
      </c>
      <c r="E400" s="96" t="s">
        <v>153</v>
      </c>
      <c r="F400" s="105">
        <v>43614</v>
      </c>
      <c r="G400" s="93">
        <v>65017836.50999999</v>
      </c>
      <c r="H400" s="95">
        <v>2.9681000000000002</v>
      </c>
      <c r="I400" s="93">
        <v>1929.8261799999998</v>
      </c>
      <c r="J400" s="94">
        <v>1.0707076790557929E-2</v>
      </c>
      <c r="K400" s="94">
        <f>I400/'סכום נכסי הקרן'!$C$42</f>
        <v>2.6182296397201925E-5</v>
      </c>
    </row>
    <row r="401" spans="2:11">
      <c r="B401" s="86" t="s">
        <v>3051</v>
      </c>
      <c r="C401" s="83" t="s">
        <v>3052</v>
      </c>
      <c r="D401" s="96" t="s">
        <v>1911</v>
      </c>
      <c r="E401" s="96" t="s">
        <v>153</v>
      </c>
      <c r="F401" s="105">
        <v>43614</v>
      </c>
      <c r="G401" s="93">
        <v>15763292.559999997</v>
      </c>
      <c r="H401" s="95">
        <v>2.9767000000000001</v>
      </c>
      <c r="I401" s="93">
        <v>469.22383999999988</v>
      </c>
      <c r="J401" s="94">
        <v>2.6033513996791499E-3</v>
      </c>
      <c r="K401" s="94">
        <f>I401/'סכום נכסי הקרן'!$C$42</f>
        <v>6.3660436275733656E-6</v>
      </c>
    </row>
    <row r="402" spans="2:11">
      <c r="B402" s="86" t="s">
        <v>3053</v>
      </c>
      <c r="C402" s="83" t="s">
        <v>3054</v>
      </c>
      <c r="D402" s="96" t="s">
        <v>1911</v>
      </c>
      <c r="E402" s="96" t="s">
        <v>153</v>
      </c>
      <c r="F402" s="105">
        <v>43607</v>
      </c>
      <c r="G402" s="93">
        <v>1254134.0199999998</v>
      </c>
      <c r="H402" s="95">
        <v>3.1461999999999999</v>
      </c>
      <c r="I402" s="93">
        <v>39.457359999999994</v>
      </c>
      <c r="J402" s="94">
        <v>2.1891763509638407E-4</v>
      </c>
      <c r="K402" s="94">
        <f>I402/'סכום נכסי הקרן'!$C$42</f>
        <v>5.3532504910421481E-7</v>
      </c>
    </row>
    <row r="403" spans="2:11">
      <c r="B403" s="86" t="s">
        <v>3053</v>
      </c>
      <c r="C403" s="83" t="s">
        <v>3055</v>
      </c>
      <c r="D403" s="96" t="s">
        <v>1911</v>
      </c>
      <c r="E403" s="96" t="s">
        <v>153</v>
      </c>
      <c r="F403" s="105">
        <v>43607</v>
      </c>
      <c r="G403" s="93">
        <v>2977582.3299999996</v>
      </c>
      <c r="H403" s="95">
        <v>3.1461999999999999</v>
      </c>
      <c r="I403" s="93">
        <v>93.680210000000002</v>
      </c>
      <c r="J403" s="94">
        <v>5.197572779459303E-4</v>
      </c>
      <c r="K403" s="94">
        <f>I403/'סכום נכסי הקרן'!$C$42</f>
        <v>1.2709761377432034E-6</v>
      </c>
    </row>
    <row r="404" spans="2:11">
      <c r="B404" s="86" t="s">
        <v>3053</v>
      </c>
      <c r="C404" s="83" t="s">
        <v>3056</v>
      </c>
      <c r="D404" s="96" t="s">
        <v>1911</v>
      </c>
      <c r="E404" s="96" t="s">
        <v>153</v>
      </c>
      <c r="F404" s="105">
        <v>43607</v>
      </c>
      <c r="G404" s="93">
        <v>8518646.1499999985</v>
      </c>
      <c r="H404" s="95">
        <v>3.1461999999999999</v>
      </c>
      <c r="I404" s="93">
        <v>268.01226999999994</v>
      </c>
      <c r="J404" s="94">
        <v>1.4869877844136952E-3</v>
      </c>
      <c r="K404" s="94">
        <f>I404/'סכום נכסי הקרן'!$C$42</f>
        <v>3.6361703266078132E-6</v>
      </c>
    </row>
    <row r="405" spans="2:11">
      <c r="B405" s="86" t="s">
        <v>3053</v>
      </c>
      <c r="C405" s="83" t="s">
        <v>3057</v>
      </c>
      <c r="D405" s="96" t="s">
        <v>1911</v>
      </c>
      <c r="E405" s="96" t="s">
        <v>153</v>
      </c>
      <c r="F405" s="105">
        <v>43607</v>
      </c>
      <c r="G405" s="93">
        <v>3797896.4099999992</v>
      </c>
      <c r="H405" s="95">
        <v>3.1461999999999999</v>
      </c>
      <c r="I405" s="93">
        <v>119.48879999999998</v>
      </c>
      <c r="J405" s="94">
        <v>6.6294869997650168E-4</v>
      </c>
      <c r="K405" s="94">
        <f>I405/'סכום נכסי הקרן'!$C$42</f>
        <v>1.6211258869676963E-6</v>
      </c>
    </row>
    <row r="406" spans="2:11">
      <c r="B406" s="86" t="s">
        <v>3053</v>
      </c>
      <c r="C406" s="83" t="s">
        <v>3058</v>
      </c>
      <c r="D406" s="96" t="s">
        <v>1911</v>
      </c>
      <c r="E406" s="96" t="s">
        <v>153</v>
      </c>
      <c r="F406" s="105">
        <v>43607</v>
      </c>
      <c r="G406" s="93">
        <v>749325.35999999987</v>
      </c>
      <c r="H406" s="95">
        <v>3.1461999999999999</v>
      </c>
      <c r="I406" s="93">
        <v>23.575150000000001</v>
      </c>
      <c r="J406" s="94">
        <v>1.3079983265587257E-4</v>
      </c>
      <c r="K406" s="94">
        <f>I406/'סכום נכסי הקרן'!$C$42</f>
        <v>3.1984826991438939E-7</v>
      </c>
    </row>
    <row r="407" spans="2:11">
      <c r="B407" s="86" t="s">
        <v>3059</v>
      </c>
      <c r="C407" s="83" t="s">
        <v>3060</v>
      </c>
      <c r="D407" s="96" t="s">
        <v>1911</v>
      </c>
      <c r="E407" s="96" t="s">
        <v>153</v>
      </c>
      <c r="F407" s="105">
        <v>43607</v>
      </c>
      <c r="G407" s="93">
        <v>104998170.95999998</v>
      </c>
      <c r="H407" s="95">
        <v>3.2313000000000001</v>
      </c>
      <c r="I407" s="93">
        <v>3392.8461499999994</v>
      </c>
      <c r="J407" s="94">
        <v>1.8824215695218117E-2</v>
      </c>
      <c r="K407" s="94">
        <f>I407/'סכום נכסי הקרן'!$C$42</f>
        <v>4.603134958476178E-5</v>
      </c>
    </row>
    <row r="408" spans="2:11">
      <c r="B408" s="86" t="s">
        <v>3061</v>
      </c>
      <c r="C408" s="83" t="s">
        <v>3062</v>
      </c>
      <c r="D408" s="96" t="s">
        <v>1911</v>
      </c>
      <c r="E408" s="96" t="s">
        <v>153</v>
      </c>
      <c r="F408" s="105">
        <v>43634</v>
      </c>
      <c r="G408" s="93">
        <v>799268.72999999986</v>
      </c>
      <c r="H408" s="95">
        <v>3.5844999999999998</v>
      </c>
      <c r="I408" s="93">
        <v>28.649419999999996</v>
      </c>
      <c r="J408" s="94">
        <v>1.5895293738058116E-4</v>
      </c>
      <c r="K408" s="94">
        <f>I408/'סכום נכסי הקרן'!$C$42</f>
        <v>3.8869179712751369E-7</v>
      </c>
    </row>
    <row r="409" spans="2:11">
      <c r="B409" s="86" t="s">
        <v>3061</v>
      </c>
      <c r="C409" s="83" t="s">
        <v>3063</v>
      </c>
      <c r="D409" s="96" t="s">
        <v>1911</v>
      </c>
      <c r="E409" s="96" t="s">
        <v>153</v>
      </c>
      <c r="F409" s="105">
        <v>43634</v>
      </c>
      <c r="G409" s="93">
        <v>2197988.9999999995</v>
      </c>
      <c r="H409" s="95">
        <v>3.5844999999999998</v>
      </c>
      <c r="I409" s="93">
        <v>78.785899999999984</v>
      </c>
      <c r="J409" s="94">
        <v>4.3712055005555882E-4</v>
      </c>
      <c r="K409" s="94">
        <f>I409/'סכום נכסי הקרן'!$C$42</f>
        <v>1.0689023742647698E-6</v>
      </c>
    </row>
    <row r="410" spans="2:11">
      <c r="B410" s="86" t="s">
        <v>3061</v>
      </c>
      <c r="C410" s="83" t="s">
        <v>3064</v>
      </c>
      <c r="D410" s="96" t="s">
        <v>1911</v>
      </c>
      <c r="E410" s="96" t="s">
        <v>153</v>
      </c>
      <c r="F410" s="105">
        <v>43634</v>
      </c>
      <c r="G410" s="93">
        <v>763301.64999999991</v>
      </c>
      <c r="H410" s="95">
        <v>3.5844999999999998</v>
      </c>
      <c r="I410" s="93">
        <v>27.360209999999995</v>
      </c>
      <c r="J410" s="94">
        <v>1.5180013231854434E-4</v>
      </c>
      <c r="K410" s="94">
        <f>I410/'סכום נכסי הקרן'!$C$42</f>
        <v>3.7120085484055771E-7</v>
      </c>
    </row>
    <row r="411" spans="2:11">
      <c r="B411" s="86" t="s">
        <v>3061</v>
      </c>
      <c r="C411" s="83" t="s">
        <v>3065</v>
      </c>
      <c r="D411" s="96" t="s">
        <v>1911</v>
      </c>
      <c r="E411" s="96" t="s">
        <v>153</v>
      </c>
      <c r="F411" s="105">
        <v>43634</v>
      </c>
      <c r="G411" s="93">
        <v>61543691.899999991</v>
      </c>
      <c r="H411" s="95">
        <v>3.5844999999999998</v>
      </c>
      <c r="I411" s="93">
        <v>2206.0051800000001</v>
      </c>
      <c r="J411" s="94">
        <v>1.2239375290591494E-2</v>
      </c>
      <c r="K411" s="94">
        <f>I411/'סכום נכסי הקרן'!$C$42</f>
        <v>2.992926620806999E-5</v>
      </c>
    </row>
    <row r="412" spans="2:11">
      <c r="B412" s="86" t="s">
        <v>3066</v>
      </c>
      <c r="C412" s="83" t="s">
        <v>3067</v>
      </c>
      <c r="D412" s="96" t="s">
        <v>1911</v>
      </c>
      <c r="E412" s="96" t="s">
        <v>153</v>
      </c>
      <c r="F412" s="105">
        <v>43634</v>
      </c>
      <c r="G412" s="93">
        <v>1495329.2299999997</v>
      </c>
      <c r="H412" s="95">
        <v>3.6288999999999998</v>
      </c>
      <c r="I412" s="93">
        <v>54.263929999999995</v>
      </c>
      <c r="J412" s="94">
        <v>3.0106756322865314E-4</v>
      </c>
      <c r="K412" s="94">
        <f>I412/'סכום נכסי הקרן'!$C$42</f>
        <v>7.3620842833473092E-7</v>
      </c>
    </row>
    <row r="413" spans="2:11">
      <c r="B413" s="86" t="s">
        <v>3066</v>
      </c>
      <c r="C413" s="83" t="s">
        <v>3068</v>
      </c>
      <c r="D413" s="96" t="s">
        <v>1911</v>
      </c>
      <c r="E413" s="96" t="s">
        <v>153</v>
      </c>
      <c r="F413" s="105">
        <v>43634</v>
      </c>
      <c r="G413" s="93">
        <v>139937227.49999997</v>
      </c>
      <c r="H413" s="95">
        <v>3.6288999999999998</v>
      </c>
      <c r="I413" s="93">
        <v>5078.1754499999988</v>
      </c>
      <c r="J413" s="94">
        <v>2.8174772973116192E-2</v>
      </c>
      <c r="K413" s="94">
        <f>I413/'סכום נכסי הקרן'!$C$42</f>
        <v>6.8896513150678809E-5</v>
      </c>
    </row>
    <row r="414" spans="2:11">
      <c r="B414" s="86" t="s">
        <v>3069</v>
      </c>
      <c r="C414" s="83" t="s">
        <v>3070</v>
      </c>
      <c r="D414" s="96" t="s">
        <v>1911</v>
      </c>
      <c r="E414" s="96" t="s">
        <v>153</v>
      </c>
      <c r="F414" s="105">
        <v>43636</v>
      </c>
      <c r="G414" s="93">
        <v>40014795.79999999</v>
      </c>
      <c r="H414" s="95">
        <v>4.1862000000000004</v>
      </c>
      <c r="I414" s="93">
        <v>1675.0924599999996</v>
      </c>
      <c r="J414" s="94">
        <v>9.2937611616941505E-3</v>
      </c>
      <c r="K414" s="94">
        <f>I414/'סכום נכסי הקרן'!$C$42</f>
        <v>2.2726278529622861E-5</v>
      </c>
    </row>
    <row r="415" spans="2:11">
      <c r="B415" s="86" t="s">
        <v>3071</v>
      </c>
      <c r="C415" s="83" t="s">
        <v>3072</v>
      </c>
      <c r="D415" s="96" t="s">
        <v>1911</v>
      </c>
      <c r="E415" s="96" t="s">
        <v>153</v>
      </c>
      <c r="F415" s="105">
        <v>43636</v>
      </c>
      <c r="G415" s="93">
        <v>2713097.5899999994</v>
      </c>
      <c r="H415" s="95">
        <v>4.1894999999999998</v>
      </c>
      <c r="I415" s="93">
        <v>113.66490999999998</v>
      </c>
      <c r="J415" s="94">
        <v>6.3063654767179904E-4</v>
      </c>
      <c r="K415" s="94">
        <f>I415/'סכום נכסי הקרן'!$C$42</f>
        <v>1.5421121313533433E-6</v>
      </c>
    </row>
    <row r="416" spans="2:11">
      <c r="B416" s="86" t="s">
        <v>3071</v>
      </c>
      <c r="C416" s="83" t="s">
        <v>3073</v>
      </c>
      <c r="D416" s="96" t="s">
        <v>1911</v>
      </c>
      <c r="E416" s="96" t="s">
        <v>153</v>
      </c>
      <c r="F416" s="105">
        <v>43636</v>
      </c>
      <c r="G416" s="93">
        <v>4089654.4699999993</v>
      </c>
      <c r="H416" s="95">
        <v>4.1894999999999998</v>
      </c>
      <c r="I416" s="93">
        <v>171.3356</v>
      </c>
      <c r="J416" s="94">
        <v>9.5060552352767714E-4</v>
      </c>
      <c r="K416" s="94">
        <f>I416/'סכום נכסי הקרן'!$C$42</f>
        <v>2.3245406809604118E-6</v>
      </c>
    </row>
    <row r="417" spans="2:11">
      <c r="B417" s="86" t="s">
        <v>3071</v>
      </c>
      <c r="C417" s="83" t="s">
        <v>3074</v>
      </c>
      <c r="D417" s="96" t="s">
        <v>1911</v>
      </c>
      <c r="E417" s="96" t="s">
        <v>153</v>
      </c>
      <c r="F417" s="105">
        <v>43636</v>
      </c>
      <c r="G417" s="93">
        <v>62025092.329999991</v>
      </c>
      <c r="H417" s="95">
        <v>4.1894999999999998</v>
      </c>
      <c r="I417" s="93">
        <v>2598.5339900000004</v>
      </c>
      <c r="J417" s="94">
        <v>1.4417206721594428E-2</v>
      </c>
      <c r="K417" s="94">
        <f>I417/'סכום נכסי הקרן'!$C$42</f>
        <v>3.5254774668039668E-5</v>
      </c>
    </row>
    <row r="418" spans="2:11">
      <c r="B418" s="86" t="s">
        <v>3071</v>
      </c>
      <c r="C418" s="83" t="s">
        <v>3075</v>
      </c>
      <c r="D418" s="96" t="s">
        <v>1911</v>
      </c>
      <c r="E418" s="96" t="s">
        <v>153</v>
      </c>
      <c r="F418" s="105">
        <v>43636</v>
      </c>
      <c r="G418" s="93">
        <v>564228.25999999989</v>
      </c>
      <c r="H418" s="95">
        <v>4.1894999999999998</v>
      </c>
      <c r="I418" s="93">
        <v>23.638279999999995</v>
      </c>
      <c r="J418" s="94">
        <v>1.3115009101840957E-4</v>
      </c>
      <c r="K418" s="94">
        <f>I418/'סכום נכסי הקרן'!$C$42</f>
        <v>3.207047658976469E-7</v>
      </c>
    </row>
    <row r="419" spans="2:11">
      <c r="B419" s="86" t="s">
        <v>3071</v>
      </c>
      <c r="C419" s="83" t="s">
        <v>3076</v>
      </c>
      <c r="D419" s="96" t="s">
        <v>1911</v>
      </c>
      <c r="E419" s="96" t="s">
        <v>153</v>
      </c>
      <c r="F419" s="105">
        <v>43636</v>
      </c>
      <c r="G419" s="93">
        <v>27098962.920000002</v>
      </c>
      <c r="H419" s="95">
        <v>4.1894999999999998</v>
      </c>
      <c r="I419" s="93">
        <v>1135.3078799999996</v>
      </c>
      <c r="J419" s="94">
        <v>6.2989241093648774E-3</v>
      </c>
      <c r="K419" s="94">
        <f>I419/'סכום נכסי הקרן'!$C$42</f>
        <v>1.5402924742288938E-5</v>
      </c>
    </row>
    <row r="420" spans="2:11">
      <c r="B420" s="86" t="s">
        <v>3077</v>
      </c>
      <c r="C420" s="83" t="s">
        <v>3078</v>
      </c>
      <c r="D420" s="96" t="s">
        <v>1911</v>
      </c>
      <c r="E420" s="96" t="s">
        <v>153</v>
      </c>
      <c r="F420" s="105">
        <v>43636</v>
      </c>
      <c r="G420" s="93">
        <v>123730718.11999997</v>
      </c>
      <c r="H420" s="95">
        <v>4.2514000000000003</v>
      </c>
      <c r="I420" s="93">
        <v>5260.3199399999994</v>
      </c>
      <c r="J420" s="94">
        <v>2.9185348465157145E-2</v>
      </c>
      <c r="K420" s="94">
        <f>I420/'סכום נכסי הקרן'!$C$42</f>
        <v>7.1367699972435574E-5</v>
      </c>
    </row>
    <row r="421" spans="2:11">
      <c r="B421" s="86" t="s">
        <v>3079</v>
      </c>
      <c r="C421" s="83" t="s">
        <v>3080</v>
      </c>
      <c r="D421" s="96" t="s">
        <v>1911</v>
      </c>
      <c r="E421" s="96" t="s">
        <v>153</v>
      </c>
      <c r="F421" s="105">
        <v>43627</v>
      </c>
      <c r="G421" s="93">
        <v>1713046.0199999998</v>
      </c>
      <c r="H421" s="95">
        <v>4.4463999999999997</v>
      </c>
      <c r="I421" s="93">
        <v>76.16916999999998</v>
      </c>
      <c r="J421" s="94">
        <v>4.2260238808816512E-4</v>
      </c>
      <c r="K421" s="94">
        <f>I421/'סכום נכסי הקרן'!$C$42</f>
        <v>1.0334007310797601E-6</v>
      </c>
    </row>
    <row r="422" spans="2:11">
      <c r="B422" s="86" t="s">
        <v>3079</v>
      </c>
      <c r="C422" s="83" t="s">
        <v>3081</v>
      </c>
      <c r="D422" s="96" t="s">
        <v>1911</v>
      </c>
      <c r="E422" s="96" t="s">
        <v>153</v>
      </c>
      <c r="F422" s="105">
        <v>43627</v>
      </c>
      <c r="G422" s="93">
        <v>2144815.3699999996</v>
      </c>
      <c r="H422" s="95">
        <v>4.4463999999999997</v>
      </c>
      <c r="I422" s="93">
        <v>95.367419999999981</v>
      </c>
      <c r="J422" s="94">
        <v>5.2911826973836063E-4</v>
      </c>
      <c r="K422" s="94">
        <f>I422/'סכום נכסי הקרן'!$C$42</f>
        <v>1.2938668171018608E-6</v>
      </c>
    </row>
    <row r="423" spans="2:11">
      <c r="B423" s="86" t="s">
        <v>3079</v>
      </c>
      <c r="C423" s="83" t="s">
        <v>3082</v>
      </c>
      <c r="D423" s="96" t="s">
        <v>1911</v>
      </c>
      <c r="E423" s="96" t="s">
        <v>153</v>
      </c>
      <c r="F423" s="105">
        <v>43627</v>
      </c>
      <c r="G423" s="93">
        <v>98621417.219999984</v>
      </c>
      <c r="H423" s="95">
        <v>4.4463999999999997</v>
      </c>
      <c r="I423" s="93">
        <v>4385.1185699999996</v>
      </c>
      <c r="J423" s="94">
        <v>2.4329549340392706E-2</v>
      </c>
      <c r="K423" s="94">
        <f>I423/'סכום נכסי הקרן'!$C$42</f>
        <v>5.9493686699086166E-5</v>
      </c>
    </row>
    <row r="424" spans="2:11">
      <c r="B424" s="86" t="s">
        <v>3079</v>
      </c>
      <c r="C424" s="83" t="s">
        <v>3083</v>
      </c>
      <c r="D424" s="96" t="s">
        <v>1911</v>
      </c>
      <c r="E424" s="96" t="s">
        <v>153</v>
      </c>
      <c r="F424" s="105">
        <v>43627</v>
      </c>
      <c r="G424" s="93">
        <v>751687.64999999991</v>
      </c>
      <c r="H424" s="95">
        <v>4.4463999999999997</v>
      </c>
      <c r="I424" s="93">
        <v>33.423179999999995</v>
      </c>
      <c r="J424" s="94">
        <v>1.8543875015968536E-4</v>
      </c>
      <c r="K424" s="94">
        <f>I424/'סכום נכסי הקרן'!$C$42</f>
        <v>4.5345825150793188E-7</v>
      </c>
    </row>
    <row r="425" spans="2:11">
      <c r="B425" s="86" t="s">
        <v>3079</v>
      </c>
      <c r="C425" s="83" t="s">
        <v>3084</v>
      </c>
      <c r="D425" s="96" t="s">
        <v>1911</v>
      </c>
      <c r="E425" s="96" t="s">
        <v>153</v>
      </c>
      <c r="F425" s="105">
        <v>43627</v>
      </c>
      <c r="G425" s="93">
        <v>3688280.6399999992</v>
      </c>
      <c r="H425" s="95">
        <v>4.4463999999999997</v>
      </c>
      <c r="I425" s="93">
        <v>163.99629999999996</v>
      </c>
      <c r="J425" s="94">
        <v>9.098855615418043E-4</v>
      </c>
      <c r="K425" s="94">
        <f>I425/'סכום נכסי הקרן'!$C$42</f>
        <v>2.2249670872660903E-6</v>
      </c>
    </row>
    <row r="426" spans="2:11">
      <c r="B426" s="86" t="s">
        <v>3079</v>
      </c>
      <c r="C426" s="83" t="s">
        <v>3085</v>
      </c>
      <c r="D426" s="96" t="s">
        <v>1911</v>
      </c>
      <c r="E426" s="96" t="s">
        <v>153</v>
      </c>
      <c r="F426" s="105">
        <v>43627</v>
      </c>
      <c r="G426" s="93">
        <v>3856658.6699999995</v>
      </c>
      <c r="H426" s="95">
        <v>4.4463999999999997</v>
      </c>
      <c r="I426" s="93">
        <v>171.48308999999998</v>
      </c>
      <c r="J426" s="94">
        <v>9.5142382870573171E-4</v>
      </c>
      <c r="K426" s="94">
        <f>I426/'סכום נכסי הקרן'!$C$42</f>
        <v>2.3265417041280127E-6</v>
      </c>
    </row>
    <row r="427" spans="2:11">
      <c r="B427" s="86" t="s">
        <v>3086</v>
      </c>
      <c r="C427" s="83" t="s">
        <v>3087</v>
      </c>
      <c r="D427" s="96" t="s">
        <v>1911</v>
      </c>
      <c r="E427" s="96" t="s">
        <v>153</v>
      </c>
      <c r="F427" s="105">
        <v>43627</v>
      </c>
      <c r="G427" s="93">
        <v>76573243.48999998</v>
      </c>
      <c r="H427" s="95">
        <v>4.4481000000000002</v>
      </c>
      <c r="I427" s="93">
        <v>3406.0279299999993</v>
      </c>
      <c r="J427" s="94">
        <v>1.889735095069291E-2</v>
      </c>
      <c r="K427" s="94">
        <f>I427/'סכום נכסי הקרן'!$C$42</f>
        <v>4.6210189147920111E-5</v>
      </c>
    </row>
    <row r="428" spans="2:11">
      <c r="B428" s="86" t="s">
        <v>3088</v>
      </c>
      <c r="C428" s="83" t="s">
        <v>3089</v>
      </c>
      <c r="D428" s="96" t="s">
        <v>1911</v>
      </c>
      <c r="E428" s="96" t="s">
        <v>153</v>
      </c>
      <c r="F428" s="105">
        <v>43628</v>
      </c>
      <c r="G428" s="93">
        <v>521283.25999999995</v>
      </c>
      <c r="H428" s="95">
        <v>4.4798999999999998</v>
      </c>
      <c r="I428" s="93">
        <v>23.353060000000003</v>
      </c>
      <c r="J428" s="94">
        <v>1.295676311710658E-4</v>
      </c>
      <c r="K428" s="94">
        <f>I428/'סכום נכסי הקרן'!$C$42</f>
        <v>3.1683513522530849E-7</v>
      </c>
    </row>
    <row r="429" spans="2:11">
      <c r="B429" s="86" t="s">
        <v>3088</v>
      </c>
      <c r="C429" s="83" t="s">
        <v>3090</v>
      </c>
      <c r="D429" s="96" t="s">
        <v>1911</v>
      </c>
      <c r="E429" s="96" t="s">
        <v>153</v>
      </c>
      <c r="F429" s="105">
        <v>43628</v>
      </c>
      <c r="G429" s="93">
        <v>1082665.2199999997</v>
      </c>
      <c r="H429" s="95">
        <v>4.4798999999999998</v>
      </c>
      <c r="I429" s="93">
        <v>48.50251999999999</v>
      </c>
      <c r="J429" s="94">
        <v>2.6910206295137508E-4</v>
      </c>
      <c r="K429" s="94">
        <f>I429/'סכום נכסי הקרן'!$C$42</f>
        <v>6.5804235003756356E-7</v>
      </c>
    </row>
    <row r="430" spans="2:11">
      <c r="B430" s="86" t="s">
        <v>3088</v>
      </c>
      <c r="C430" s="83" t="s">
        <v>3091</v>
      </c>
      <c r="D430" s="96" t="s">
        <v>1911</v>
      </c>
      <c r="E430" s="96" t="s">
        <v>153</v>
      </c>
      <c r="F430" s="105">
        <v>43628</v>
      </c>
      <c r="G430" s="93">
        <v>842072.94999999984</v>
      </c>
      <c r="H430" s="95">
        <v>4.4798999999999998</v>
      </c>
      <c r="I430" s="93">
        <v>37.72417999999999</v>
      </c>
      <c r="J430" s="94">
        <v>2.0930159218838536E-4</v>
      </c>
      <c r="K430" s="94">
        <f>I430/'סכום נכסי הקרן'!$C$42</f>
        <v>5.1181068654659706E-7</v>
      </c>
    </row>
    <row r="431" spans="2:11">
      <c r="B431" s="86" t="s">
        <v>3088</v>
      </c>
      <c r="C431" s="83" t="s">
        <v>3092</v>
      </c>
      <c r="D431" s="96" t="s">
        <v>1911</v>
      </c>
      <c r="E431" s="96" t="s">
        <v>153</v>
      </c>
      <c r="F431" s="105">
        <v>43628</v>
      </c>
      <c r="G431" s="93">
        <v>5413326.1199999992</v>
      </c>
      <c r="H431" s="95">
        <v>4.4798999999999998</v>
      </c>
      <c r="I431" s="93">
        <v>242.51257999999996</v>
      </c>
      <c r="J431" s="94">
        <v>1.3455102037927182E-3</v>
      </c>
      <c r="K431" s="94">
        <f>I431/'סכום נכסי הקרן'!$C$42</f>
        <v>3.2902114788442464E-6</v>
      </c>
    </row>
    <row r="432" spans="2:11">
      <c r="B432" s="86" t="s">
        <v>3093</v>
      </c>
      <c r="C432" s="83" t="s">
        <v>3094</v>
      </c>
      <c r="D432" s="96" t="s">
        <v>1911</v>
      </c>
      <c r="E432" s="96" t="s">
        <v>153</v>
      </c>
      <c r="F432" s="105">
        <v>43628</v>
      </c>
      <c r="G432" s="93">
        <v>36898823.639999993</v>
      </c>
      <c r="H432" s="95">
        <v>4.5004999999999997</v>
      </c>
      <c r="I432" s="93">
        <v>1660.6319999999998</v>
      </c>
      <c r="J432" s="94">
        <v>9.2135315237861452E-3</v>
      </c>
      <c r="K432" s="94">
        <f>I432/'סכום נכסי הקרן'!$C$42</f>
        <v>2.2530090886567945E-5</v>
      </c>
    </row>
    <row r="433" spans="2:11">
      <c r="B433" s="86" t="s">
        <v>3093</v>
      </c>
      <c r="C433" s="83" t="s">
        <v>3095</v>
      </c>
      <c r="D433" s="96" t="s">
        <v>1911</v>
      </c>
      <c r="E433" s="96" t="s">
        <v>153</v>
      </c>
      <c r="F433" s="105">
        <v>43628</v>
      </c>
      <c r="G433" s="93">
        <v>180483.37999999998</v>
      </c>
      <c r="H433" s="95">
        <v>4.5004999999999997</v>
      </c>
      <c r="I433" s="93">
        <v>8.1226599999999998</v>
      </c>
      <c r="J433" s="94">
        <v>4.5066206099242204E-5</v>
      </c>
      <c r="K433" s="94">
        <f>I433/'סכום נכסי הקרן'!$C$42</f>
        <v>1.1020157870057302E-7</v>
      </c>
    </row>
    <row r="434" spans="2:11">
      <c r="B434" s="86" t="s">
        <v>3096</v>
      </c>
      <c r="C434" s="83" t="s">
        <v>3097</v>
      </c>
      <c r="D434" s="96" t="s">
        <v>1911</v>
      </c>
      <c r="E434" s="96" t="s">
        <v>153</v>
      </c>
      <c r="F434" s="105">
        <v>43643</v>
      </c>
      <c r="G434" s="93">
        <v>566086.14999999991</v>
      </c>
      <c r="H434" s="95">
        <v>4.4847999999999999</v>
      </c>
      <c r="I434" s="93">
        <v>25.387599999999996</v>
      </c>
      <c r="J434" s="94">
        <v>1.4085568200135438E-4</v>
      </c>
      <c r="K434" s="94">
        <f>I434/'סכום נכסי הקרן'!$C$42</f>
        <v>3.4443810271741862E-7</v>
      </c>
    </row>
    <row r="435" spans="2:11">
      <c r="B435" s="86" t="s">
        <v>3098</v>
      </c>
      <c r="C435" s="83" t="s">
        <v>3099</v>
      </c>
      <c r="D435" s="96" t="s">
        <v>1911</v>
      </c>
      <c r="E435" s="96" t="s">
        <v>153</v>
      </c>
      <c r="F435" s="105">
        <v>43643</v>
      </c>
      <c r="G435" s="93">
        <v>60732.51999999999</v>
      </c>
      <c r="H435" s="95">
        <v>4.6097000000000001</v>
      </c>
      <c r="I435" s="93">
        <v>2.7995799999999993</v>
      </c>
      <c r="J435" s="94">
        <v>1.5532651775565695E-5</v>
      </c>
      <c r="K435" s="94">
        <f>I435/'סכום נכסי הקרן'!$C$42</f>
        <v>3.7982401786920807E-8</v>
      </c>
    </row>
    <row r="436" spans="2:11">
      <c r="B436" s="86" t="s">
        <v>3100</v>
      </c>
      <c r="C436" s="83" t="s">
        <v>3101</v>
      </c>
      <c r="D436" s="96" t="s">
        <v>1911</v>
      </c>
      <c r="E436" s="96" t="s">
        <v>153</v>
      </c>
      <c r="F436" s="105">
        <v>43641</v>
      </c>
      <c r="G436" s="93">
        <v>40526997.999999993</v>
      </c>
      <c r="H436" s="95">
        <v>4.6994999999999996</v>
      </c>
      <c r="I436" s="93">
        <v>1904.5773899999997</v>
      </c>
      <c r="J436" s="94">
        <v>1.0566991255290358E-2</v>
      </c>
      <c r="K436" s="94">
        <f>I436/'סכום נכסי הקרן'!$C$42</f>
        <v>2.5839741554542101E-5</v>
      </c>
    </row>
    <row r="437" spans="2:11">
      <c r="B437" s="86" t="s">
        <v>3102</v>
      </c>
      <c r="C437" s="83" t="s">
        <v>3103</v>
      </c>
      <c r="D437" s="96" t="s">
        <v>1911</v>
      </c>
      <c r="E437" s="96" t="s">
        <v>153</v>
      </c>
      <c r="F437" s="105">
        <v>43641</v>
      </c>
      <c r="G437" s="93">
        <v>745728.8</v>
      </c>
      <c r="H437" s="95">
        <v>4.7035999999999998</v>
      </c>
      <c r="I437" s="93">
        <v>35.075879999999991</v>
      </c>
      <c r="J437" s="94">
        <v>1.9460827329868382E-4</v>
      </c>
      <c r="K437" s="94">
        <f>I437/'סכום נכסי הקרן'!$C$42</f>
        <v>4.7588072753406575E-7</v>
      </c>
    </row>
    <row r="438" spans="2:11">
      <c r="B438" s="86" t="s">
        <v>3102</v>
      </c>
      <c r="C438" s="83" t="s">
        <v>3104</v>
      </c>
      <c r="D438" s="96" t="s">
        <v>1911</v>
      </c>
      <c r="E438" s="96" t="s">
        <v>153</v>
      </c>
      <c r="F438" s="105">
        <v>43641</v>
      </c>
      <c r="G438" s="93">
        <v>2379036.9799999995</v>
      </c>
      <c r="H438" s="95">
        <v>4.7035999999999998</v>
      </c>
      <c r="I438" s="93">
        <v>111.89967999999998</v>
      </c>
      <c r="J438" s="94">
        <v>6.2084268470171712E-4</v>
      </c>
      <c r="K438" s="94">
        <f>I438/'סכום נכסי הקרן'!$C$42</f>
        <v>1.5181629407224892E-6</v>
      </c>
    </row>
    <row r="439" spans="2:11">
      <c r="B439" s="86" t="s">
        <v>3102</v>
      </c>
      <c r="C439" s="83" t="s">
        <v>3105</v>
      </c>
      <c r="D439" s="96" t="s">
        <v>1911</v>
      </c>
      <c r="E439" s="96" t="s">
        <v>153</v>
      </c>
      <c r="F439" s="105">
        <v>43641</v>
      </c>
      <c r="G439" s="93">
        <v>77632799.549999997</v>
      </c>
      <c r="H439" s="95">
        <v>4.7035999999999998</v>
      </c>
      <c r="I439" s="93">
        <v>3651.5132799999992</v>
      </c>
      <c r="J439" s="94">
        <v>2.0259354700381385E-2</v>
      </c>
      <c r="K439" s="94">
        <f>I439/'סכום נכסי הקרן'!$C$42</f>
        <v>4.9540732728208183E-5</v>
      </c>
    </row>
    <row r="440" spans="2:11">
      <c r="B440" s="86" t="s">
        <v>3102</v>
      </c>
      <c r="C440" s="83" t="s">
        <v>3106</v>
      </c>
      <c r="D440" s="96" t="s">
        <v>1911</v>
      </c>
      <c r="E440" s="96" t="s">
        <v>153</v>
      </c>
      <c r="F440" s="105">
        <v>43641</v>
      </c>
      <c r="G440" s="93">
        <v>891632.25999999989</v>
      </c>
      <c r="H440" s="95">
        <v>4.7035999999999998</v>
      </c>
      <c r="I440" s="93">
        <v>41.938549999999992</v>
      </c>
      <c r="J440" s="94">
        <v>2.326837929697136E-4</v>
      </c>
      <c r="K440" s="94">
        <f>I440/'סכום נכסי הקרן'!$C$42</f>
        <v>5.6898779690556003E-7</v>
      </c>
    </row>
    <row r="441" spans="2:11">
      <c r="B441" s="86" t="s">
        <v>3102</v>
      </c>
      <c r="C441" s="83" t="s">
        <v>3107</v>
      </c>
      <c r="D441" s="96" t="s">
        <v>1911</v>
      </c>
      <c r="E441" s="96" t="s">
        <v>153</v>
      </c>
      <c r="F441" s="105">
        <v>43641</v>
      </c>
      <c r="G441" s="93">
        <v>1540092.08</v>
      </c>
      <c r="H441" s="95">
        <v>4.7035999999999998</v>
      </c>
      <c r="I441" s="93">
        <v>72.439309999999992</v>
      </c>
      <c r="J441" s="94">
        <v>4.0190834949965852E-4</v>
      </c>
      <c r="K441" s="94">
        <f>I441/'סכום נכסי הקרן'!$C$42</f>
        <v>9.8279705441077249E-7</v>
      </c>
    </row>
    <row r="442" spans="2:11">
      <c r="B442" s="86" t="s">
        <v>3102</v>
      </c>
      <c r="C442" s="83" t="s">
        <v>3108</v>
      </c>
      <c r="D442" s="96" t="s">
        <v>1911</v>
      </c>
      <c r="E442" s="96" t="s">
        <v>153</v>
      </c>
      <c r="F442" s="105">
        <v>43641</v>
      </c>
      <c r="G442" s="93">
        <v>952425.36999999988</v>
      </c>
      <c r="H442" s="95">
        <v>4.7035999999999998</v>
      </c>
      <c r="I442" s="93">
        <v>44.797999999999995</v>
      </c>
      <c r="J442" s="94">
        <v>2.4854861595017543E-4</v>
      </c>
      <c r="K442" s="94">
        <f>I442/'סכום נכסי הקרן'!$C$42</f>
        <v>6.0778246567359337E-7</v>
      </c>
    </row>
    <row r="443" spans="2:11">
      <c r="B443" s="86" t="s">
        <v>3109</v>
      </c>
      <c r="C443" s="83" t="s">
        <v>3110</v>
      </c>
      <c r="D443" s="96" t="s">
        <v>1911</v>
      </c>
      <c r="E443" s="96" t="s">
        <v>154</v>
      </c>
      <c r="F443" s="105">
        <v>43629</v>
      </c>
      <c r="G443" s="93">
        <v>338636.34</v>
      </c>
      <c r="H443" s="95">
        <v>3.4832000000000001</v>
      </c>
      <c r="I443" s="93">
        <v>11.795229999999998</v>
      </c>
      <c r="J443" s="94">
        <v>6.544238785914522E-5</v>
      </c>
      <c r="K443" s="94">
        <f>I443/'סכום נכסי הקרן'!$C$42</f>
        <v>1.6002799170916423E-7</v>
      </c>
    </row>
    <row r="444" spans="2:11">
      <c r="B444" s="86" t="s">
        <v>3109</v>
      </c>
      <c r="C444" s="83" t="s">
        <v>3111</v>
      </c>
      <c r="D444" s="96" t="s">
        <v>1911</v>
      </c>
      <c r="E444" s="96" t="s">
        <v>154</v>
      </c>
      <c r="F444" s="105">
        <v>43629</v>
      </c>
      <c r="G444" s="93">
        <v>218776.92</v>
      </c>
      <c r="H444" s="95">
        <v>3.4832000000000001</v>
      </c>
      <c r="I444" s="93">
        <v>7.6203499999999984</v>
      </c>
      <c r="J444" s="94">
        <v>4.2279285806418123E-5</v>
      </c>
      <c r="K444" s="94">
        <f>I444/'סכום נכסי הקרן'!$C$42</f>
        <v>1.0338664923201409E-7</v>
      </c>
    </row>
    <row r="445" spans="2:11">
      <c r="B445" s="86" t="s">
        <v>3112</v>
      </c>
      <c r="C445" s="83" t="s">
        <v>3113</v>
      </c>
      <c r="D445" s="96" t="s">
        <v>1911</v>
      </c>
      <c r="E445" s="96" t="s">
        <v>154</v>
      </c>
      <c r="F445" s="105">
        <v>43629</v>
      </c>
      <c r="G445" s="93">
        <v>103640542.63999999</v>
      </c>
      <c r="H445" s="95">
        <v>3.4832000000000001</v>
      </c>
      <c r="I445" s="93">
        <v>3609.9599599999997</v>
      </c>
      <c r="J445" s="94">
        <v>2.0028808243527627E-2</v>
      </c>
      <c r="K445" s="94">
        <f>I445/'סכום נכסי הקרן'!$C$42</f>
        <v>4.8976971415503965E-5</v>
      </c>
    </row>
    <row r="446" spans="2:11">
      <c r="B446" s="86" t="s">
        <v>3114</v>
      </c>
      <c r="C446" s="83" t="s">
        <v>3115</v>
      </c>
      <c r="D446" s="96" t="s">
        <v>1911</v>
      </c>
      <c r="E446" s="96" t="s">
        <v>154</v>
      </c>
      <c r="F446" s="105">
        <v>43629</v>
      </c>
      <c r="G446" s="93">
        <v>106937791.19999999</v>
      </c>
      <c r="H446" s="95">
        <v>3.4832000000000001</v>
      </c>
      <c r="I446" s="93">
        <v>3724.8082099999997</v>
      </c>
      <c r="J446" s="94">
        <v>2.0666010207494763E-2</v>
      </c>
      <c r="K446" s="94">
        <f>I446/'סכום נכסי הקרן'!$C$42</f>
        <v>5.0535138131948835E-5</v>
      </c>
    </row>
    <row r="447" spans="2:11">
      <c r="B447" s="86" t="s">
        <v>3116</v>
      </c>
      <c r="C447" s="83" t="s">
        <v>3117</v>
      </c>
      <c r="D447" s="96" t="s">
        <v>1911</v>
      </c>
      <c r="E447" s="96" t="s">
        <v>154</v>
      </c>
      <c r="F447" s="105">
        <v>43643</v>
      </c>
      <c r="G447" s="93">
        <v>67210963.760000005</v>
      </c>
      <c r="H447" s="95">
        <v>3.5480999999999998</v>
      </c>
      <c r="I447" s="93">
        <v>2384.7410099999993</v>
      </c>
      <c r="J447" s="94">
        <v>1.3231038828410271E-2</v>
      </c>
      <c r="K447" s="94">
        <f>I447/'סכום נכסי הקרן'!$C$42</f>
        <v>3.235420713091511E-5</v>
      </c>
    </row>
    <row r="448" spans="2:11">
      <c r="B448" s="86" t="s">
        <v>3118</v>
      </c>
      <c r="C448" s="83" t="s">
        <v>3119</v>
      </c>
      <c r="D448" s="96" t="s">
        <v>1911</v>
      </c>
      <c r="E448" s="96" t="s">
        <v>154</v>
      </c>
      <c r="F448" s="105">
        <v>43643</v>
      </c>
      <c r="G448" s="93">
        <v>40165914.599999994</v>
      </c>
      <c r="H448" s="95">
        <v>3.5480999999999998</v>
      </c>
      <c r="I448" s="93">
        <v>1425.1440299999997</v>
      </c>
      <c r="J448" s="94">
        <v>7.9069953164461644E-3</v>
      </c>
      <c r="K448" s="94">
        <f>I448/'סכום נכסי הקרן'!$C$42</f>
        <v>1.9335183545993156E-5</v>
      </c>
    </row>
    <row r="449" spans="2:11">
      <c r="B449" s="86" t="s">
        <v>3120</v>
      </c>
      <c r="C449" s="83" t="s">
        <v>3121</v>
      </c>
      <c r="D449" s="96" t="s">
        <v>1911</v>
      </c>
      <c r="E449" s="96" t="s">
        <v>154</v>
      </c>
      <c r="F449" s="105">
        <v>43643</v>
      </c>
      <c r="G449" s="93">
        <v>58509790.479999989</v>
      </c>
      <c r="H449" s="95">
        <v>3.6234000000000002</v>
      </c>
      <c r="I449" s="93">
        <v>2120.0414399999995</v>
      </c>
      <c r="J449" s="94">
        <v>1.1762430592191991E-2</v>
      </c>
      <c r="K449" s="94">
        <f>I449/'סכום נכסי הקרן'!$C$42</f>
        <v>2.8762980796763145E-5</v>
      </c>
    </row>
    <row r="450" spans="2:11">
      <c r="B450" s="86" t="s">
        <v>3120</v>
      </c>
      <c r="C450" s="83" t="s">
        <v>3122</v>
      </c>
      <c r="D450" s="96" t="s">
        <v>1911</v>
      </c>
      <c r="E450" s="96" t="s">
        <v>154</v>
      </c>
      <c r="F450" s="105">
        <v>43643</v>
      </c>
      <c r="G450" s="93">
        <v>3157742.1299999994</v>
      </c>
      <c r="H450" s="95">
        <v>3.6234000000000002</v>
      </c>
      <c r="I450" s="93">
        <v>114.41749999999999</v>
      </c>
      <c r="J450" s="94">
        <v>6.3481207342915306E-4</v>
      </c>
      <c r="K450" s="94">
        <f>I450/'סכום נכסי הקרן'!$C$42</f>
        <v>1.5523226542749312E-6</v>
      </c>
    </row>
    <row r="451" spans="2:11">
      <c r="B451" s="86" t="s">
        <v>3120</v>
      </c>
      <c r="C451" s="83" t="s">
        <v>3123</v>
      </c>
      <c r="D451" s="96" t="s">
        <v>1911</v>
      </c>
      <c r="E451" s="96" t="s">
        <v>154</v>
      </c>
      <c r="F451" s="105">
        <v>43643</v>
      </c>
      <c r="G451" s="93">
        <v>178655.84999999998</v>
      </c>
      <c r="H451" s="95">
        <v>3.6234000000000002</v>
      </c>
      <c r="I451" s="93">
        <v>6.4734099999999986</v>
      </c>
      <c r="J451" s="94">
        <v>3.5915824277379009E-5</v>
      </c>
      <c r="K451" s="94">
        <f>I451/'סכום נכסי הקרן'!$C$42</f>
        <v>8.7825909440512874E-8</v>
      </c>
    </row>
    <row r="452" spans="2:11">
      <c r="B452" s="86" t="s">
        <v>3120</v>
      </c>
      <c r="C452" s="83" t="s">
        <v>3124</v>
      </c>
      <c r="D452" s="96" t="s">
        <v>1911</v>
      </c>
      <c r="E452" s="96" t="s">
        <v>154</v>
      </c>
      <c r="F452" s="105">
        <v>43643</v>
      </c>
      <c r="G452" s="93">
        <v>187588.64</v>
      </c>
      <c r="H452" s="95">
        <v>3.6234000000000002</v>
      </c>
      <c r="I452" s="93">
        <v>6.7970799999999993</v>
      </c>
      <c r="J452" s="94">
        <v>3.7711612717144036E-5</v>
      </c>
      <c r="K452" s="94">
        <f>I452/'סכום נכסי הקרן'!$C$42</f>
        <v>9.221719812894924E-8</v>
      </c>
    </row>
    <row r="453" spans="2:11">
      <c r="B453" s="86" t="s">
        <v>3120</v>
      </c>
      <c r="C453" s="83" t="s">
        <v>3125</v>
      </c>
      <c r="D453" s="96" t="s">
        <v>1911</v>
      </c>
      <c r="E453" s="96" t="s">
        <v>154</v>
      </c>
      <c r="F453" s="105">
        <v>43643</v>
      </c>
      <c r="G453" s="93">
        <v>2233198.1099999994</v>
      </c>
      <c r="H453" s="95">
        <v>3.6234000000000002</v>
      </c>
      <c r="I453" s="93">
        <v>80.917609999999982</v>
      </c>
      <c r="J453" s="94">
        <v>4.4894772024411966E-4</v>
      </c>
      <c r="K453" s="94">
        <f>I453/'סכום נכסי הקרן'!$C$42</f>
        <v>1.0978236644987323E-6</v>
      </c>
    </row>
    <row r="454" spans="2:11">
      <c r="B454" s="86" t="s">
        <v>3120</v>
      </c>
      <c r="C454" s="83" t="s">
        <v>3126</v>
      </c>
      <c r="D454" s="96" t="s">
        <v>1911</v>
      </c>
      <c r="E454" s="96" t="s">
        <v>154</v>
      </c>
      <c r="F454" s="105">
        <v>43643</v>
      </c>
      <c r="G454" s="93">
        <v>4913035.84</v>
      </c>
      <c r="H454" s="95">
        <v>3.6234000000000002</v>
      </c>
      <c r="I454" s="93">
        <v>178.01874999999998</v>
      </c>
      <c r="J454" s="94">
        <v>9.8768502892272628E-4</v>
      </c>
      <c r="K454" s="94">
        <f>I454/'סכום נכסי הקרן'!$C$42</f>
        <v>2.4152121704346402E-6</v>
      </c>
    </row>
    <row r="455" spans="2:11">
      <c r="B455" s="86" t="s">
        <v>3120</v>
      </c>
      <c r="C455" s="83" t="s">
        <v>3127</v>
      </c>
      <c r="D455" s="96" t="s">
        <v>1911</v>
      </c>
      <c r="E455" s="96" t="s">
        <v>154</v>
      </c>
      <c r="F455" s="105">
        <v>43643</v>
      </c>
      <c r="G455" s="93">
        <v>13399188.659999998</v>
      </c>
      <c r="H455" s="95">
        <v>3.6234000000000002</v>
      </c>
      <c r="I455" s="93">
        <v>485.50566999999995</v>
      </c>
      <c r="J455" s="94">
        <v>2.693686376946797E-3</v>
      </c>
      <c r="K455" s="94">
        <f>I455/'סכום נכסי הקרן'!$C$42</f>
        <v>6.5869421226641802E-6</v>
      </c>
    </row>
    <row r="456" spans="2:11">
      <c r="B456" s="86" t="s">
        <v>3128</v>
      </c>
      <c r="C456" s="83" t="s">
        <v>3129</v>
      </c>
      <c r="D456" s="96" t="s">
        <v>1911</v>
      </c>
      <c r="E456" s="96" t="s">
        <v>154</v>
      </c>
      <c r="F456" s="105">
        <v>43584</v>
      </c>
      <c r="G456" s="93">
        <v>58901024.519999988</v>
      </c>
      <c r="H456" s="95">
        <v>5.5119999999999996</v>
      </c>
      <c r="I456" s="93">
        <v>3246.6073299999998</v>
      </c>
      <c r="J456" s="94">
        <v>1.8012852323880408E-2</v>
      </c>
      <c r="K456" s="94">
        <f>I456/'סכום נכסי הקרן'!$C$42</f>
        <v>4.4047301399646452E-5</v>
      </c>
    </row>
    <row r="457" spans="2:11">
      <c r="B457" s="86" t="s">
        <v>3128</v>
      </c>
      <c r="C457" s="83" t="s">
        <v>3130</v>
      </c>
      <c r="D457" s="96" t="s">
        <v>1911</v>
      </c>
      <c r="E457" s="96" t="s">
        <v>154</v>
      </c>
      <c r="F457" s="105">
        <v>43584</v>
      </c>
      <c r="G457" s="93">
        <v>1993573.1399999997</v>
      </c>
      <c r="H457" s="95">
        <v>5.5119999999999996</v>
      </c>
      <c r="I457" s="93">
        <v>109.88516999999999</v>
      </c>
      <c r="J457" s="94">
        <v>6.0966576447497075E-4</v>
      </c>
      <c r="K457" s="94">
        <f>I457/'סכום נכסי הקרן'!$C$42</f>
        <v>1.4908317238171788E-6</v>
      </c>
    </row>
    <row r="458" spans="2:11">
      <c r="B458" s="86" t="s">
        <v>3131</v>
      </c>
      <c r="C458" s="83" t="s">
        <v>3132</v>
      </c>
      <c r="D458" s="96" t="s">
        <v>1911</v>
      </c>
      <c r="E458" s="96" t="s">
        <v>154</v>
      </c>
      <c r="F458" s="105">
        <v>43584</v>
      </c>
      <c r="G458" s="93">
        <v>4644119.2399999993</v>
      </c>
      <c r="H458" s="95">
        <v>5.5119999999999996</v>
      </c>
      <c r="I458" s="93">
        <v>255.98249999999996</v>
      </c>
      <c r="J458" s="94">
        <v>1.4202441198818202E-3</v>
      </c>
      <c r="K458" s="94">
        <f>I458/'סכום נכסי הקרן'!$C$42</f>
        <v>3.4729602888363455E-6</v>
      </c>
    </row>
    <row r="459" spans="2:11">
      <c r="B459" s="86" t="s">
        <v>3131</v>
      </c>
      <c r="C459" s="83" t="s">
        <v>3133</v>
      </c>
      <c r="D459" s="96" t="s">
        <v>1911</v>
      </c>
      <c r="E459" s="96" t="s">
        <v>154</v>
      </c>
      <c r="F459" s="105">
        <v>43584</v>
      </c>
      <c r="G459" s="93">
        <v>41828789.109999992</v>
      </c>
      <c r="H459" s="95">
        <v>5.5119999999999996</v>
      </c>
      <c r="I459" s="93">
        <v>2305.5906799999998</v>
      </c>
      <c r="J459" s="94">
        <v>1.2791896344962361E-2</v>
      </c>
      <c r="K459" s="94">
        <f>I459/'סכום נכסי הקרן'!$C$42</f>
        <v>3.1280360469763311E-5</v>
      </c>
    </row>
    <row r="460" spans="2:11">
      <c r="B460" s="86" t="s">
        <v>3134</v>
      </c>
      <c r="C460" s="83" t="s">
        <v>3135</v>
      </c>
      <c r="D460" s="96" t="s">
        <v>1911</v>
      </c>
      <c r="E460" s="96" t="s">
        <v>154</v>
      </c>
      <c r="F460" s="105">
        <v>43586</v>
      </c>
      <c r="G460" s="93">
        <v>343866.65</v>
      </c>
      <c r="H460" s="95">
        <v>6.6252000000000004</v>
      </c>
      <c r="I460" s="93">
        <v>22.781970000000001</v>
      </c>
      <c r="J460" s="94">
        <v>1.2639910514126567E-4</v>
      </c>
      <c r="K460" s="94">
        <f>I460/'סכום נכסי הקרן'!$C$42</f>
        <v>3.0908705521455951E-7</v>
      </c>
    </row>
    <row r="461" spans="2:11">
      <c r="B461" s="86" t="s">
        <v>3134</v>
      </c>
      <c r="C461" s="83" t="s">
        <v>3136</v>
      </c>
      <c r="D461" s="96" t="s">
        <v>1911</v>
      </c>
      <c r="E461" s="96" t="s">
        <v>154</v>
      </c>
      <c r="F461" s="105">
        <v>43586</v>
      </c>
      <c r="G461" s="93">
        <v>3255270.9599999995</v>
      </c>
      <c r="H461" s="95">
        <v>6.6252000000000004</v>
      </c>
      <c r="I461" s="93">
        <v>215.66928999999996</v>
      </c>
      <c r="J461" s="94">
        <v>1.1965780510839101E-3</v>
      </c>
      <c r="K461" s="94">
        <f>I461/'סכום נכסי הקרן'!$C$42</f>
        <v>2.9260237699511864E-6</v>
      </c>
    </row>
    <row r="462" spans="2:11">
      <c r="B462" s="86" t="s">
        <v>3134</v>
      </c>
      <c r="C462" s="83" t="s">
        <v>3137</v>
      </c>
      <c r="D462" s="96" t="s">
        <v>1911</v>
      </c>
      <c r="E462" s="96" t="s">
        <v>154</v>
      </c>
      <c r="F462" s="105">
        <v>43586</v>
      </c>
      <c r="G462" s="93">
        <v>7106577.4499999993</v>
      </c>
      <c r="H462" s="95">
        <v>6.6252000000000004</v>
      </c>
      <c r="I462" s="93">
        <v>470.8273299999999</v>
      </c>
      <c r="J462" s="94">
        <v>2.6122478955090964E-3</v>
      </c>
      <c r="K462" s="94">
        <f>I462/'סכום נכסי הקרן'!$C$42</f>
        <v>6.3877984627419659E-6</v>
      </c>
    </row>
    <row r="463" spans="2:11">
      <c r="B463" s="86" t="s">
        <v>3134</v>
      </c>
      <c r="C463" s="83" t="s">
        <v>3138</v>
      </c>
      <c r="D463" s="96" t="s">
        <v>1911</v>
      </c>
      <c r="E463" s="96" t="s">
        <v>154</v>
      </c>
      <c r="F463" s="105">
        <v>43586</v>
      </c>
      <c r="G463" s="93">
        <v>343866.65</v>
      </c>
      <c r="H463" s="95">
        <v>6.6252000000000004</v>
      </c>
      <c r="I463" s="93">
        <v>22.781970000000001</v>
      </c>
      <c r="J463" s="94">
        <v>1.2639910514126567E-4</v>
      </c>
      <c r="K463" s="94">
        <f>I463/'סכום נכסי הקרן'!$C$42</f>
        <v>3.0908705521455951E-7</v>
      </c>
    </row>
    <row r="464" spans="2:11">
      <c r="B464" s="86" t="s">
        <v>3134</v>
      </c>
      <c r="C464" s="83" t="s">
        <v>3139</v>
      </c>
      <c r="D464" s="96" t="s">
        <v>1911</v>
      </c>
      <c r="E464" s="96" t="s">
        <v>154</v>
      </c>
      <c r="F464" s="105">
        <v>43586</v>
      </c>
      <c r="G464" s="93">
        <v>1513013.2599999998</v>
      </c>
      <c r="H464" s="95">
        <v>6.6252000000000004</v>
      </c>
      <c r="I464" s="93">
        <v>100.24065999999998</v>
      </c>
      <c r="J464" s="94">
        <v>5.5615601823590587E-4</v>
      </c>
      <c r="K464" s="94">
        <f>I464/'סכום נכסי הקרן'!$C$42</f>
        <v>1.3599829344066328E-6</v>
      </c>
    </row>
    <row r="465" spans="2:11">
      <c r="B465" s="86" t="s">
        <v>3140</v>
      </c>
      <c r="C465" s="83" t="s">
        <v>3141</v>
      </c>
      <c r="D465" s="96" t="s">
        <v>1911</v>
      </c>
      <c r="E465" s="96" t="s">
        <v>151</v>
      </c>
      <c r="F465" s="105">
        <v>43633</v>
      </c>
      <c r="G465" s="93">
        <v>16315.089999999998</v>
      </c>
      <c r="H465" s="95">
        <v>0.27050000000000002</v>
      </c>
      <c r="I465" s="93">
        <v>4.4139999999999992E-2</v>
      </c>
      <c r="J465" s="94">
        <v>2.4489789517480115E-7</v>
      </c>
      <c r="K465" s="94">
        <f>I465/'סכום נכסי הקרן'!$C$42</f>
        <v>5.9885526217314183E-10</v>
      </c>
    </row>
    <row r="466" spans="2:11">
      <c r="B466" s="86" t="s">
        <v>3140</v>
      </c>
      <c r="C466" s="83" t="s">
        <v>3142</v>
      </c>
      <c r="D466" s="96" t="s">
        <v>1911</v>
      </c>
      <c r="E466" s="96" t="s">
        <v>151</v>
      </c>
      <c r="F466" s="105">
        <v>43633</v>
      </c>
      <c r="G466" s="93">
        <v>37198.410000000003</v>
      </c>
      <c r="H466" s="95">
        <v>0.27060000000000001</v>
      </c>
      <c r="I466" s="93">
        <v>0.10065</v>
      </c>
      <c r="J466" s="94">
        <v>5.5842712164349214E-7</v>
      </c>
      <c r="K466" s="94">
        <f>I466/'סכום נכסי הקרן'!$C$42</f>
        <v>1.3655365232833425E-9</v>
      </c>
    </row>
    <row r="467" spans="2:11">
      <c r="B467" s="86" t="s">
        <v>3143</v>
      </c>
      <c r="C467" s="83" t="s">
        <v>3144</v>
      </c>
      <c r="D467" s="96" t="s">
        <v>1911</v>
      </c>
      <c r="E467" s="96" t="s">
        <v>151</v>
      </c>
      <c r="F467" s="105">
        <v>43633</v>
      </c>
      <c r="G467" s="93">
        <v>91998163.650000006</v>
      </c>
      <c r="H467" s="95">
        <v>0.26140000000000002</v>
      </c>
      <c r="I467" s="93">
        <v>240.44373999999996</v>
      </c>
      <c r="J467" s="94">
        <v>1.3340318494326495E-3</v>
      </c>
      <c r="K467" s="94">
        <f>I467/'סכום נכסי הקרן'!$C$42</f>
        <v>3.2621431571271128E-6</v>
      </c>
    </row>
    <row r="468" spans="2:11">
      <c r="B468" s="86" t="s">
        <v>3145</v>
      </c>
      <c r="C468" s="83" t="s">
        <v>3146</v>
      </c>
      <c r="D468" s="96" t="s">
        <v>1911</v>
      </c>
      <c r="E468" s="96" t="s">
        <v>151</v>
      </c>
      <c r="F468" s="105">
        <v>43633</v>
      </c>
      <c r="G468" s="93">
        <v>260.79999999999995</v>
      </c>
      <c r="H468" s="95">
        <v>0.1802</v>
      </c>
      <c r="I468" s="93">
        <v>4.6999999999999993E-4</v>
      </c>
      <c r="J468" s="94">
        <v>2.6076576966958892E-9</v>
      </c>
      <c r="K468" s="94">
        <f>I468/'סכום נכסי הקרן'!$C$42</f>
        <v>6.376573928893899E-12</v>
      </c>
    </row>
    <row r="469" spans="2:11">
      <c r="B469" s="86" t="s">
        <v>3145</v>
      </c>
      <c r="C469" s="83" t="s">
        <v>2760</v>
      </c>
      <c r="D469" s="96" t="s">
        <v>1911</v>
      </c>
      <c r="E469" s="96" t="s">
        <v>151</v>
      </c>
      <c r="F469" s="105">
        <v>43633</v>
      </c>
      <c r="G469" s="93">
        <v>651.99999999999989</v>
      </c>
      <c r="H469" s="95">
        <v>0.1794</v>
      </c>
      <c r="I469" s="93">
        <v>1.1699999999999996E-3</v>
      </c>
      <c r="J469" s="94">
        <v>6.4914032024131699E-9</v>
      </c>
      <c r="K469" s="94">
        <f>I469/'סכום נכסי הקרן'!$C$42</f>
        <v>1.5873598929374171E-11</v>
      </c>
    </row>
    <row r="470" spans="2:11">
      <c r="B470" s="86" t="s">
        <v>3145</v>
      </c>
      <c r="C470" s="83" t="s">
        <v>3147</v>
      </c>
      <c r="D470" s="96" t="s">
        <v>1911</v>
      </c>
      <c r="E470" s="96" t="s">
        <v>151</v>
      </c>
      <c r="F470" s="105">
        <v>43633</v>
      </c>
      <c r="G470" s="93">
        <v>502034.44999999995</v>
      </c>
      <c r="H470" s="95">
        <v>0.17780000000000001</v>
      </c>
      <c r="I470" s="93">
        <v>0.89282999999999979</v>
      </c>
      <c r="J470" s="94">
        <v>4.9536064283850861E-6</v>
      </c>
      <c r="K470" s="94">
        <f>I470/'סכום נכסי הקרן'!$C$42</f>
        <v>1.2113184044541148E-8</v>
      </c>
    </row>
    <row r="471" spans="2:11">
      <c r="B471" s="86" t="s">
        <v>3145</v>
      </c>
      <c r="C471" s="83" t="s">
        <v>3148</v>
      </c>
      <c r="D471" s="96" t="s">
        <v>1911</v>
      </c>
      <c r="E471" s="96" t="s">
        <v>151</v>
      </c>
      <c r="F471" s="105">
        <v>43633</v>
      </c>
      <c r="G471" s="93">
        <v>52159.419999999991</v>
      </c>
      <c r="H471" s="95">
        <v>0.17780000000000001</v>
      </c>
      <c r="I471" s="93">
        <v>9.2760000000000009E-2</v>
      </c>
      <c r="J471" s="94">
        <v>5.1465176158619312E-7</v>
      </c>
      <c r="K471" s="94">
        <f>I471/'סכום נכסי הקרן'!$C$42</f>
        <v>1.2584914843493579E-9</v>
      </c>
    </row>
    <row r="472" spans="2:11">
      <c r="B472" s="86" t="s">
        <v>3145</v>
      </c>
      <c r="C472" s="83" t="s">
        <v>3149</v>
      </c>
      <c r="D472" s="96" t="s">
        <v>1911</v>
      </c>
      <c r="E472" s="96" t="s">
        <v>151</v>
      </c>
      <c r="F472" s="105">
        <v>43633</v>
      </c>
      <c r="G472" s="93">
        <v>15647.829999999998</v>
      </c>
      <c r="H472" s="95">
        <v>0.1779</v>
      </c>
      <c r="I472" s="93">
        <v>2.7829999999999994E-2</v>
      </c>
      <c r="J472" s="94">
        <v>1.544066248915885E-7</v>
      </c>
      <c r="K472" s="94">
        <f>I472/'סכום נכסי הקרן'!$C$42</f>
        <v>3.7757457966195145E-10</v>
      </c>
    </row>
    <row r="473" spans="2:11">
      <c r="B473" s="86" t="s">
        <v>3150</v>
      </c>
      <c r="C473" s="83" t="s">
        <v>3151</v>
      </c>
      <c r="D473" s="96" t="s">
        <v>1911</v>
      </c>
      <c r="E473" s="96" t="s">
        <v>151</v>
      </c>
      <c r="F473" s="105">
        <v>43633</v>
      </c>
      <c r="G473" s="93">
        <v>7646872.919999999</v>
      </c>
      <c r="H473" s="95">
        <v>0.17599999999999999</v>
      </c>
      <c r="I473" s="93">
        <v>13.461859999999996</v>
      </c>
      <c r="J473" s="94">
        <v>7.4689197533707493E-5</v>
      </c>
      <c r="K473" s="94">
        <f>I473/'סכום נכסי הקרן'!$C$42</f>
        <v>1.8263945853280767E-7</v>
      </c>
    </row>
    <row r="474" spans="2:11">
      <c r="B474" s="86" t="s">
        <v>3150</v>
      </c>
      <c r="C474" s="83" t="s">
        <v>3152</v>
      </c>
      <c r="D474" s="96" t="s">
        <v>1911</v>
      </c>
      <c r="E474" s="96" t="s">
        <v>151</v>
      </c>
      <c r="F474" s="105">
        <v>43633</v>
      </c>
      <c r="G474" s="93">
        <v>629090.56999999983</v>
      </c>
      <c r="H474" s="95">
        <v>0.17599999999999999</v>
      </c>
      <c r="I474" s="93">
        <v>1.1074799999999998</v>
      </c>
      <c r="J474" s="94">
        <v>6.1445292466739644E-6</v>
      </c>
      <c r="K474" s="94">
        <f>I474/'סכום נכסי הקרן'!$C$42</f>
        <v>1.5025378925045564E-8</v>
      </c>
    </row>
    <row r="475" spans="2:11">
      <c r="B475" s="86" t="s">
        <v>3150</v>
      </c>
      <c r="C475" s="83" t="s">
        <v>3153</v>
      </c>
      <c r="D475" s="96" t="s">
        <v>1911</v>
      </c>
      <c r="E475" s="96" t="s">
        <v>151</v>
      </c>
      <c r="F475" s="105">
        <v>43633</v>
      </c>
      <c r="G475" s="93">
        <v>1030013.5899999999</v>
      </c>
      <c r="H475" s="95">
        <v>0.17599999999999999</v>
      </c>
      <c r="I475" s="93">
        <v>1.8132899999999998</v>
      </c>
      <c r="J475" s="94">
        <v>1.0060509840088701E-5</v>
      </c>
      <c r="K475" s="94">
        <f>I475/'סכום נכסי הקרן'!$C$42</f>
        <v>2.4601229233029825E-8</v>
      </c>
    </row>
    <row r="476" spans="2:11">
      <c r="B476" s="86" t="s">
        <v>3150</v>
      </c>
      <c r="C476" s="83" t="s">
        <v>3154</v>
      </c>
      <c r="D476" s="96" t="s">
        <v>1911</v>
      </c>
      <c r="E476" s="96" t="s">
        <v>151</v>
      </c>
      <c r="F476" s="105">
        <v>43633</v>
      </c>
      <c r="G476" s="93">
        <v>837700.91999999981</v>
      </c>
      <c r="H476" s="95">
        <v>0.17599999999999999</v>
      </c>
      <c r="I476" s="93">
        <v>1.4747299999999999</v>
      </c>
      <c r="J476" s="94">
        <v>8.1821085852092113E-6</v>
      </c>
      <c r="K476" s="94">
        <f>I476/'סכום נכסי הקרן'!$C$42</f>
        <v>2.0007925255654679E-8</v>
      </c>
    </row>
    <row r="477" spans="2:11">
      <c r="B477" s="86" t="s">
        <v>3150</v>
      </c>
      <c r="C477" s="83" t="s">
        <v>3155</v>
      </c>
      <c r="D477" s="96" t="s">
        <v>1911</v>
      </c>
      <c r="E477" s="96" t="s">
        <v>151</v>
      </c>
      <c r="F477" s="105">
        <v>43633</v>
      </c>
      <c r="G477" s="93">
        <v>1261440.6799999997</v>
      </c>
      <c r="H477" s="95">
        <v>0.17599999999999999</v>
      </c>
      <c r="I477" s="93">
        <v>2.2206999999999995</v>
      </c>
      <c r="J477" s="94">
        <v>1.2320905206494811E-5</v>
      </c>
      <c r="K477" s="94">
        <f>I477/'סכום נכסי הקרן'!$C$42</f>
        <v>3.0128633455095063E-8</v>
      </c>
    </row>
    <row r="478" spans="2:11">
      <c r="B478" s="86" t="s">
        <v>3156</v>
      </c>
      <c r="C478" s="83" t="s">
        <v>3157</v>
      </c>
      <c r="D478" s="96" t="s">
        <v>1911</v>
      </c>
      <c r="E478" s="96" t="s">
        <v>151</v>
      </c>
      <c r="F478" s="105">
        <v>43605</v>
      </c>
      <c r="G478" s="93">
        <v>1660404.5499999998</v>
      </c>
      <c r="H478" s="95">
        <v>-0.72489999999999999</v>
      </c>
      <c r="I478" s="93">
        <v>-12.036249999999999</v>
      </c>
      <c r="J478" s="94">
        <v>-6.6779616918842338E-5</v>
      </c>
      <c r="K478" s="94">
        <f>I478/'סכום נכסי הקרן'!$C$42</f>
        <v>-1.6329795308861532E-7</v>
      </c>
    </row>
    <row r="479" spans="2:11">
      <c r="B479" s="86" t="s">
        <v>3158</v>
      </c>
      <c r="C479" s="83" t="s">
        <v>3159</v>
      </c>
      <c r="D479" s="96" t="s">
        <v>1911</v>
      </c>
      <c r="E479" s="96" t="s">
        <v>151</v>
      </c>
      <c r="F479" s="105">
        <v>43566</v>
      </c>
      <c r="G479" s="93">
        <v>1511598.3899999997</v>
      </c>
      <c r="H479" s="95">
        <v>-1.6020000000000001</v>
      </c>
      <c r="I479" s="93">
        <v>-24.215669999999996</v>
      </c>
      <c r="J479" s="94">
        <v>-1.3435357075776116E-4</v>
      </c>
      <c r="K479" s="94">
        <f>I479/'סכום נכסי הקרן'!$C$42</f>
        <v>-3.2853831913340022E-7</v>
      </c>
    </row>
    <row r="480" spans="2:11">
      <c r="B480" s="86" t="s">
        <v>3158</v>
      </c>
      <c r="C480" s="83" t="s">
        <v>3160</v>
      </c>
      <c r="D480" s="96" t="s">
        <v>1911</v>
      </c>
      <c r="E480" s="96" t="s">
        <v>151</v>
      </c>
      <c r="F480" s="105">
        <v>43566</v>
      </c>
      <c r="G480" s="93">
        <v>691189.6399999999</v>
      </c>
      <c r="H480" s="95">
        <v>-1.6020000000000001</v>
      </c>
      <c r="I480" s="93">
        <v>-11.072809999999997</v>
      </c>
      <c r="J480" s="94">
        <v>-6.1434251533087675E-5</v>
      </c>
      <c r="K480" s="94">
        <f>I480/'סכום נכסי הקרן'!$C$42</f>
        <v>-1.5022679056509712E-7</v>
      </c>
    </row>
    <row r="481" spans="2:11">
      <c r="B481" s="86" t="s">
        <v>3161</v>
      </c>
      <c r="C481" s="83" t="s">
        <v>3162</v>
      </c>
      <c r="D481" s="96" t="s">
        <v>1911</v>
      </c>
      <c r="E481" s="96" t="s">
        <v>151</v>
      </c>
      <c r="F481" s="105">
        <v>43566</v>
      </c>
      <c r="G481" s="93">
        <v>3983584.9899999993</v>
      </c>
      <c r="H481" s="95">
        <v>-1.6122000000000001</v>
      </c>
      <c r="I481" s="93">
        <v>-64.222929999999991</v>
      </c>
      <c r="J481" s="94">
        <v>-3.5632216535927945E-4</v>
      </c>
      <c r="K481" s="94">
        <f>I481/'סכום נכסי הקרן'!$C$42</f>
        <v>-8.7132395973442099E-7</v>
      </c>
    </row>
    <row r="482" spans="2:11">
      <c r="B482" s="86" t="s">
        <v>3161</v>
      </c>
      <c r="C482" s="83" t="s">
        <v>3163</v>
      </c>
      <c r="D482" s="96" t="s">
        <v>1911</v>
      </c>
      <c r="E482" s="96" t="s">
        <v>151</v>
      </c>
      <c r="F482" s="105">
        <v>43566</v>
      </c>
      <c r="G482" s="93">
        <v>689414.09999999986</v>
      </c>
      <c r="H482" s="95">
        <v>-1.6122000000000001</v>
      </c>
      <c r="I482" s="93">
        <v>-11.114659999999999</v>
      </c>
      <c r="J482" s="94">
        <v>-6.1666444032250925E-5</v>
      </c>
      <c r="K482" s="94">
        <f>I482/'סכום נכסי הקרן'!$C$42</f>
        <v>-1.5079457698834014E-7</v>
      </c>
    </row>
    <row r="483" spans="2:11">
      <c r="B483" s="86" t="s">
        <v>3161</v>
      </c>
      <c r="C483" s="83" t="s">
        <v>3164</v>
      </c>
      <c r="D483" s="96" t="s">
        <v>1911</v>
      </c>
      <c r="E483" s="96" t="s">
        <v>151</v>
      </c>
      <c r="F483" s="105">
        <v>43566</v>
      </c>
      <c r="G483" s="93">
        <v>10792111.599999998</v>
      </c>
      <c r="H483" s="95">
        <v>-1.6122000000000001</v>
      </c>
      <c r="I483" s="93">
        <v>-173.98924999999997</v>
      </c>
      <c r="J483" s="94">
        <v>-9.6532852532945799E-4</v>
      </c>
      <c r="K483" s="94">
        <f>I483/'סכום נכסי הקרן'!$C$42</f>
        <v>-2.3605432243783037E-6</v>
      </c>
    </row>
    <row r="484" spans="2:11">
      <c r="B484" s="86" t="s">
        <v>3161</v>
      </c>
      <c r="C484" s="83" t="s">
        <v>3165</v>
      </c>
      <c r="D484" s="96" t="s">
        <v>1911</v>
      </c>
      <c r="E484" s="96" t="s">
        <v>151</v>
      </c>
      <c r="F484" s="105">
        <v>43566</v>
      </c>
      <c r="G484" s="93">
        <v>2111853.2299999995</v>
      </c>
      <c r="H484" s="95">
        <v>-1.6122000000000001</v>
      </c>
      <c r="I484" s="93">
        <v>-34.047079999999994</v>
      </c>
      <c r="J484" s="94">
        <v>-1.8890027704685251E-4</v>
      </c>
      <c r="K484" s="94">
        <f>I484/'סכום נכסי הקרן'!$C$42</f>
        <v>-4.6192281421907421E-7</v>
      </c>
    </row>
    <row r="485" spans="2:11">
      <c r="B485" s="86" t="s">
        <v>3161</v>
      </c>
      <c r="C485" s="83" t="s">
        <v>3166</v>
      </c>
      <c r="D485" s="96" t="s">
        <v>1911</v>
      </c>
      <c r="E485" s="96" t="s">
        <v>151</v>
      </c>
      <c r="F485" s="105">
        <v>43566</v>
      </c>
      <c r="G485" s="93">
        <v>37318185.379999995</v>
      </c>
      <c r="H485" s="95">
        <v>-1.6122000000000001</v>
      </c>
      <c r="I485" s="93">
        <v>-601.63966999999991</v>
      </c>
      <c r="J485" s="94">
        <v>-3.338021949176755E-3</v>
      </c>
      <c r="K485" s="94">
        <f>I485/'סכום נכסי הקרן'!$C$42</f>
        <v>-8.1625528389581457E-6</v>
      </c>
    </row>
    <row r="486" spans="2:11">
      <c r="B486" s="86" t="s">
        <v>3161</v>
      </c>
      <c r="C486" s="83" t="s">
        <v>3167</v>
      </c>
      <c r="D486" s="96" t="s">
        <v>1911</v>
      </c>
      <c r="E486" s="96" t="s">
        <v>151</v>
      </c>
      <c r="F486" s="105">
        <v>43566</v>
      </c>
      <c r="G486" s="93">
        <v>308446.94999999995</v>
      </c>
      <c r="H486" s="95">
        <v>-1.6122000000000001</v>
      </c>
      <c r="I486" s="93">
        <v>-4.9727599999999992</v>
      </c>
      <c r="J486" s="94">
        <v>-2.7589906144300958E-5</v>
      </c>
      <c r="K486" s="94">
        <f>I486/'סכום נכסי הקרן'!$C$42</f>
        <v>-6.746632291626899E-8</v>
      </c>
    </row>
    <row r="487" spans="2:11">
      <c r="B487" s="86" t="s">
        <v>3161</v>
      </c>
      <c r="C487" s="83" t="s">
        <v>3168</v>
      </c>
      <c r="D487" s="96" t="s">
        <v>1911</v>
      </c>
      <c r="E487" s="96" t="s">
        <v>151</v>
      </c>
      <c r="F487" s="105">
        <v>43566</v>
      </c>
      <c r="G487" s="93">
        <v>490261.10999999993</v>
      </c>
      <c r="H487" s="95">
        <v>-1.6122000000000001</v>
      </c>
      <c r="I487" s="93">
        <v>-7.9039499999999991</v>
      </c>
      <c r="J487" s="94">
        <v>-4.3852757557020159E-5</v>
      </c>
      <c r="K487" s="94">
        <f>I487/'סכום נכסי הקרן'!$C$42</f>
        <v>-1.0723430107506582E-7</v>
      </c>
    </row>
    <row r="488" spans="2:11">
      <c r="B488" s="86" t="s">
        <v>3169</v>
      </c>
      <c r="C488" s="83" t="s">
        <v>3170</v>
      </c>
      <c r="D488" s="96" t="s">
        <v>1911</v>
      </c>
      <c r="E488" s="96" t="s">
        <v>151</v>
      </c>
      <c r="F488" s="105">
        <v>43571</v>
      </c>
      <c r="G488" s="93">
        <v>473969.34999999992</v>
      </c>
      <c r="H488" s="95">
        <v>-2.3734000000000002</v>
      </c>
      <c r="I488" s="93">
        <v>-11.24911</v>
      </c>
      <c r="J488" s="94">
        <v>-6.2412400579741915E-5</v>
      </c>
      <c r="K488" s="94">
        <f>I488/'סכום נכסי הקרן'!$C$42</f>
        <v>-1.5261868414736096E-7</v>
      </c>
    </row>
    <row r="489" spans="2:11">
      <c r="B489" s="86" t="s">
        <v>3171</v>
      </c>
      <c r="C489" s="83" t="s">
        <v>3172</v>
      </c>
      <c r="D489" s="96" t="s">
        <v>1911</v>
      </c>
      <c r="E489" s="96" t="s">
        <v>153</v>
      </c>
      <c r="F489" s="105">
        <v>43734</v>
      </c>
      <c r="G489" s="93">
        <v>1065399.9999999998</v>
      </c>
      <c r="H489" s="95">
        <v>-0.17510000000000001</v>
      </c>
      <c r="I489" s="93">
        <v>-1.8650099999999998</v>
      </c>
      <c r="J489" s="94">
        <v>-1.0347463150882554E-5</v>
      </c>
      <c r="K489" s="94">
        <f>I489/'סכום נכסי הקרן'!$C$42</f>
        <v>-2.5302923708779598E-8</v>
      </c>
    </row>
    <row r="490" spans="2:11">
      <c r="B490" s="86" t="s">
        <v>3173</v>
      </c>
      <c r="C490" s="83" t="s">
        <v>3174</v>
      </c>
      <c r="D490" s="96" t="s">
        <v>1911</v>
      </c>
      <c r="E490" s="96" t="s">
        <v>153</v>
      </c>
      <c r="F490" s="105">
        <v>43732</v>
      </c>
      <c r="G490" s="93">
        <v>684899.99999999988</v>
      </c>
      <c r="H490" s="95">
        <v>-0.72689999999999999</v>
      </c>
      <c r="I490" s="93">
        <v>-4.9786899999999985</v>
      </c>
      <c r="J490" s="94">
        <v>-2.7622807016942246E-5</v>
      </c>
      <c r="K490" s="94">
        <f>I490/'סכום נכסי הקרן'!$C$42</f>
        <v>-6.7546776285201616E-8</v>
      </c>
    </row>
    <row r="491" spans="2:11">
      <c r="B491" s="86" t="s">
        <v>3175</v>
      </c>
      <c r="C491" s="83" t="s">
        <v>3176</v>
      </c>
      <c r="D491" s="96" t="s">
        <v>1911</v>
      </c>
      <c r="E491" s="96" t="s">
        <v>153</v>
      </c>
      <c r="F491" s="105">
        <v>43732</v>
      </c>
      <c r="G491" s="93">
        <v>1065399.9999999998</v>
      </c>
      <c r="H491" s="95">
        <v>-0.72960000000000003</v>
      </c>
      <c r="I491" s="93">
        <v>-7.7735499999999993</v>
      </c>
      <c r="J491" s="94">
        <v>-4.3129271251383686E-5</v>
      </c>
      <c r="K491" s="94">
        <f>I491/'סכום נכסי הקרן'!$C$42</f>
        <v>-1.0546514098926206E-7</v>
      </c>
    </row>
    <row r="492" spans="2:11">
      <c r="B492" s="86" t="s">
        <v>3177</v>
      </c>
      <c r="C492" s="83" t="s">
        <v>3178</v>
      </c>
      <c r="D492" s="96" t="s">
        <v>1911</v>
      </c>
      <c r="E492" s="96" t="s">
        <v>153</v>
      </c>
      <c r="F492" s="105">
        <v>43732</v>
      </c>
      <c r="G492" s="93">
        <v>560476.49999999988</v>
      </c>
      <c r="H492" s="95">
        <v>-0.83740000000000003</v>
      </c>
      <c r="I492" s="93">
        <v>-4.6933100000000003</v>
      </c>
      <c r="J492" s="94">
        <v>-2.6039459456339971E-5</v>
      </c>
      <c r="K492" s="94">
        <f>I492/'סכום נכסי הקרן'!$C$42</f>
        <v>-6.3674974864291552E-8</v>
      </c>
    </row>
    <row r="493" spans="2:11">
      <c r="B493" s="86" t="s">
        <v>3179</v>
      </c>
      <c r="C493" s="83" t="s">
        <v>3180</v>
      </c>
      <c r="D493" s="96" t="s">
        <v>1911</v>
      </c>
      <c r="E493" s="96" t="s">
        <v>153</v>
      </c>
      <c r="F493" s="105">
        <v>43732</v>
      </c>
      <c r="G493" s="93">
        <v>11034.499999999998</v>
      </c>
      <c r="H493" s="95">
        <v>-0.83640000000000003</v>
      </c>
      <c r="I493" s="93">
        <v>-9.2290000000000011E-2</v>
      </c>
      <c r="J493" s="94">
        <v>-5.1204410388949718E-7</v>
      </c>
      <c r="K493" s="94">
        <f>I493/'סכום נכסי הקרן'!$C$42</f>
        <v>-1.2521149104204641E-9</v>
      </c>
    </row>
    <row r="494" spans="2:11">
      <c r="B494" s="86" t="s">
        <v>3179</v>
      </c>
      <c r="C494" s="83" t="s">
        <v>3181</v>
      </c>
      <c r="D494" s="96" t="s">
        <v>1911</v>
      </c>
      <c r="E494" s="96" t="s">
        <v>153</v>
      </c>
      <c r="F494" s="105">
        <v>43732</v>
      </c>
      <c r="G494" s="93">
        <v>76099.999999999985</v>
      </c>
      <c r="H494" s="95">
        <v>-0.83640000000000003</v>
      </c>
      <c r="I494" s="93">
        <v>-0.63649999999999984</v>
      </c>
      <c r="J494" s="94">
        <v>-3.5314343062700709E-6</v>
      </c>
      <c r="K494" s="94">
        <f>I494/'סכום נכסי הקרן'!$C$42</f>
        <v>-8.6355091611509921E-9</v>
      </c>
    </row>
    <row r="495" spans="2:11">
      <c r="B495" s="86" t="s">
        <v>3179</v>
      </c>
      <c r="C495" s="83" t="s">
        <v>3182</v>
      </c>
      <c r="D495" s="96" t="s">
        <v>1911</v>
      </c>
      <c r="E495" s="96" t="s">
        <v>153</v>
      </c>
      <c r="F495" s="105">
        <v>43732</v>
      </c>
      <c r="G495" s="93">
        <v>26634.999999999996</v>
      </c>
      <c r="H495" s="95">
        <v>-0.83640000000000003</v>
      </c>
      <c r="I495" s="93">
        <v>-0.22276999999999994</v>
      </c>
      <c r="J495" s="94">
        <v>-1.2359742661551982E-6</v>
      </c>
      <c r="K495" s="94">
        <f>I495/'סכום נכסי הקרן'!$C$42</f>
        <v>-3.0223603705099863E-9</v>
      </c>
    </row>
    <row r="496" spans="2:11">
      <c r="B496" s="86" t="s">
        <v>3179</v>
      </c>
      <c r="C496" s="83" t="s">
        <v>3183</v>
      </c>
      <c r="D496" s="96" t="s">
        <v>1911</v>
      </c>
      <c r="E496" s="96" t="s">
        <v>153</v>
      </c>
      <c r="F496" s="105">
        <v>43732</v>
      </c>
      <c r="G496" s="93">
        <v>114149.99999999999</v>
      </c>
      <c r="H496" s="95">
        <v>-0.83640000000000003</v>
      </c>
      <c r="I496" s="93">
        <v>-0.95474999999999988</v>
      </c>
      <c r="J496" s="94">
        <v>-5.2971514594051071E-6</v>
      </c>
      <c r="K496" s="94">
        <f>I496/'סכום נכסי הקרן'!$C$42</f>
        <v>-1.2953263741726489E-8</v>
      </c>
    </row>
    <row r="497" spans="2:11">
      <c r="B497" s="86" t="s">
        <v>3179</v>
      </c>
      <c r="C497" s="83" t="s">
        <v>3184</v>
      </c>
      <c r="D497" s="96" t="s">
        <v>1911</v>
      </c>
      <c r="E497" s="96" t="s">
        <v>153</v>
      </c>
      <c r="F497" s="105">
        <v>43732</v>
      </c>
      <c r="G497" s="93">
        <v>7609.9999999999991</v>
      </c>
      <c r="H497" s="95">
        <v>-0.83640000000000003</v>
      </c>
      <c r="I497" s="93">
        <v>-6.3649999999999998E-2</v>
      </c>
      <c r="J497" s="94">
        <v>-3.5314343062700719E-7</v>
      </c>
      <c r="K497" s="94">
        <f>I497/'סכום נכסי הקרן'!$C$42</f>
        <v>-8.6355091611509936E-10</v>
      </c>
    </row>
    <row r="498" spans="2:11">
      <c r="B498" s="86" t="s">
        <v>3185</v>
      </c>
      <c r="C498" s="83" t="s">
        <v>3186</v>
      </c>
      <c r="D498" s="96" t="s">
        <v>1911</v>
      </c>
      <c r="E498" s="96" t="s">
        <v>153</v>
      </c>
      <c r="F498" s="105">
        <v>43697</v>
      </c>
      <c r="G498" s="93">
        <v>1103449.9999999998</v>
      </c>
      <c r="H498" s="95">
        <v>-1.6756</v>
      </c>
      <c r="I498" s="93">
        <v>-18.489330000000002</v>
      </c>
      <c r="J498" s="94">
        <v>-1.0258264613031962E-4</v>
      </c>
      <c r="K498" s="94">
        <f>I498/'סכום נכסי הקרן'!$C$42</f>
        <v>-2.5084804178875717E-7</v>
      </c>
    </row>
    <row r="499" spans="2:11">
      <c r="B499" s="86" t="s">
        <v>3187</v>
      </c>
      <c r="C499" s="83" t="s">
        <v>3188</v>
      </c>
      <c r="D499" s="96" t="s">
        <v>1911</v>
      </c>
      <c r="E499" s="96" t="s">
        <v>153</v>
      </c>
      <c r="F499" s="105">
        <v>43697</v>
      </c>
      <c r="G499" s="93">
        <v>1065399.9999999998</v>
      </c>
      <c r="H499" s="95">
        <v>-1.7932999999999999</v>
      </c>
      <c r="I499" s="93">
        <v>-19.10605</v>
      </c>
      <c r="J499" s="94">
        <v>-1.0600433688501383E-4</v>
      </c>
      <c r="K499" s="94">
        <f>I499/'סכום נכסי הקרן'!$C$42</f>
        <v>-2.5921519215775167E-7</v>
      </c>
    </row>
    <row r="500" spans="2:11">
      <c r="B500" s="86" t="s">
        <v>3189</v>
      </c>
      <c r="C500" s="83" t="s">
        <v>3190</v>
      </c>
      <c r="D500" s="96" t="s">
        <v>1911</v>
      </c>
      <c r="E500" s="96" t="s">
        <v>153</v>
      </c>
      <c r="F500" s="105">
        <v>43699</v>
      </c>
      <c r="G500" s="93">
        <v>20265983.874824993</v>
      </c>
      <c r="H500" s="95">
        <v>-2.0985</v>
      </c>
      <c r="I500" s="93">
        <v>-425.29064616699992</v>
      </c>
      <c r="J500" s="94">
        <v>-2.3596009081066926E-3</v>
      </c>
      <c r="K500" s="94">
        <f>I500/'סכום נכסי הקרן'!$C$42</f>
        <v>-5.7699941415977279E-6</v>
      </c>
    </row>
    <row r="501" spans="2:11">
      <c r="B501" s="86" t="s">
        <v>3191</v>
      </c>
      <c r="C501" s="83" t="s">
        <v>3192</v>
      </c>
      <c r="D501" s="96" t="s">
        <v>1911</v>
      </c>
      <c r="E501" s="96" t="s">
        <v>153</v>
      </c>
      <c r="F501" s="105">
        <v>43704</v>
      </c>
      <c r="G501" s="93">
        <v>13510655.916549999</v>
      </c>
      <c r="H501" s="95">
        <v>-2.2086000000000001</v>
      </c>
      <c r="I501" s="93">
        <v>-298.38972440099997</v>
      </c>
      <c r="J501" s="94">
        <v>-1.6555282158494317E-3</v>
      </c>
      <c r="K501" s="94">
        <f>I501/'סכום נכסי הקרן'!$C$42</f>
        <v>-4.048306675032452E-6</v>
      </c>
    </row>
    <row r="502" spans="2:11">
      <c r="B502" s="86" t="s">
        <v>3193</v>
      </c>
      <c r="C502" s="83" t="s">
        <v>3194</v>
      </c>
      <c r="D502" s="96" t="s">
        <v>1911</v>
      </c>
      <c r="E502" s="96" t="s">
        <v>153</v>
      </c>
      <c r="F502" s="105">
        <v>43697</v>
      </c>
      <c r="G502" s="93">
        <v>95.129999999999981</v>
      </c>
      <c r="H502" s="95">
        <v>-1.7134</v>
      </c>
      <c r="I502" s="93">
        <v>-1.6299999999999997E-3</v>
      </c>
      <c r="J502" s="94">
        <v>-9.043578820455956E-9</v>
      </c>
      <c r="K502" s="94">
        <f>I502/'סכום נכסי הקרן'!$C$42</f>
        <v>-2.2114501072546925E-11</v>
      </c>
    </row>
    <row r="503" spans="2:11">
      <c r="B503" s="86" t="s">
        <v>3195</v>
      </c>
      <c r="C503" s="83" t="s">
        <v>3196</v>
      </c>
      <c r="D503" s="96" t="s">
        <v>1911</v>
      </c>
      <c r="E503" s="96" t="s">
        <v>153</v>
      </c>
      <c r="F503" s="105">
        <v>43706</v>
      </c>
      <c r="G503" s="93">
        <v>86753.999999999985</v>
      </c>
      <c r="H503" s="95">
        <v>-1.7242999999999999</v>
      </c>
      <c r="I503" s="93">
        <v>-1.4958599999999997</v>
      </c>
      <c r="J503" s="94">
        <v>-8.2993422174032186E-6</v>
      </c>
      <c r="K503" s="94">
        <f>I503/'סכום נכסי הקרן'!$C$42</f>
        <v>-2.0294599738883462E-8</v>
      </c>
    </row>
    <row r="504" spans="2:11">
      <c r="B504" s="86" t="s">
        <v>3197</v>
      </c>
      <c r="C504" s="83" t="s">
        <v>3198</v>
      </c>
      <c r="D504" s="96" t="s">
        <v>1911</v>
      </c>
      <c r="E504" s="96" t="s">
        <v>153</v>
      </c>
      <c r="F504" s="105">
        <v>43699</v>
      </c>
      <c r="G504" s="93">
        <v>140784.99999999997</v>
      </c>
      <c r="H504" s="95">
        <v>-1.8039000000000001</v>
      </c>
      <c r="I504" s="93">
        <v>-2.5395999999999996</v>
      </c>
      <c r="J504" s="94">
        <v>-1.4090228694742299E-5</v>
      </c>
      <c r="K504" s="94">
        <f>I504/'סכום נכסי הקרן'!$C$42</f>
        <v>-3.4455206701742437E-8</v>
      </c>
    </row>
    <row r="505" spans="2:11">
      <c r="B505" s="86" t="s">
        <v>3197</v>
      </c>
      <c r="C505" s="83" t="s">
        <v>2734</v>
      </c>
      <c r="D505" s="96" t="s">
        <v>1911</v>
      </c>
      <c r="E505" s="96" t="s">
        <v>153</v>
      </c>
      <c r="F505" s="105">
        <v>43699</v>
      </c>
      <c r="G505" s="93">
        <v>2663.4999999999995</v>
      </c>
      <c r="H505" s="95">
        <v>-1.804</v>
      </c>
      <c r="I505" s="93">
        <v>-4.8049999999999989E-2</v>
      </c>
      <c r="J505" s="94">
        <v>-2.6659138792816484E-7</v>
      </c>
      <c r="K505" s="94">
        <f>I505/'סכום נכסי הקרן'!$C$42</f>
        <v>-6.5190293039011018E-10</v>
      </c>
    </row>
    <row r="506" spans="2:11">
      <c r="B506" s="86" t="s">
        <v>3199</v>
      </c>
      <c r="C506" s="83" t="s">
        <v>3200</v>
      </c>
      <c r="D506" s="96" t="s">
        <v>1911</v>
      </c>
      <c r="E506" s="96" t="s">
        <v>153</v>
      </c>
      <c r="F506" s="105">
        <v>43703</v>
      </c>
      <c r="G506" s="93">
        <v>10396940.520104999</v>
      </c>
      <c r="H506" s="95">
        <v>-2.0516999999999999</v>
      </c>
      <c r="I506" s="93">
        <v>-213.31238766799999</v>
      </c>
      <c r="J506" s="94">
        <v>-1.1835014670277394E-3</v>
      </c>
      <c r="K506" s="94">
        <f>I506/'סכום נכסי הקרן'!$C$42</f>
        <v>-2.8940472551359091E-6</v>
      </c>
    </row>
    <row r="507" spans="2:11">
      <c r="B507" s="86" t="s">
        <v>3201</v>
      </c>
      <c r="C507" s="83" t="s">
        <v>3202</v>
      </c>
      <c r="D507" s="96" t="s">
        <v>1911</v>
      </c>
      <c r="E507" s="96" t="s">
        <v>153</v>
      </c>
      <c r="F507" s="105">
        <v>43655</v>
      </c>
      <c r="G507" s="93">
        <v>243519.99999999997</v>
      </c>
      <c r="H507" s="95">
        <v>-3.3037999999999998</v>
      </c>
      <c r="I507" s="93">
        <v>-8.0455099999999984</v>
      </c>
      <c r="J507" s="94">
        <v>-4.4638161862433499E-5</v>
      </c>
      <c r="K507" s="94">
        <f>I507/'סכום נכסי הקרן'!$C$42</f>
        <v>-1.0915487087373436E-7</v>
      </c>
    </row>
    <row r="508" spans="2:11">
      <c r="B508" s="86" t="s">
        <v>3203</v>
      </c>
      <c r="C508" s="83" t="s">
        <v>3204</v>
      </c>
      <c r="D508" s="96" t="s">
        <v>1911</v>
      </c>
      <c r="E508" s="96" t="s">
        <v>153</v>
      </c>
      <c r="F508" s="105">
        <v>43655</v>
      </c>
      <c r="G508" s="93">
        <v>79904.999999999985</v>
      </c>
      <c r="H508" s="95">
        <v>-3.3043999999999998</v>
      </c>
      <c r="I508" s="93">
        <v>-2.6404000000000001</v>
      </c>
      <c r="J508" s="94">
        <v>-1.4649488047565591E-5</v>
      </c>
      <c r="K508" s="94">
        <f>I508/'סכום נכסי הקרן'!$C$42</f>
        <v>-3.5822778301811601E-8</v>
      </c>
    </row>
    <row r="509" spans="2:11">
      <c r="B509" s="86" t="s">
        <v>3205</v>
      </c>
      <c r="C509" s="83" t="s">
        <v>3206</v>
      </c>
      <c r="D509" s="96" t="s">
        <v>1911</v>
      </c>
      <c r="E509" s="96" t="s">
        <v>153</v>
      </c>
      <c r="F509" s="105">
        <v>43655</v>
      </c>
      <c r="G509" s="93">
        <v>799049.99999999988</v>
      </c>
      <c r="H509" s="95">
        <v>-3.5760000000000001</v>
      </c>
      <c r="I509" s="93">
        <v>-28.573959999999996</v>
      </c>
      <c r="J509" s="94">
        <v>-1.5853426961506484E-4</v>
      </c>
      <c r="K509" s="94">
        <f>I509/'סכום נכסי הקרן'!$C$42</f>
        <v>-3.8766801783246195E-7</v>
      </c>
    </row>
    <row r="510" spans="2:11">
      <c r="B510" s="86" t="s">
        <v>3207</v>
      </c>
      <c r="C510" s="83" t="s">
        <v>3208</v>
      </c>
      <c r="D510" s="96" t="s">
        <v>1911</v>
      </c>
      <c r="E510" s="96" t="s">
        <v>153</v>
      </c>
      <c r="F510" s="105">
        <v>43648</v>
      </c>
      <c r="G510" s="93">
        <v>2511299.9999999995</v>
      </c>
      <c r="H510" s="95">
        <v>-4.1612</v>
      </c>
      <c r="I510" s="93">
        <v>-104.49923999999997</v>
      </c>
      <c r="J510" s="94">
        <v>-5.7978350528695936E-4</v>
      </c>
      <c r="K510" s="94">
        <f>I510/'סכום נכסי הקרן'!$C$42</f>
        <v>-1.417759849730269E-6</v>
      </c>
    </row>
    <row r="511" spans="2:11">
      <c r="B511" s="86" t="s">
        <v>3209</v>
      </c>
      <c r="C511" s="83" t="s">
        <v>2548</v>
      </c>
      <c r="D511" s="96" t="s">
        <v>1911</v>
      </c>
      <c r="E511" s="96" t="s">
        <v>153</v>
      </c>
      <c r="F511" s="105">
        <v>43655</v>
      </c>
      <c r="G511" s="93">
        <v>3424.4999999999995</v>
      </c>
      <c r="H511" s="95">
        <v>-3.4060000000000001</v>
      </c>
      <c r="I511" s="93">
        <v>-0.11663999999999998</v>
      </c>
      <c r="J511" s="94">
        <v>-6.4714296540980536E-7</v>
      </c>
      <c r="K511" s="94">
        <f>I511/'סכום נכסי הקרן'!$C$42</f>
        <v>-1.5824757086514559E-9</v>
      </c>
    </row>
    <row r="512" spans="2:11">
      <c r="B512" s="86" t="s">
        <v>3209</v>
      </c>
      <c r="C512" s="83" t="s">
        <v>3210</v>
      </c>
      <c r="D512" s="96" t="s">
        <v>1911</v>
      </c>
      <c r="E512" s="96" t="s">
        <v>153</v>
      </c>
      <c r="F512" s="105">
        <v>43655</v>
      </c>
      <c r="G512" s="93">
        <v>19024.999999999996</v>
      </c>
      <c r="H512" s="95">
        <v>-3.4060000000000001</v>
      </c>
      <c r="I512" s="93">
        <v>-0.64798999999999984</v>
      </c>
      <c r="J512" s="94">
        <v>-3.5951832146424874E-6</v>
      </c>
      <c r="K512" s="94">
        <f>I512/'סכום נכסי הקרן'!$C$42</f>
        <v>-8.7913960429445899E-9</v>
      </c>
    </row>
    <row r="513" spans="2:11">
      <c r="B513" s="86" t="s">
        <v>3211</v>
      </c>
      <c r="C513" s="83" t="s">
        <v>3212</v>
      </c>
      <c r="D513" s="96" t="s">
        <v>1911</v>
      </c>
      <c r="E513" s="96" t="s">
        <v>153</v>
      </c>
      <c r="F513" s="105">
        <v>43647</v>
      </c>
      <c r="G513" s="93">
        <v>479429.99999999994</v>
      </c>
      <c r="H513" s="95">
        <v>-4.5625999999999998</v>
      </c>
      <c r="I513" s="93">
        <v>-21.874709999999997</v>
      </c>
      <c r="J513" s="94">
        <v>-1.2136543807338411E-4</v>
      </c>
      <c r="K513" s="94">
        <f>I513/'סכום נכסי הקרן'!$C$42</f>
        <v>-2.9677809678322269E-7</v>
      </c>
    </row>
    <row r="514" spans="2:11">
      <c r="B514" s="86" t="s">
        <v>3213</v>
      </c>
      <c r="C514" s="83" t="s">
        <v>3214</v>
      </c>
      <c r="D514" s="96" t="s">
        <v>1911</v>
      </c>
      <c r="E514" s="96" t="s">
        <v>151</v>
      </c>
      <c r="F514" s="105">
        <v>43704</v>
      </c>
      <c r="G514" s="93">
        <v>148487.99999999997</v>
      </c>
      <c r="H514" s="95">
        <v>-2.1034000000000002</v>
      </c>
      <c r="I514" s="93">
        <v>-3.1232699999999993</v>
      </c>
      <c r="J514" s="94">
        <v>-1.7328551179488021E-5</v>
      </c>
      <c r="K514" s="94">
        <f>I514/'סכום נכסי הקרן'!$C$42</f>
        <v>-4.2373961818928609E-8</v>
      </c>
    </row>
    <row r="515" spans="2:11">
      <c r="B515" s="86" t="s">
        <v>3215</v>
      </c>
      <c r="C515" s="83" t="s">
        <v>3216</v>
      </c>
      <c r="D515" s="96" t="s">
        <v>1911</v>
      </c>
      <c r="E515" s="96" t="s">
        <v>151</v>
      </c>
      <c r="F515" s="105">
        <v>43648</v>
      </c>
      <c r="G515" s="93">
        <v>680111.41</v>
      </c>
      <c r="H515" s="95">
        <v>1.3401000000000001</v>
      </c>
      <c r="I515" s="93">
        <v>9.113959999999997</v>
      </c>
      <c r="J515" s="94">
        <v>5.0566144556124392E-5</v>
      </c>
      <c r="K515" s="94">
        <f>I515/'סכום נכסי הקרן'!$C$42</f>
        <v>1.2365072281911027E-7</v>
      </c>
    </row>
    <row r="516" spans="2:11">
      <c r="B516" s="86" t="s">
        <v>3215</v>
      </c>
      <c r="C516" s="83" t="s">
        <v>3217</v>
      </c>
      <c r="D516" s="96" t="s">
        <v>1911</v>
      </c>
      <c r="E516" s="96" t="s">
        <v>151</v>
      </c>
      <c r="F516" s="105">
        <v>43648</v>
      </c>
      <c r="G516" s="93">
        <v>162486.23999999996</v>
      </c>
      <c r="H516" s="95">
        <v>1.3401000000000001</v>
      </c>
      <c r="I516" s="93">
        <v>2.1774399999999998</v>
      </c>
      <c r="J516" s="94">
        <v>1.2080889734241484E-5</v>
      </c>
      <c r="K516" s="94">
        <f>I516/'סכום נכסי הקרן'!$C$42</f>
        <v>2.9541717310065387E-8</v>
      </c>
    </row>
    <row r="517" spans="2:11">
      <c r="B517" s="86" t="s">
        <v>3215</v>
      </c>
      <c r="C517" s="83" t="s">
        <v>3218</v>
      </c>
      <c r="D517" s="96" t="s">
        <v>1911</v>
      </c>
      <c r="E517" s="96" t="s">
        <v>151</v>
      </c>
      <c r="F517" s="105">
        <v>43648</v>
      </c>
      <c r="G517" s="93">
        <v>431520.80999999994</v>
      </c>
      <c r="H517" s="95">
        <v>1.3401000000000001</v>
      </c>
      <c r="I517" s="93">
        <v>5.78268</v>
      </c>
      <c r="J517" s="94">
        <v>3.2083510658573164E-5</v>
      </c>
      <c r="K517" s="94">
        <f>I517/'סכום נכסי הקרן'!$C$42</f>
        <v>7.8454652185396115E-8</v>
      </c>
    </row>
    <row r="518" spans="2:11">
      <c r="B518" s="86" t="s">
        <v>3215</v>
      </c>
      <c r="C518" s="83" t="s">
        <v>3219</v>
      </c>
      <c r="D518" s="96" t="s">
        <v>1911</v>
      </c>
      <c r="E518" s="96" t="s">
        <v>151</v>
      </c>
      <c r="F518" s="105">
        <v>43648</v>
      </c>
      <c r="G518" s="93">
        <v>234406.35999999996</v>
      </c>
      <c r="H518" s="95">
        <v>1.3401000000000001</v>
      </c>
      <c r="I518" s="93">
        <v>3.1411999999999995</v>
      </c>
      <c r="J518" s="94">
        <v>1.7428030546513039E-5</v>
      </c>
      <c r="K518" s="94">
        <f>I518/'סכום נכסי הקרן'!$C$42</f>
        <v>4.2617221330726626E-8</v>
      </c>
    </row>
    <row r="519" spans="2:11">
      <c r="B519" s="86" t="s">
        <v>3215</v>
      </c>
      <c r="C519" s="83" t="s">
        <v>3220</v>
      </c>
      <c r="D519" s="96" t="s">
        <v>1911</v>
      </c>
      <c r="E519" s="96" t="s">
        <v>151</v>
      </c>
      <c r="F519" s="105">
        <v>43648</v>
      </c>
      <c r="G519" s="93">
        <v>372780.68999999994</v>
      </c>
      <c r="H519" s="95">
        <v>1.3401000000000001</v>
      </c>
      <c r="I519" s="93">
        <v>4.9955099999999995</v>
      </c>
      <c r="J519" s="94">
        <v>2.771612787323677E-5</v>
      </c>
      <c r="K519" s="94">
        <f>I519/'סכום נכסי הקרן'!$C$42</f>
        <v>6.7774976228784594E-8</v>
      </c>
    </row>
    <row r="520" spans="2:11">
      <c r="B520" s="86" t="s">
        <v>3215</v>
      </c>
      <c r="C520" s="83" t="s">
        <v>3221</v>
      </c>
      <c r="D520" s="96" t="s">
        <v>1911</v>
      </c>
      <c r="E520" s="96" t="s">
        <v>151</v>
      </c>
      <c r="F520" s="105">
        <v>43648</v>
      </c>
      <c r="G520" s="93">
        <v>39249614.359999992</v>
      </c>
      <c r="H520" s="95">
        <v>1.3401000000000001</v>
      </c>
      <c r="I520" s="93">
        <v>525.9720699999998</v>
      </c>
      <c r="J520" s="94">
        <v>2.918202375707593E-3</v>
      </c>
      <c r="K520" s="94">
        <f>I520/'סכום נכסי הקרן'!$C$42</f>
        <v>7.1359569976348001E-6</v>
      </c>
    </row>
    <row r="521" spans="2:11">
      <c r="B521" s="86" t="s">
        <v>3215</v>
      </c>
      <c r="C521" s="83" t="s">
        <v>3222</v>
      </c>
      <c r="D521" s="96" t="s">
        <v>1911</v>
      </c>
      <c r="E521" s="96" t="s">
        <v>151</v>
      </c>
      <c r="F521" s="105">
        <v>43648</v>
      </c>
      <c r="G521" s="93">
        <v>2964348.16</v>
      </c>
      <c r="H521" s="95">
        <v>1.3401000000000001</v>
      </c>
      <c r="I521" s="93">
        <v>39.724309999999988</v>
      </c>
      <c r="J521" s="94">
        <v>2.2039872918602866E-4</v>
      </c>
      <c r="K521" s="94">
        <f>I521/'סכום נכסי הקרן'!$C$42</f>
        <v>5.3894680742404079E-7</v>
      </c>
    </row>
    <row r="522" spans="2:11">
      <c r="B522" s="86" t="s">
        <v>3215</v>
      </c>
      <c r="C522" s="83" t="s">
        <v>3223</v>
      </c>
      <c r="D522" s="96" t="s">
        <v>1911</v>
      </c>
      <c r="E522" s="96" t="s">
        <v>151</v>
      </c>
      <c r="F522" s="105">
        <v>43648</v>
      </c>
      <c r="G522" s="93">
        <v>290344.24</v>
      </c>
      <c r="H522" s="95">
        <v>1.3401000000000001</v>
      </c>
      <c r="I522" s="93">
        <v>3.8907999999999991</v>
      </c>
      <c r="J522" s="94">
        <v>2.1586967162349712E-5</v>
      </c>
      <c r="K522" s="94">
        <f>I522/'סכום נכסי הקרן'!$C$42</f>
        <v>5.2787178388383789E-8</v>
      </c>
    </row>
    <row r="523" spans="2:11">
      <c r="B523" s="86" t="s">
        <v>3224</v>
      </c>
      <c r="C523" s="83" t="s">
        <v>3225</v>
      </c>
      <c r="D523" s="96" t="s">
        <v>1911</v>
      </c>
      <c r="E523" s="96" t="s">
        <v>151</v>
      </c>
      <c r="F523" s="105">
        <v>43648</v>
      </c>
      <c r="G523" s="93">
        <v>3121771.0499999993</v>
      </c>
      <c r="H523" s="95">
        <v>1.3371</v>
      </c>
      <c r="I523" s="93">
        <v>41.740409999999997</v>
      </c>
      <c r="J523" s="94">
        <v>2.31584471063281E-4</v>
      </c>
      <c r="K523" s="94">
        <f>I523/'סכום נכסי הקרן'!$C$42</f>
        <v>5.6629959614328123E-7</v>
      </c>
    </row>
    <row r="524" spans="2:11">
      <c r="B524" s="86" t="s">
        <v>3226</v>
      </c>
      <c r="C524" s="83" t="s">
        <v>3227</v>
      </c>
      <c r="D524" s="96" t="s">
        <v>1911</v>
      </c>
      <c r="E524" s="96" t="s">
        <v>151</v>
      </c>
      <c r="F524" s="105">
        <v>43648</v>
      </c>
      <c r="G524" s="93">
        <v>18227061.399999995</v>
      </c>
      <c r="H524" s="95">
        <v>1.3363</v>
      </c>
      <c r="I524" s="93">
        <v>243.57307999999995</v>
      </c>
      <c r="J524" s="94">
        <v>1.3513940782338798E-3</v>
      </c>
      <c r="K524" s="94">
        <f>I524/'סכום נכסי הקרן'!$C$42</f>
        <v>3.3045994717199742E-6</v>
      </c>
    </row>
    <row r="525" spans="2:11">
      <c r="B525" s="86" t="s">
        <v>3228</v>
      </c>
      <c r="C525" s="83" t="s">
        <v>3229</v>
      </c>
      <c r="D525" s="96" t="s">
        <v>1911</v>
      </c>
      <c r="E525" s="96" t="s">
        <v>153</v>
      </c>
      <c r="F525" s="105">
        <v>43731</v>
      </c>
      <c r="G525" s="93">
        <v>61985.169999999991</v>
      </c>
      <c r="H525" s="95">
        <v>0.62580000000000002</v>
      </c>
      <c r="I525" s="93">
        <v>0.38787999999999995</v>
      </c>
      <c r="J525" s="94">
        <v>2.152038866796599E-6</v>
      </c>
      <c r="K525" s="94">
        <f>I525/'סכום נכסי הקרן'!$C$42</f>
        <v>5.2624372245518412E-9</v>
      </c>
    </row>
    <row r="526" spans="2:11">
      <c r="B526" s="86" t="s">
        <v>3228</v>
      </c>
      <c r="C526" s="83" t="s">
        <v>2506</v>
      </c>
      <c r="D526" s="96" t="s">
        <v>1911</v>
      </c>
      <c r="E526" s="96" t="s">
        <v>153</v>
      </c>
      <c r="F526" s="105">
        <v>43731</v>
      </c>
      <c r="G526" s="93">
        <v>5036.2999999999993</v>
      </c>
      <c r="H526" s="95">
        <v>0.62590000000000001</v>
      </c>
      <c r="I526" s="93">
        <v>3.1519999999999999E-2</v>
      </c>
      <c r="J526" s="94">
        <v>1.7487951191458392E-7</v>
      </c>
      <c r="K526" s="94">
        <f>I526/'סכום נכסי הקרן'!$C$42</f>
        <v>4.2763746859305473E-10</v>
      </c>
    </row>
    <row r="527" spans="2:11">
      <c r="B527" s="86" t="s">
        <v>3228</v>
      </c>
      <c r="C527" s="83" t="s">
        <v>3230</v>
      </c>
      <c r="D527" s="96" t="s">
        <v>1911</v>
      </c>
      <c r="E527" s="96" t="s">
        <v>153</v>
      </c>
      <c r="F527" s="105">
        <v>43731</v>
      </c>
      <c r="G527" s="93">
        <v>4648.8899999999994</v>
      </c>
      <c r="H527" s="95">
        <v>0.62570000000000003</v>
      </c>
      <c r="I527" s="93">
        <v>2.9089999999999998E-2</v>
      </c>
      <c r="J527" s="94">
        <v>1.6139736680187964E-7</v>
      </c>
      <c r="K527" s="94">
        <f>I527/'סכום נכסי הקרן'!$C$42</f>
        <v>3.9466922466281601E-10</v>
      </c>
    </row>
    <row r="528" spans="2:11">
      <c r="B528" s="86" t="s">
        <v>3231</v>
      </c>
      <c r="C528" s="83" t="s">
        <v>3232</v>
      </c>
      <c r="D528" s="96" t="s">
        <v>1911</v>
      </c>
      <c r="E528" s="96" t="s">
        <v>153</v>
      </c>
      <c r="F528" s="105">
        <v>43720</v>
      </c>
      <c r="G528" s="93">
        <v>11630054.099999998</v>
      </c>
      <c r="H528" s="95">
        <v>0.4778</v>
      </c>
      <c r="I528" s="93">
        <v>55.564619999999991</v>
      </c>
      <c r="J528" s="94">
        <v>3.0828406171698371E-4</v>
      </c>
      <c r="K528" s="94">
        <f>I528/'סכום נכסי הקרן'!$C$42</f>
        <v>7.538551218316947E-7</v>
      </c>
    </row>
    <row r="529" spans="2:11">
      <c r="B529" s="86" t="s">
        <v>3231</v>
      </c>
      <c r="C529" s="83" t="s">
        <v>3233</v>
      </c>
      <c r="D529" s="96" t="s">
        <v>1911</v>
      </c>
      <c r="E529" s="96" t="s">
        <v>153</v>
      </c>
      <c r="F529" s="105">
        <v>43720</v>
      </c>
      <c r="G529" s="93">
        <v>503969.00999999995</v>
      </c>
      <c r="H529" s="95">
        <v>0.4778</v>
      </c>
      <c r="I529" s="93">
        <v>2.4077999999999999</v>
      </c>
      <c r="J529" s="94">
        <v>1.335897489809439E-5</v>
      </c>
      <c r="K529" s="94">
        <f>I529/'סכום נכסי הקרן'!$C$42</f>
        <v>3.2667052565937726E-8</v>
      </c>
    </row>
    <row r="530" spans="2:11">
      <c r="B530" s="86" t="s">
        <v>3234</v>
      </c>
      <c r="C530" s="83" t="s">
        <v>3235</v>
      </c>
      <c r="D530" s="96" t="s">
        <v>1911</v>
      </c>
      <c r="E530" s="96" t="s">
        <v>153</v>
      </c>
      <c r="F530" s="105">
        <v>43731</v>
      </c>
      <c r="G530" s="93">
        <v>368599.29999999993</v>
      </c>
      <c r="H530" s="95">
        <v>0.56159999999999999</v>
      </c>
      <c r="I530" s="93">
        <v>2.0701899999999998</v>
      </c>
      <c r="J530" s="94">
        <v>1.1485844440686943E-5</v>
      </c>
      <c r="K530" s="94">
        <f>I530/'סכום נכסי הקרן'!$C$42</f>
        <v>2.8086637408206087E-8</v>
      </c>
    </row>
    <row r="531" spans="2:11">
      <c r="B531" s="86" t="s">
        <v>3236</v>
      </c>
      <c r="C531" s="83" t="s">
        <v>3237</v>
      </c>
      <c r="D531" s="96" t="s">
        <v>1911</v>
      </c>
      <c r="E531" s="96" t="s">
        <v>153</v>
      </c>
      <c r="F531" s="105">
        <v>43732</v>
      </c>
      <c r="G531" s="93">
        <v>815785.58999999985</v>
      </c>
      <c r="H531" s="95">
        <v>0.76060000000000005</v>
      </c>
      <c r="I531" s="93">
        <v>6.2048999999999985</v>
      </c>
      <c r="J531" s="94">
        <v>3.4426074983464518E-5</v>
      </c>
      <c r="K531" s="94">
        <f>I531/'סכום נכסי הקרן'!$C$42</f>
        <v>8.4182986322114357E-8</v>
      </c>
    </row>
    <row r="532" spans="2:11">
      <c r="B532" s="86" t="s">
        <v>3238</v>
      </c>
      <c r="C532" s="83" t="s">
        <v>3239</v>
      </c>
      <c r="D532" s="96" t="s">
        <v>1911</v>
      </c>
      <c r="E532" s="96" t="s">
        <v>153</v>
      </c>
      <c r="F532" s="105">
        <v>43726</v>
      </c>
      <c r="G532" s="93">
        <v>109224.76999999997</v>
      </c>
      <c r="H532" s="95">
        <v>1.3018000000000001</v>
      </c>
      <c r="I532" s="93">
        <v>1.42188</v>
      </c>
      <c r="J532" s="94">
        <v>7.8888857995275573E-6</v>
      </c>
      <c r="K532" s="94">
        <f>I532/'סכום נכסי הקרן'!$C$42</f>
        <v>1.9290899868118421E-8</v>
      </c>
    </row>
    <row r="533" spans="2:11">
      <c r="B533" s="86" t="s">
        <v>3238</v>
      </c>
      <c r="C533" s="83" t="s">
        <v>3240</v>
      </c>
      <c r="D533" s="96" t="s">
        <v>1911</v>
      </c>
      <c r="E533" s="96" t="s">
        <v>153</v>
      </c>
      <c r="F533" s="105">
        <v>43726</v>
      </c>
      <c r="G533" s="93">
        <v>9557.1799999999985</v>
      </c>
      <c r="H533" s="95">
        <v>1.302</v>
      </c>
      <c r="I533" s="93">
        <v>0.12442999999999999</v>
      </c>
      <c r="J533" s="94">
        <v>6.9036350468057345E-7</v>
      </c>
      <c r="K533" s="94">
        <f>I533/'סכום נכסי הקרן'!$C$42</f>
        <v>1.6881640297282295E-9</v>
      </c>
    </row>
    <row r="534" spans="2:11">
      <c r="B534" s="86" t="s">
        <v>3238</v>
      </c>
      <c r="C534" s="83" t="s">
        <v>3241</v>
      </c>
      <c r="D534" s="96" t="s">
        <v>1911</v>
      </c>
      <c r="E534" s="96" t="s">
        <v>153</v>
      </c>
      <c r="F534" s="105">
        <v>43726</v>
      </c>
      <c r="G534" s="93">
        <v>21454.869999999995</v>
      </c>
      <c r="H534" s="95">
        <v>1.3018000000000001</v>
      </c>
      <c r="I534" s="93">
        <v>0.27929999999999994</v>
      </c>
      <c r="J534" s="94">
        <v>1.5496144567811953E-6</v>
      </c>
      <c r="K534" s="94">
        <f>I534/'סכום נכסי הקרן'!$C$42</f>
        <v>3.7893129751916289E-9</v>
      </c>
    </row>
    <row r="535" spans="2:11">
      <c r="B535" s="86" t="s">
        <v>3238</v>
      </c>
      <c r="C535" s="83" t="s">
        <v>3242</v>
      </c>
      <c r="D535" s="96" t="s">
        <v>1911</v>
      </c>
      <c r="E535" s="96" t="s">
        <v>153</v>
      </c>
      <c r="F535" s="105">
        <v>43726</v>
      </c>
      <c r="G535" s="93">
        <v>39008.849999999991</v>
      </c>
      <c r="H535" s="95">
        <v>1.3018000000000001</v>
      </c>
      <c r="I535" s="93">
        <v>0.50780999999999998</v>
      </c>
      <c r="J535" s="94">
        <v>2.8174354360832757E-6</v>
      </c>
      <c r="K535" s="94">
        <f>I535/'סכום נכסי הקרן'!$C$42</f>
        <v>6.8895489507055554E-9</v>
      </c>
    </row>
    <row r="536" spans="2:11">
      <c r="B536" s="86" t="s">
        <v>3238</v>
      </c>
      <c r="C536" s="83" t="s">
        <v>3243</v>
      </c>
      <c r="D536" s="96" t="s">
        <v>1911</v>
      </c>
      <c r="E536" s="96" t="s">
        <v>153</v>
      </c>
      <c r="F536" s="105">
        <v>43726</v>
      </c>
      <c r="G536" s="93">
        <v>4287072.1799999988</v>
      </c>
      <c r="H536" s="95">
        <v>1.3018000000000001</v>
      </c>
      <c r="I536" s="93">
        <v>55.808629999999987</v>
      </c>
      <c r="J536" s="94">
        <v>3.0963787991819807E-4</v>
      </c>
      <c r="K536" s="94">
        <f>I536/'סכום נכסי הקרן'!$C$42</f>
        <v>7.5716564907507628E-7</v>
      </c>
    </row>
    <row r="537" spans="2:11">
      <c r="B537" s="86" t="s">
        <v>3238</v>
      </c>
      <c r="C537" s="83" t="s">
        <v>3244</v>
      </c>
      <c r="D537" s="96" t="s">
        <v>1911</v>
      </c>
      <c r="E537" s="96" t="s">
        <v>153</v>
      </c>
      <c r="F537" s="105">
        <v>43726</v>
      </c>
      <c r="G537" s="93">
        <v>55977.709999999992</v>
      </c>
      <c r="H537" s="95">
        <v>1.3018000000000001</v>
      </c>
      <c r="I537" s="93">
        <v>0.72872999999999988</v>
      </c>
      <c r="J537" s="94">
        <v>4.0431455176876494E-6</v>
      </c>
      <c r="K537" s="94">
        <f>I537/'סכום נכסי הקרן'!$C$42</f>
        <v>9.886810040857129E-9</v>
      </c>
    </row>
    <row r="538" spans="2:11">
      <c r="B538" s="86" t="s">
        <v>3238</v>
      </c>
      <c r="C538" s="83" t="s">
        <v>3245</v>
      </c>
      <c r="D538" s="96" t="s">
        <v>1911</v>
      </c>
      <c r="E538" s="96" t="s">
        <v>153</v>
      </c>
      <c r="F538" s="105">
        <v>43726</v>
      </c>
      <c r="G538" s="93">
        <v>10727.45</v>
      </c>
      <c r="H538" s="95">
        <v>1.302</v>
      </c>
      <c r="I538" s="93">
        <v>0.13966999999999996</v>
      </c>
      <c r="J538" s="94">
        <v>7.749181925479038E-7</v>
      </c>
      <c r="K538" s="94">
        <f>I538/'סכום נכסי הקרן'!$C$42</f>
        <v>1.8949278311672567E-9</v>
      </c>
    </row>
    <row r="539" spans="2:11">
      <c r="B539" s="86" t="s">
        <v>3238</v>
      </c>
      <c r="C539" s="83" t="s">
        <v>3246</v>
      </c>
      <c r="D539" s="96" t="s">
        <v>1911</v>
      </c>
      <c r="E539" s="96" t="s">
        <v>153</v>
      </c>
      <c r="F539" s="105">
        <v>43726</v>
      </c>
      <c r="G539" s="93">
        <v>592154.27999999991</v>
      </c>
      <c r="H539" s="95">
        <v>1.3018000000000001</v>
      </c>
      <c r="I539" s="93">
        <v>7.7085999999999988</v>
      </c>
      <c r="J539" s="94">
        <v>4.2768915150531772E-5</v>
      </c>
      <c r="K539" s="94">
        <f>I539/'סכום נכסי הקרן'!$C$42</f>
        <v>1.0458395274100321E-7</v>
      </c>
    </row>
    <row r="540" spans="2:11">
      <c r="B540" s="86" t="s">
        <v>3238</v>
      </c>
      <c r="C540" s="83" t="s">
        <v>3247</v>
      </c>
      <c r="D540" s="96" t="s">
        <v>1911</v>
      </c>
      <c r="E540" s="96" t="s">
        <v>153</v>
      </c>
      <c r="F540" s="105">
        <v>43726</v>
      </c>
      <c r="G540" s="93">
        <v>184121.74999999997</v>
      </c>
      <c r="H540" s="95">
        <v>1.3018000000000001</v>
      </c>
      <c r="I540" s="93">
        <v>2.3968799999999995</v>
      </c>
      <c r="J540" s="94">
        <v>1.3298388468205197E-5</v>
      </c>
      <c r="K540" s="94">
        <f>I540/'סכום נכסי הקרן'!$C$42</f>
        <v>3.2518898975930228E-8</v>
      </c>
    </row>
    <row r="541" spans="2:11">
      <c r="B541" s="86" t="s">
        <v>3238</v>
      </c>
      <c r="C541" s="83" t="s">
        <v>3248</v>
      </c>
      <c r="D541" s="96" t="s">
        <v>1911</v>
      </c>
      <c r="E541" s="96" t="s">
        <v>153</v>
      </c>
      <c r="F541" s="105">
        <v>43726</v>
      </c>
      <c r="G541" s="93">
        <v>289055.55</v>
      </c>
      <c r="H541" s="95">
        <v>1.3018000000000001</v>
      </c>
      <c r="I541" s="93">
        <v>3.7628899999999996</v>
      </c>
      <c r="J541" s="94">
        <v>2.0877295894297864E-5</v>
      </c>
      <c r="K541" s="94">
        <f>I541/'סכום נכסי הקרן'!$C$42</f>
        <v>5.1051800577224606E-8</v>
      </c>
    </row>
    <row r="542" spans="2:11">
      <c r="B542" s="86" t="s">
        <v>3238</v>
      </c>
      <c r="C542" s="83" t="s">
        <v>3249</v>
      </c>
      <c r="D542" s="96" t="s">
        <v>1911</v>
      </c>
      <c r="E542" s="96" t="s">
        <v>153</v>
      </c>
      <c r="F542" s="105">
        <v>43726</v>
      </c>
      <c r="G542" s="93">
        <v>235067.30999999997</v>
      </c>
      <c r="H542" s="95">
        <v>1.3018000000000001</v>
      </c>
      <c r="I542" s="93">
        <v>3.0600900000000002</v>
      </c>
      <c r="J542" s="94">
        <v>1.6978015406557715E-5</v>
      </c>
      <c r="K542" s="94">
        <f>I542/'סכום נכסי הקרן'!$C$42</f>
        <v>4.1516787476742411E-8</v>
      </c>
    </row>
    <row r="543" spans="2:11">
      <c r="B543" s="86" t="s">
        <v>3250</v>
      </c>
      <c r="C543" s="83" t="s">
        <v>3251</v>
      </c>
      <c r="D543" s="96" t="s">
        <v>1911</v>
      </c>
      <c r="E543" s="96" t="s">
        <v>153</v>
      </c>
      <c r="F543" s="105">
        <v>43719</v>
      </c>
      <c r="G543" s="93">
        <v>34674162.783585995</v>
      </c>
      <c r="H543" s="95">
        <v>1.1181000000000001</v>
      </c>
      <c r="I543" s="93">
        <v>387.6857717879999</v>
      </c>
      <c r="J543" s="94">
        <v>2.1509612483031153E-3</v>
      </c>
      <c r="K543" s="94">
        <f>I543/'סכום נכסי הקרן'!$C$42</f>
        <v>5.2598020957158941E-6</v>
      </c>
    </row>
    <row r="544" spans="2:11">
      <c r="B544" s="86" t="s">
        <v>3252</v>
      </c>
      <c r="C544" s="83" t="s">
        <v>3253</v>
      </c>
      <c r="D544" s="96" t="s">
        <v>1911</v>
      </c>
      <c r="E544" s="96" t="s">
        <v>153</v>
      </c>
      <c r="F544" s="105">
        <v>43719</v>
      </c>
      <c r="G544" s="93">
        <v>34676326.441456988</v>
      </c>
      <c r="H544" s="95">
        <v>1.1242000000000001</v>
      </c>
      <c r="I544" s="93">
        <v>389.82290189899993</v>
      </c>
      <c r="J544" s="94">
        <v>2.1628184903941571E-3</v>
      </c>
      <c r="K544" s="94">
        <f>I544/'סכום נכסי הקרן'!$C$42</f>
        <v>5.2887969215636753E-6</v>
      </c>
    </row>
    <row r="545" spans="2:11">
      <c r="B545" s="86" t="s">
        <v>3254</v>
      </c>
      <c r="C545" s="83" t="s">
        <v>3255</v>
      </c>
      <c r="D545" s="96" t="s">
        <v>1911</v>
      </c>
      <c r="E545" s="96" t="s">
        <v>153</v>
      </c>
      <c r="F545" s="105">
        <v>43678</v>
      </c>
      <c r="G545" s="93">
        <v>6310.4299999999985</v>
      </c>
      <c r="H545" s="95">
        <v>1.6327</v>
      </c>
      <c r="I545" s="93">
        <v>0.10302999999999998</v>
      </c>
      <c r="J545" s="94">
        <v>5.7163185636293075E-7</v>
      </c>
      <c r="K545" s="94">
        <f>I545/'סכום נכסי הקרן'!$C$42</f>
        <v>1.3978264082849753E-9</v>
      </c>
    </row>
    <row r="546" spans="2:11">
      <c r="B546" s="86" t="s">
        <v>3256</v>
      </c>
      <c r="C546" s="83" t="s">
        <v>2671</v>
      </c>
      <c r="D546" s="96" t="s">
        <v>1911</v>
      </c>
      <c r="E546" s="96" t="s">
        <v>153</v>
      </c>
      <c r="F546" s="105">
        <v>43697</v>
      </c>
      <c r="G546" s="93">
        <v>37632.339999999989</v>
      </c>
      <c r="H546" s="95">
        <v>1.6455</v>
      </c>
      <c r="I546" s="93">
        <v>0.61924999999999986</v>
      </c>
      <c r="J546" s="94">
        <v>3.4357277205934666E-6</v>
      </c>
      <c r="K546" s="94">
        <f>I546/'סכום נכסי הקרן'!$C$42</f>
        <v>8.401475330782014E-9</v>
      </c>
    </row>
    <row r="547" spans="2:11">
      <c r="B547" s="86" t="s">
        <v>3257</v>
      </c>
      <c r="C547" s="83" t="s">
        <v>3258</v>
      </c>
      <c r="D547" s="96" t="s">
        <v>1911</v>
      </c>
      <c r="E547" s="96" t="s">
        <v>153</v>
      </c>
      <c r="F547" s="105">
        <v>43678</v>
      </c>
      <c r="G547" s="93">
        <v>31371984.319999997</v>
      </c>
      <c r="H547" s="95">
        <v>1.6019000000000001</v>
      </c>
      <c r="I547" s="93">
        <v>502.56075999999996</v>
      </c>
      <c r="J547" s="94">
        <v>2.7883115614283738E-3</v>
      </c>
      <c r="K547" s="94">
        <f>I547/'סכום נכסי הקרן'!$C$42</f>
        <v>6.8183315742576683E-6</v>
      </c>
    </row>
    <row r="548" spans="2:11">
      <c r="B548" s="86" t="s">
        <v>3257</v>
      </c>
      <c r="C548" s="83" t="s">
        <v>3259</v>
      </c>
      <c r="D548" s="96" t="s">
        <v>1911</v>
      </c>
      <c r="E548" s="96" t="s">
        <v>153</v>
      </c>
      <c r="F548" s="105">
        <v>43678</v>
      </c>
      <c r="G548" s="93">
        <v>1960749.0199999998</v>
      </c>
      <c r="H548" s="95">
        <v>1.6019000000000001</v>
      </c>
      <c r="I548" s="93">
        <v>31.410049999999995</v>
      </c>
      <c r="J548" s="94">
        <v>1.74269486459793E-4</v>
      </c>
      <c r="K548" s="94">
        <f>I548/'סכום נכסי הקרן'!$C$42</f>
        <v>4.2614575730905061E-7</v>
      </c>
    </row>
    <row r="549" spans="2:11">
      <c r="B549" s="86" t="s">
        <v>3257</v>
      </c>
      <c r="C549" s="83" t="s">
        <v>3260</v>
      </c>
      <c r="D549" s="96" t="s">
        <v>1911</v>
      </c>
      <c r="E549" s="96" t="s">
        <v>153</v>
      </c>
      <c r="F549" s="105">
        <v>43678</v>
      </c>
      <c r="G549" s="93">
        <v>2548973.7299999995</v>
      </c>
      <c r="H549" s="95">
        <v>1.6019000000000001</v>
      </c>
      <c r="I549" s="93">
        <v>40.833059999999989</v>
      </c>
      <c r="J549" s="94">
        <v>2.2655030465669156E-4</v>
      </c>
      <c r="K549" s="94">
        <f>I549/'סכום נכסי הקרן'!$C$42</f>
        <v>5.5398941666587287E-7</v>
      </c>
    </row>
    <row r="550" spans="2:11">
      <c r="B550" s="86" t="s">
        <v>3261</v>
      </c>
      <c r="C550" s="83" t="s">
        <v>2876</v>
      </c>
      <c r="D550" s="96" t="s">
        <v>1911</v>
      </c>
      <c r="E550" s="96" t="s">
        <v>153</v>
      </c>
      <c r="F550" s="105">
        <v>43675</v>
      </c>
      <c r="G550" s="93">
        <v>41816706.495505989</v>
      </c>
      <c r="H550" s="95">
        <v>2.4350000000000001</v>
      </c>
      <c r="I550" s="93">
        <v>1018.2464586139998</v>
      </c>
      <c r="J550" s="94">
        <v>5.6494430105066586E-3</v>
      </c>
      <c r="K550" s="94">
        <f>I550/'סכום נכסי הקרן'!$C$42</f>
        <v>1.3814731534439516E-5</v>
      </c>
    </row>
    <row r="551" spans="2:11">
      <c r="B551" s="86" t="s">
        <v>3262</v>
      </c>
      <c r="C551" s="83" t="s">
        <v>3263</v>
      </c>
      <c r="D551" s="96" t="s">
        <v>1911</v>
      </c>
      <c r="E551" s="96" t="s">
        <v>153</v>
      </c>
      <c r="F551" s="105">
        <v>43678</v>
      </c>
      <c r="G551" s="93">
        <v>35780343.515051983</v>
      </c>
      <c r="H551" s="95">
        <v>1.6720999999999999</v>
      </c>
      <c r="I551" s="93">
        <v>598.26880603699988</v>
      </c>
      <c r="J551" s="94">
        <v>3.3193196952243471E-3</v>
      </c>
      <c r="K551" s="94">
        <f>I551/'סכום נכסי הקרן'!$C$42</f>
        <v>8.1168197256298192E-6</v>
      </c>
    </row>
    <row r="552" spans="2:11">
      <c r="B552" s="86" t="s">
        <v>3264</v>
      </c>
      <c r="C552" s="83" t="s">
        <v>3265</v>
      </c>
      <c r="D552" s="96" t="s">
        <v>1911</v>
      </c>
      <c r="E552" s="96" t="s">
        <v>153</v>
      </c>
      <c r="F552" s="105">
        <v>43677</v>
      </c>
      <c r="G552" s="93">
        <v>27934677.622832995</v>
      </c>
      <c r="H552" s="95">
        <v>2.6322999999999999</v>
      </c>
      <c r="I552" s="93">
        <v>735.33351901399999</v>
      </c>
      <c r="J552" s="94">
        <v>4.0797832138198516E-3</v>
      </c>
      <c r="K552" s="94">
        <f>I552/'סכום נכסי הקרן'!$C$42</f>
        <v>9.976401162524424E-6</v>
      </c>
    </row>
    <row r="553" spans="2:11">
      <c r="B553" s="86" t="s">
        <v>3266</v>
      </c>
      <c r="C553" s="83" t="s">
        <v>3267</v>
      </c>
      <c r="D553" s="96" t="s">
        <v>1911</v>
      </c>
      <c r="E553" s="96" t="s">
        <v>153</v>
      </c>
      <c r="F553" s="105">
        <v>43677</v>
      </c>
      <c r="G553" s="93">
        <v>27934677.622832995</v>
      </c>
      <c r="H553" s="95">
        <v>2.6322999999999999</v>
      </c>
      <c r="I553" s="93">
        <v>735.33351901399999</v>
      </c>
      <c r="J553" s="94">
        <v>4.0797832138198516E-3</v>
      </c>
      <c r="K553" s="94">
        <f>I553/'סכום נכסי הקרן'!$C$42</f>
        <v>9.976401162524424E-6</v>
      </c>
    </row>
    <row r="554" spans="2:11">
      <c r="B554" s="86" t="s">
        <v>3268</v>
      </c>
      <c r="C554" s="83" t="s">
        <v>3200</v>
      </c>
      <c r="D554" s="96" t="s">
        <v>1911</v>
      </c>
      <c r="E554" s="96" t="s">
        <v>153</v>
      </c>
      <c r="F554" s="105">
        <v>43676</v>
      </c>
      <c r="G554" s="93">
        <v>48898667.787160985</v>
      </c>
      <c r="H554" s="95">
        <v>2.6579999999999999</v>
      </c>
      <c r="I554" s="93">
        <v>1299.7309792389997</v>
      </c>
      <c r="J554" s="94">
        <v>7.2111776418014107E-3</v>
      </c>
      <c r="K554" s="94">
        <f>I554/'סכום נכסי הקרן'!$C$42</f>
        <v>1.7633682291044987E-5</v>
      </c>
    </row>
    <row r="555" spans="2:11">
      <c r="B555" s="86" t="s">
        <v>3269</v>
      </c>
      <c r="C555" s="83" t="s">
        <v>3270</v>
      </c>
      <c r="D555" s="96" t="s">
        <v>1911</v>
      </c>
      <c r="E555" s="96" t="s">
        <v>153</v>
      </c>
      <c r="F555" s="105">
        <v>43670</v>
      </c>
      <c r="G555" s="93">
        <v>593750.6399999999</v>
      </c>
      <c r="H555" s="95">
        <v>2.5867</v>
      </c>
      <c r="I555" s="93">
        <v>15.358549999999997</v>
      </c>
      <c r="J555" s="94">
        <v>8.5212427909763081E-5</v>
      </c>
      <c r="K555" s="94">
        <f>I555/'סכום נכסי הקרן'!$C$42</f>
        <v>2.0837219045875189E-7</v>
      </c>
    </row>
    <row r="556" spans="2:11">
      <c r="B556" s="86" t="s">
        <v>3269</v>
      </c>
      <c r="C556" s="83" t="s">
        <v>3271</v>
      </c>
      <c r="D556" s="96" t="s">
        <v>1911</v>
      </c>
      <c r="E556" s="96" t="s">
        <v>153</v>
      </c>
      <c r="F556" s="105">
        <v>43670</v>
      </c>
      <c r="G556" s="93">
        <v>118750.12999999998</v>
      </c>
      <c r="H556" s="95">
        <v>2.5867</v>
      </c>
      <c r="I556" s="93">
        <v>3.0717099999999995</v>
      </c>
      <c r="J556" s="94">
        <v>1.7042485581952618E-5</v>
      </c>
      <c r="K556" s="94">
        <f>I556/'סכום נכסי הקרן'!$C$42</f>
        <v>4.1674438091750378E-8</v>
      </c>
    </row>
    <row r="557" spans="2:11">
      <c r="B557" s="86" t="s">
        <v>3272</v>
      </c>
      <c r="C557" s="83" t="s">
        <v>3273</v>
      </c>
      <c r="D557" s="96" t="s">
        <v>1911</v>
      </c>
      <c r="E557" s="96" t="s">
        <v>153</v>
      </c>
      <c r="F557" s="105">
        <v>43684</v>
      </c>
      <c r="G557" s="93">
        <v>1188598.1100000001</v>
      </c>
      <c r="H557" s="95">
        <v>2.6756000000000002</v>
      </c>
      <c r="I557" s="93">
        <v>31.802009999999996</v>
      </c>
      <c r="J557" s="94">
        <v>1.7644416201468009E-4</v>
      </c>
      <c r="K557" s="94">
        <f>I557/'סכום נכסי הקרן'!$C$42</f>
        <v>4.314635486221767E-7</v>
      </c>
    </row>
    <row r="558" spans="2:11">
      <c r="B558" s="86" t="s">
        <v>3274</v>
      </c>
      <c r="C558" s="83" t="s">
        <v>3275</v>
      </c>
      <c r="D558" s="96" t="s">
        <v>1911</v>
      </c>
      <c r="E558" s="96" t="s">
        <v>153</v>
      </c>
      <c r="F558" s="105">
        <v>43663</v>
      </c>
      <c r="G558" s="93">
        <v>3986994.4599999995</v>
      </c>
      <c r="H558" s="95">
        <v>3.1995</v>
      </c>
      <c r="I558" s="93">
        <v>127.56413999999998</v>
      </c>
      <c r="J558" s="94">
        <v>7.0775236487955731E-4</v>
      </c>
      <c r="K558" s="94">
        <f>I558/'סכום נכסי הקרן'!$C$42</f>
        <v>1.7306854667782369E-6</v>
      </c>
    </row>
    <row r="559" spans="2:11">
      <c r="B559" s="86" t="s">
        <v>3274</v>
      </c>
      <c r="C559" s="83" t="s">
        <v>3276</v>
      </c>
      <c r="D559" s="96" t="s">
        <v>1911</v>
      </c>
      <c r="E559" s="96" t="s">
        <v>153</v>
      </c>
      <c r="F559" s="105">
        <v>43663</v>
      </c>
      <c r="G559" s="93">
        <v>2392196.6799999997</v>
      </c>
      <c r="H559" s="95">
        <v>3.1995</v>
      </c>
      <c r="I559" s="93">
        <v>76.538479999999979</v>
      </c>
      <c r="J559" s="94">
        <v>4.2465139673490292E-4</v>
      </c>
      <c r="K559" s="94">
        <f>I559/'סכום נכסי הקרן'!$C$42</f>
        <v>1.0384112257982278E-6</v>
      </c>
    </row>
    <row r="560" spans="2:11">
      <c r="B560" s="86" t="s">
        <v>3274</v>
      </c>
      <c r="C560" s="83" t="s">
        <v>3277</v>
      </c>
      <c r="D560" s="96" t="s">
        <v>1911</v>
      </c>
      <c r="E560" s="96" t="s">
        <v>153</v>
      </c>
      <c r="F560" s="105">
        <v>43663</v>
      </c>
      <c r="G560" s="93">
        <v>3189595.5699999994</v>
      </c>
      <c r="H560" s="95">
        <v>3.1995</v>
      </c>
      <c r="I560" s="93">
        <v>102.05130999999999</v>
      </c>
      <c r="J560" s="94">
        <v>5.6620188080723022E-4</v>
      </c>
      <c r="K560" s="94">
        <f>I560/'סכום נכסי הקרן'!$C$42</f>
        <v>1.3845483462882325E-6</v>
      </c>
    </row>
    <row r="561" spans="2:11">
      <c r="B561" s="86" t="s">
        <v>3274</v>
      </c>
      <c r="C561" s="83" t="s">
        <v>3278</v>
      </c>
      <c r="D561" s="96" t="s">
        <v>1911</v>
      </c>
      <c r="E561" s="96" t="s">
        <v>153</v>
      </c>
      <c r="F561" s="105">
        <v>43663</v>
      </c>
      <c r="G561" s="93">
        <v>398699.44999999995</v>
      </c>
      <c r="H561" s="95">
        <v>3.1995</v>
      </c>
      <c r="I561" s="93">
        <v>12.756409999999999</v>
      </c>
      <c r="J561" s="94">
        <v>7.0775214295124274E-5</v>
      </c>
      <c r="K561" s="94">
        <f>I561/'סכום נכסי הקרן'!$C$42</f>
        <v>1.7306849240910941E-7</v>
      </c>
    </row>
    <row r="562" spans="2:11">
      <c r="B562" s="86" t="s">
        <v>3279</v>
      </c>
      <c r="C562" s="83" t="s">
        <v>3280</v>
      </c>
      <c r="D562" s="96" t="s">
        <v>1911</v>
      </c>
      <c r="E562" s="96" t="s">
        <v>153</v>
      </c>
      <c r="F562" s="105">
        <v>43663</v>
      </c>
      <c r="G562" s="93">
        <v>239273.98999999996</v>
      </c>
      <c r="H562" s="95">
        <v>3.3008000000000002</v>
      </c>
      <c r="I562" s="93">
        <v>7.8978599999999988</v>
      </c>
      <c r="J562" s="94">
        <v>4.3818968971120415E-5</v>
      </c>
      <c r="K562" s="94">
        <f>I562/'סכום נכסי הקרן'!$C$42</f>
        <v>1.0715167695756164E-7</v>
      </c>
    </row>
    <row r="563" spans="2:11">
      <c r="B563" s="86" t="s">
        <v>3281</v>
      </c>
      <c r="C563" s="83" t="s">
        <v>3282</v>
      </c>
      <c r="D563" s="96" t="s">
        <v>1911</v>
      </c>
      <c r="E563" s="96" t="s">
        <v>153</v>
      </c>
      <c r="F563" s="105">
        <v>43656</v>
      </c>
      <c r="G563" s="93">
        <v>582467.22</v>
      </c>
      <c r="H563" s="95">
        <v>3.3391000000000002</v>
      </c>
      <c r="I563" s="93">
        <v>19.449429999999996</v>
      </c>
      <c r="J563" s="94">
        <v>1.079094805018041E-4</v>
      </c>
      <c r="K563" s="94">
        <f>I563/'סכום נכסי הקרן'!$C$42</f>
        <v>2.6387388993584437E-7</v>
      </c>
    </row>
    <row r="564" spans="2:11">
      <c r="B564" s="86" t="s">
        <v>3283</v>
      </c>
      <c r="C564" s="83" t="s">
        <v>3284</v>
      </c>
      <c r="D564" s="96" t="s">
        <v>1911</v>
      </c>
      <c r="E564" s="96" t="s">
        <v>153</v>
      </c>
      <c r="F564" s="105">
        <v>43654</v>
      </c>
      <c r="G564" s="93">
        <v>838628.9099999998</v>
      </c>
      <c r="H564" s="95">
        <v>3.3037000000000001</v>
      </c>
      <c r="I564" s="93">
        <v>27.705769999999998</v>
      </c>
      <c r="J564" s="94">
        <v>1.5371737102848102E-4</v>
      </c>
      <c r="K564" s="94">
        <f>I564/'סכום נכסי הקרן'!$C$42</f>
        <v>3.7588912906793774E-7</v>
      </c>
    </row>
    <row r="565" spans="2:11">
      <c r="B565" s="86" t="s">
        <v>3283</v>
      </c>
      <c r="C565" s="83" t="s">
        <v>3285</v>
      </c>
      <c r="D565" s="96" t="s">
        <v>1911</v>
      </c>
      <c r="E565" s="96" t="s">
        <v>153</v>
      </c>
      <c r="F565" s="105">
        <v>43654</v>
      </c>
      <c r="G565" s="93">
        <v>199673.54999999996</v>
      </c>
      <c r="H565" s="95">
        <v>3.3037000000000001</v>
      </c>
      <c r="I565" s="93">
        <v>6.5966099999999992</v>
      </c>
      <c r="J565" s="94">
        <v>3.6599363486385257E-5</v>
      </c>
      <c r="K565" s="94">
        <f>I565/'סכום נכסי הקרן'!$C$42</f>
        <v>8.9497385840597407E-8</v>
      </c>
    </row>
    <row r="566" spans="2:11">
      <c r="B566" s="86" t="s">
        <v>3283</v>
      </c>
      <c r="C566" s="83" t="s">
        <v>3286</v>
      </c>
      <c r="D566" s="96" t="s">
        <v>1911</v>
      </c>
      <c r="E566" s="96" t="s">
        <v>153</v>
      </c>
      <c r="F566" s="105">
        <v>43654</v>
      </c>
      <c r="G566" s="93">
        <v>199673.54999999996</v>
      </c>
      <c r="H566" s="95">
        <v>3.3037000000000001</v>
      </c>
      <c r="I566" s="93">
        <v>6.5966099999999992</v>
      </c>
      <c r="J566" s="94">
        <v>3.6599363486385257E-5</v>
      </c>
      <c r="K566" s="94">
        <f>I566/'סכום נכסי הקרן'!$C$42</f>
        <v>8.9497385840597407E-8</v>
      </c>
    </row>
    <row r="567" spans="2:11">
      <c r="B567" s="86" t="s">
        <v>3287</v>
      </c>
      <c r="C567" s="83" t="s">
        <v>3288</v>
      </c>
      <c r="D567" s="96" t="s">
        <v>1911</v>
      </c>
      <c r="E567" s="96" t="s">
        <v>153</v>
      </c>
      <c r="F567" s="105">
        <v>43650</v>
      </c>
      <c r="G567" s="93">
        <v>364.98</v>
      </c>
      <c r="H567" s="95">
        <v>3.8468</v>
      </c>
      <c r="I567" s="93">
        <v>1.4039999999999997E-2</v>
      </c>
      <c r="J567" s="94">
        <v>7.7896838428958046E-8</v>
      </c>
      <c r="K567" s="94">
        <f>I567/'סכום נכסי הקרן'!$C$42</f>
        <v>1.9048318715249006E-10</v>
      </c>
    </row>
    <row r="568" spans="2:11">
      <c r="B568" s="86" t="s">
        <v>3287</v>
      </c>
      <c r="C568" s="83" t="s">
        <v>3289</v>
      </c>
      <c r="D568" s="96" t="s">
        <v>1911</v>
      </c>
      <c r="E568" s="96" t="s">
        <v>153</v>
      </c>
      <c r="F568" s="105">
        <v>43650</v>
      </c>
      <c r="G568" s="93">
        <v>8182.4199999999992</v>
      </c>
      <c r="H568" s="95">
        <v>3.8512</v>
      </c>
      <c r="I568" s="93">
        <v>0.31511999999999996</v>
      </c>
      <c r="J568" s="94">
        <v>1.7483512625166142E-6</v>
      </c>
      <c r="K568" s="94">
        <f>I568/'סכום נכסי הקרן'!$C$42</f>
        <v>4.2752893116447772E-9</v>
      </c>
    </row>
    <row r="569" spans="2:11">
      <c r="B569" s="86" t="s">
        <v>3287</v>
      </c>
      <c r="C569" s="83" t="s">
        <v>3290</v>
      </c>
      <c r="D569" s="96" t="s">
        <v>1911</v>
      </c>
      <c r="E569" s="96" t="s">
        <v>153</v>
      </c>
      <c r="F569" s="105">
        <v>43650</v>
      </c>
      <c r="G569" s="93">
        <v>365801.85999999993</v>
      </c>
      <c r="H569" s="95">
        <v>3.8511000000000002</v>
      </c>
      <c r="I569" s="93">
        <v>14.087239999999998</v>
      </c>
      <c r="J569" s="94">
        <v>7.8158935768515321E-5</v>
      </c>
      <c r="K569" s="94">
        <f>I569/'סכום נכסי הקרן'!$C$42</f>
        <v>1.9112410066823679E-7</v>
      </c>
    </row>
    <row r="570" spans="2:11">
      <c r="B570" s="86" t="s">
        <v>3287</v>
      </c>
      <c r="C570" s="83" t="s">
        <v>3291</v>
      </c>
      <c r="D570" s="96" t="s">
        <v>1911</v>
      </c>
      <c r="E570" s="96" t="s">
        <v>153</v>
      </c>
      <c r="F570" s="105">
        <v>43650</v>
      </c>
      <c r="G570" s="93">
        <v>26873.589999999997</v>
      </c>
      <c r="H570" s="95">
        <v>3.851</v>
      </c>
      <c r="I570" s="93">
        <v>1.03491</v>
      </c>
      <c r="J570" s="94">
        <v>5.7418958018883897E-6</v>
      </c>
      <c r="K570" s="94">
        <f>I570/'סכום נכסי הקרן'!$C$42</f>
        <v>1.4040808776067203E-8</v>
      </c>
    </row>
    <row r="571" spans="2:11">
      <c r="B571" s="86" t="s">
        <v>3287</v>
      </c>
      <c r="C571" s="83" t="s">
        <v>3292</v>
      </c>
      <c r="D571" s="96" t="s">
        <v>1911</v>
      </c>
      <c r="E571" s="96" t="s">
        <v>153</v>
      </c>
      <c r="F571" s="105">
        <v>43650</v>
      </c>
      <c r="G571" s="93">
        <v>16043.939999999997</v>
      </c>
      <c r="H571" s="95">
        <v>3.851</v>
      </c>
      <c r="I571" s="93">
        <v>0.61785999999999985</v>
      </c>
      <c r="J571" s="94">
        <v>3.4280157116606852E-6</v>
      </c>
      <c r="K571" s="94">
        <f>I571/'סכום נכסי הקרן'!$C$42</f>
        <v>8.3826169525667737E-9</v>
      </c>
    </row>
    <row r="572" spans="2:11">
      <c r="B572" s="86" t="s">
        <v>3287</v>
      </c>
      <c r="C572" s="83" t="s">
        <v>2729</v>
      </c>
      <c r="D572" s="96" t="s">
        <v>1911</v>
      </c>
      <c r="E572" s="96" t="s">
        <v>153</v>
      </c>
      <c r="F572" s="105">
        <v>43650</v>
      </c>
      <c r="G572" s="93">
        <v>22461.509999999995</v>
      </c>
      <c r="H572" s="95">
        <v>3.851</v>
      </c>
      <c r="I572" s="93">
        <v>0.86499999999999988</v>
      </c>
      <c r="J572" s="94">
        <v>4.7991998034934983E-6</v>
      </c>
      <c r="K572" s="94">
        <f>I572/'סכום נכסי הקרן'!$C$42</f>
        <v>1.1735609464879196E-8</v>
      </c>
    </row>
    <row r="573" spans="2:11">
      <c r="B573" s="86" t="s">
        <v>3287</v>
      </c>
      <c r="C573" s="83" t="s">
        <v>2517</v>
      </c>
      <c r="D573" s="96" t="s">
        <v>1911</v>
      </c>
      <c r="E573" s="96" t="s">
        <v>153</v>
      </c>
      <c r="F573" s="105">
        <v>43650</v>
      </c>
      <c r="G573" s="93">
        <v>707136.74999999988</v>
      </c>
      <c r="H573" s="95">
        <v>3.8511000000000002</v>
      </c>
      <c r="I573" s="93">
        <v>27.232279999999996</v>
      </c>
      <c r="J573" s="94">
        <v>1.5109035008633518E-4</v>
      </c>
      <c r="K573" s="94">
        <f>I573/'סכום נכסי הקרן'!$C$42</f>
        <v>3.6946520568582713E-7</v>
      </c>
    </row>
    <row r="574" spans="2:11">
      <c r="B574" s="86" t="s">
        <v>3287</v>
      </c>
      <c r="C574" s="83" t="s">
        <v>3293</v>
      </c>
      <c r="D574" s="96" t="s">
        <v>1911</v>
      </c>
      <c r="E574" s="96" t="s">
        <v>153</v>
      </c>
      <c r="F574" s="105">
        <v>43650</v>
      </c>
      <c r="G574" s="93">
        <v>739625.71999999986</v>
      </c>
      <c r="H574" s="95">
        <v>3.8511000000000002</v>
      </c>
      <c r="I574" s="93">
        <v>28.483449999999998</v>
      </c>
      <c r="J574" s="94">
        <v>1.5803210132117561E-4</v>
      </c>
      <c r="K574" s="94">
        <f>I574/'סכום נכסי הקרן'!$C$42</f>
        <v>3.8644005249989988E-7</v>
      </c>
    </row>
    <row r="575" spans="2:11">
      <c r="B575" s="86" t="s">
        <v>3287</v>
      </c>
      <c r="C575" s="83" t="s">
        <v>3294</v>
      </c>
      <c r="D575" s="96" t="s">
        <v>1911</v>
      </c>
      <c r="E575" s="96" t="s">
        <v>153</v>
      </c>
      <c r="F575" s="105">
        <v>43650</v>
      </c>
      <c r="G575" s="93">
        <v>30082.389999999996</v>
      </c>
      <c r="H575" s="95">
        <v>3.8511000000000002</v>
      </c>
      <c r="I575" s="93">
        <v>1.1584899999999998</v>
      </c>
      <c r="J575" s="94">
        <v>6.4275433298834484E-6</v>
      </c>
      <c r="K575" s="94">
        <f>I575/'סכום נכסי הקרן'!$C$42</f>
        <v>1.5717440704009134E-8</v>
      </c>
    </row>
    <row r="576" spans="2:11">
      <c r="B576" s="86" t="s">
        <v>3287</v>
      </c>
      <c r="C576" s="83" t="s">
        <v>3295</v>
      </c>
      <c r="D576" s="96" t="s">
        <v>1911</v>
      </c>
      <c r="E576" s="96" t="s">
        <v>153</v>
      </c>
      <c r="F576" s="105">
        <v>43650</v>
      </c>
      <c r="G576" s="93">
        <v>10027.459999999997</v>
      </c>
      <c r="H576" s="95">
        <v>3.851</v>
      </c>
      <c r="I576" s="93">
        <v>0.38616</v>
      </c>
      <c r="J576" s="94">
        <v>2.1424959492682653E-6</v>
      </c>
      <c r="K576" s="94">
        <f>I576/'סכום נכסי הקרן'!$C$42</f>
        <v>5.2391016774078048E-9</v>
      </c>
    </row>
    <row r="577" spans="2:11">
      <c r="B577" s="86" t="s">
        <v>3287</v>
      </c>
      <c r="C577" s="83" t="s">
        <v>3296</v>
      </c>
      <c r="D577" s="96" t="s">
        <v>1911</v>
      </c>
      <c r="E577" s="96" t="s">
        <v>153</v>
      </c>
      <c r="F577" s="105">
        <v>43650</v>
      </c>
      <c r="G577" s="93">
        <v>20054.929999999997</v>
      </c>
      <c r="H577" s="95">
        <v>3.8511000000000002</v>
      </c>
      <c r="I577" s="93">
        <v>0.77233000000000007</v>
      </c>
      <c r="J577" s="94">
        <v>4.2850473806151848E-6</v>
      </c>
      <c r="K577" s="94">
        <f>I577/'סכום נכסי הקרן'!$C$42</f>
        <v>1.0478339026601331E-8</v>
      </c>
    </row>
    <row r="578" spans="2:11">
      <c r="B578" s="86" t="s">
        <v>3287</v>
      </c>
      <c r="C578" s="83" t="s">
        <v>3297</v>
      </c>
      <c r="D578" s="96" t="s">
        <v>1911</v>
      </c>
      <c r="E578" s="96" t="s">
        <v>153</v>
      </c>
      <c r="F578" s="105">
        <v>43650</v>
      </c>
      <c r="G578" s="93">
        <v>236247.04999999996</v>
      </c>
      <c r="H578" s="95">
        <v>3.8511000000000002</v>
      </c>
      <c r="I578" s="93">
        <v>9.0980299999999996</v>
      </c>
      <c r="J578" s="94">
        <v>5.0477761604830008E-5</v>
      </c>
      <c r="K578" s="94">
        <f>I578/'סכום נכסי הקרן'!$C$42</f>
        <v>1.2343459766445652E-7</v>
      </c>
    </row>
    <row r="579" spans="2:11">
      <c r="B579" s="86" t="s">
        <v>3287</v>
      </c>
      <c r="C579" s="83" t="s">
        <v>3298</v>
      </c>
      <c r="D579" s="96" t="s">
        <v>1911</v>
      </c>
      <c r="E579" s="96" t="s">
        <v>153</v>
      </c>
      <c r="F579" s="105">
        <v>43650</v>
      </c>
      <c r="G579" s="93">
        <v>806208.06999999983</v>
      </c>
      <c r="H579" s="95">
        <v>3.8511000000000002</v>
      </c>
      <c r="I579" s="93">
        <v>31.047569999999997</v>
      </c>
      <c r="J579" s="94">
        <v>1.7225837207277532E-4</v>
      </c>
      <c r="K579" s="94">
        <f>I579/'סכום נכסי הקרן'!$C$42</f>
        <v>4.2122792642023053E-7</v>
      </c>
    </row>
    <row r="580" spans="2:11">
      <c r="B580" s="86" t="s">
        <v>3299</v>
      </c>
      <c r="C580" s="83" t="s">
        <v>3300</v>
      </c>
      <c r="D580" s="96" t="s">
        <v>1911</v>
      </c>
      <c r="E580" s="96" t="s">
        <v>153</v>
      </c>
      <c r="F580" s="105">
        <v>43649</v>
      </c>
      <c r="G580" s="93">
        <v>60200.299999999988</v>
      </c>
      <c r="H580" s="95">
        <v>3.8277000000000001</v>
      </c>
      <c r="I580" s="93">
        <v>2.3042999999999996</v>
      </c>
      <c r="J580" s="94">
        <v>1.2784735384034761E-5</v>
      </c>
      <c r="K580" s="94">
        <f>I580/'סכום נכסי הקרן'!$C$42</f>
        <v>3.126284958372385E-8</v>
      </c>
    </row>
    <row r="581" spans="2:11">
      <c r="B581" s="86" t="s">
        <v>3301</v>
      </c>
      <c r="C581" s="83" t="s">
        <v>3302</v>
      </c>
      <c r="D581" s="96" t="s">
        <v>1911</v>
      </c>
      <c r="E581" s="96" t="s">
        <v>153</v>
      </c>
      <c r="F581" s="105">
        <v>43647</v>
      </c>
      <c r="G581" s="93">
        <v>36330143.399999999</v>
      </c>
      <c r="H581" s="95">
        <v>4.3261000000000003</v>
      </c>
      <c r="I581" s="93">
        <v>1571.6766</v>
      </c>
      <c r="J581" s="94">
        <v>8.7199884738443124E-3</v>
      </c>
      <c r="K581" s="94">
        <f>I581/'סכום נכסי הקרן'!$C$42</f>
        <v>2.1323217089814057E-5</v>
      </c>
    </row>
    <row r="582" spans="2:11">
      <c r="B582" s="86" t="s">
        <v>3303</v>
      </c>
      <c r="C582" s="83" t="s">
        <v>3304</v>
      </c>
      <c r="D582" s="96" t="s">
        <v>1911</v>
      </c>
      <c r="E582" s="96" t="s">
        <v>153</v>
      </c>
      <c r="F582" s="105">
        <v>43647</v>
      </c>
      <c r="G582" s="93">
        <v>524859.2699999999</v>
      </c>
      <c r="H582" s="95">
        <v>4.3423999999999996</v>
      </c>
      <c r="I582" s="93">
        <v>22.791449999999998</v>
      </c>
      <c r="J582" s="94">
        <v>1.2645170215182879E-4</v>
      </c>
      <c r="K582" s="94">
        <f>I582/'סכום נכסי הקרן'!$C$42</f>
        <v>3.0921567206742312E-7</v>
      </c>
    </row>
    <row r="583" spans="2:11">
      <c r="B583" s="86" t="s">
        <v>3303</v>
      </c>
      <c r="C583" s="83" t="s">
        <v>3305</v>
      </c>
      <c r="D583" s="96" t="s">
        <v>1911</v>
      </c>
      <c r="E583" s="96" t="s">
        <v>153</v>
      </c>
      <c r="F583" s="105">
        <v>43647</v>
      </c>
      <c r="G583" s="93">
        <v>1291961.2799999998</v>
      </c>
      <c r="H583" s="95">
        <v>4.3423999999999996</v>
      </c>
      <c r="I583" s="93">
        <v>56.102039999999995</v>
      </c>
      <c r="J583" s="94">
        <v>3.1126577958795883E-4</v>
      </c>
      <c r="K583" s="94">
        <f>I583/'סכום נכסי הקרן'!$C$42</f>
        <v>7.6114639493992065E-7</v>
      </c>
    </row>
    <row r="584" spans="2:11">
      <c r="B584" s="86" t="s">
        <v>3303</v>
      </c>
      <c r="C584" s="83" t="s">
        <v>3306</v>
      </c>
      <c r="D584" s="96" t="s">
        <v>1911</v>
      </c>
      <c r="E584" s="96" t="s">
        <v>153</v>
      </c>
      <c r="F584" s="105">
        <v>43647</v>
      </c>
      <c r="G584" s="93">
        <v>585419.95999999985</v>
      </c>
      <c r="H584" s="95">
        <v>4.3423999999999996</v>
      </c>
      <c r="I584" s="93">
        <v>25.421240000000001</v>
      </c>
      <c r="J584" s="94">
        <v>1.4104232371394345E-4</v>
      </c>
      <c r="K584" s="94">
        <f>I584/'סכום נכסי הקרן'!$C$42</f>
        <v>3.4489450260458463E-7</v>
      </c>
    </row>
    <row r="585" spans="2:11">
      <c r="B585" s="86" t="s">
        <v>3303</v>
      </c>
      <c r="C585" s="83" t="s">
        <v>3307</v>
      </c>
      <c r="D585" s="96" t="s">
        <v>1911</v>
      </c>
      <c r="E585" s="96" t="s">
        <v>153</v>
      </c>
      <c r="F585" s="105">
        <v>43647</v>
      </c>
      <c r="G585" s="93">
        <v>1049718.5399999998</v>
      </c>
      <c r="H585" s="95">
        <v>4.3423999999999996</v>
      </c>
      <c r="I585" s="93">
        <v>45.582899999999995</v>
      </c>
      <c r="J585" s="94">
        <v>2.5290340430365757E-4</v>
      </c>
      <c r="K585" s="94">
        <f>I585/'סכום נכסי הקרן'!$C$42</f>
        <v>6.1843134413484623E-7</v>
      </c>
    </row>
    <row r="586" spans="2:11">
      <c r="B586" s="86" t="s">
        <v>3303</v>
      </c>
      <c r="C586" s="83" t="s">
        <v>3308</v>
      </c>
      <c r="D586" s="96" t="s">
        <v>1911</v>
      </c>
      <c r="E586" s="96" t="s">
        <v>153</v>
      </c>
      <c r="F586" s="105">
        <v>43647</v>
      </c>
      <c r="G586" s="93">
        <v>6863544.2999999989</v>
      </c>
      <c r="H586" s="95">
        <v>4.3423999999999996</v>
      </c>
      <c r="I586" s="93">
        <v>298.04206999999997</v>
      </c>
      <c r="J586" s="94">
        <v>1.6535993569673937E-3</v>
      </c>
      <c r="K586" s="94">
        <f>I586/'סכום נכסי הקרן'!$C$42</f>
        <v>4.0435899856927028E-6</v>
      </c>
    </row>
    <row r="587" spans="2:11">
      <c r="B587" s="86" t="s">
        <v>3309</v>
      </c>
      <c r="C587" s="83" t="s">
        <v>3310</v>
      </c>
      <c r="D587" s="96" t="s">
        <v>1911</v>
      </c>
      <c r="E587" s="96" t="s">
        <v>154</v>
      </c>
      <c r="F587" s="105">
        <v>43689</v>
      </c>
      <c r="G587" s="93">
        <v>232186.71999999997</v>
      </c>
      <c r="H587" s="95">
        <v>-1.4075</v>
      </c>
      <c r="I587" s="93">
        <v>-3.2679499999999995</v>
      </c>
      <c r="J587" s="94">
        <v>-1.8131265893441132E-5</v>
      </c>
      <c r="K587" s="94">
        <f>I587/'סכום נכסי הקרן'!$C$42</f>
        <v>-4.4336861214742162E-8</v>
      </c>
    </row>
    <row r="588" spans="2:11">
      <c r="B588" s="86" t="s">
        <v>3309</v>
      </c>
      <c r="C588" s="83" t="s">
        <v>3311</v>
      </c>
      <c r="D588" s="96" t="s">
        <v>1911</v>
      </c>
      <c r="E588" s="96" t="s">
        <v>154</v>
      </c>
      <c r="F588" s="105">
        <v>43689</v>
      </c>
      <c r="G588" s="93">
        <v>844315.35999999987</v>
      </c>
      <c r="H588" s="95">
        <v>-1.4075</v>
      </c>
      <c r="I588" s="93">
        <v>-11.883439999999997</v>
      </c>
      <c r="J588" s="94">
        <v>-6.5931795274944249E-5</v>
      </c>
      <c r="K588" s="94">
        <f>I588/'סכום נכסי הקרן'!$C$42</f>
        <v>-1.6122475253101042E-7</v>
      </c>
    </row>
    <row r="589" spans="2:11">
      <c r="B589" s="86" t="s">
        <v>3309</v>
      </c>
      <c r="C589" s="83" t="s">
        <v>3312</v>
      </c>
      <c r="D589" s="96" t="s">
        <v>1911</v>
      </c>
      <c r="E589" s="96" t="s">
        <v>154</v>
      </c>
      <c r="F589" s="105">
        <v>43689</v>
      </c>
      <c r="G589" s="93">
        <v>274402.49</v>
      </c>
      <c r="H589" s="95">
        <v>-1.4075</v>
      </c>
      <c r="I589" s="93">
        <v>-3.8621199999999996</v>
      </c>
      <c r="J589" s="94">
        <v>-2.1427844560772615E-5</v>
      </c>
      <c r="K589" s="94">
        <f>I589/'סכום נכסי הקרן'!$C$42</f>
        <v>-5.2398071706935541E-8</v>
      </c>
    </row>
    <row r="590" spans="2:11">
      <c r="B590" s="86" t="s">
        <v>3309</v>
      </c>
      <c r="C590" s="83" t="s">
        <v>3313</v>
      </c>
      <c r="D590" s="96" t="s">
        <v>1911</v>
      </c>
      <c r="E590" s="96" t="s">
        <v>154</v>
      </c>
      <c r="F590" s="105">
        <v>43689</v>
      </c>
      <c r="G590" s="93">
        <v>35883402.79999999</v>
      </c>
      <c r="H590" s="95">
        <v>-1.4075</v>
      </c>
      <c r="I590" s="93">
        <v>-505.04621999999989</v>
      </c>
      <c r="J590" s="94">
        <v>-2.8021014101492878E-3</v>
      </c>
      <c r="K590" s="94">
        <f>I590/'סכום נכסי הקרן'!$C$42</f>
        <v>-6.8520522539115154E-6</v>
      </c>
    </row>
    <row r="591" spans="2:11">
      <c r="B591" s="86" t="s">
        <v>3309</v>
      </c>
      <c r="C591" s="83" t="s">
        <v>3314</v>
      </c>
      <c r="D591" s="96" t="s">
        <v>1911</v>
      </c>
      <c r="E591" s="96" t="s">
        <v>154</v>
      </c>
      <c r="F591" s="105">
        <v>43689</v>
      </c>
      <c r="G591" s="93">
        <v>7598838.2399999984</v>
      </c>
      <c r="H591" s="95">
        <v>-1.4075</v>
      </c>
      <c r="I591" s="93">
        <v>-106.95096000000001</v>
      </c>
      <c r="J591" s="94">
        <v>-5.9338615747449839E-4</v>
      </c>
      <c r="K591" s="94">
        <f>I591/'סכום נכסי הקרן'!$C$42</f>
        <v>-1.4510227727790943E-6</v>
      </c>
    </row>
    <row r="592" spans="2:11">
      <c r="B592" s="86" t="s">
        <v>3309</v>
      </c>
      <c r="C592" s="83" t="s">
        <v>3315</v>
      </c>
      <c r="D592" s="96" t="s">
        <v>1911</v>
      </c>
      <c r="E592" s="96" t="s">
        <v>154</v>
      </c>
      <c r="F592" s="105">
        <v>43689</v>
      </c>
      <c r="G592" s="93">
        <v>1266473.0399999998</v>
      </c>
      <c r="H592" s="95">
        <v>-1.4075</v>
      </c>
      <c r="I592" s="93">
        <v>-17.825159999999997</v>
      </c>
      <c r="J592" s="94">
        <v>-9.8897692912416381E-5</v>
      </c>
      <c r="K592" s="94">
        <f>I592/'סכום נכסי הקרן'!$C$42</f>
        <v>-2.4183712879651565E-7</v>
      </c>
    </row>
    <row r="593" spans="2:11">
      <c r="B593" s="86" t="s">
        <v>3309</v>
      </c>
      <c r="C593" s="83" t="s">
        <v>3316</v>
      </c>
      <c r="D593" s="96" t="s">
        <v>1911</v>
      </c>
      <c r="E593" s="96" t="s">
        <v>154</v>
      </c>
      <c r="F593" s="105">
        <v>43689</v>
      </c>
      <c r="G593" s="93">
        <v>422157.67999999993</v>
      </c>
      <c r="H593" s="95">
        <v>-1.4075</v>
      </c>
      <c r="I593" s="93">
        <v>-5.9417199999999983</v>
      </c>
      <c r="J593" s="94">
        <v>-3.2965897637472125E-5</v>
      </c>
      <c r="K593" s="94">
        <f>I593/'סכום נכסי הקרן'!$C$42</f>
        <v>-8.0612376265505212E-8</v>
      </c>
    </row>
    <row r="594" spans="2:11">
      <c r="B594" s="86" t="s">
        <v>3317</v>
      </c>
      <c r="C594" s="83" t="s">
        <v>3318</v>
      </c>
      <c r="D594" s="96" t="s">
        <v>1911</v>
      </c>
      <c r="E594" s="96" t="s">
        <v>154</v>
      </c>
      <c r="F594" s="105">
        <v>43678</v>
      </c>
      <c r="G594" s="93">
        <v>38701252.60718099</v>
      </c>
      <c r="H594" s="95">
        <v>-1.1184000000000001</v>
      </c>
      <c r="I594" s="93">
        <v>-432.83267330299992</v>
      </c>
      <c r="J594" s="94">
        <v>-2.4014456423830325E-3</v>
      </c>
      <c r="K594" s="94">
        <f>I594/'סכום נכסי הקרן'!$C$42</f>
        <v>-5.8723181705475748E-6</v>
      </c>
    </row>
    <row r="595" spans="2:11">
      <c r="B595" s="86" t="s">
        <v>3319</v>
      </c>
      <c r="C595" s="83" t="s">
        <v>3320</v>
      </c>
      <c r="D595" s="96" t="s">
        <v>1911</v>
      </c>
      <c r="E595" s="96" t="s">
        <v>154</v>
      </c>
      <c r="F595" s="105">
        <v>43677</v>
      </c>
      <c r="G595" s="93">
        <v>19526959.143461995</v>
      </c>
      <c r="H595" s="95">
        <v>-0.2109</v>
      </c>
      <c r="I595" s="93">
        <v>-41.183451794999996</v>
      </c>
      <c r="J595" s="94">
        <v>-2.2849435116965085E-4</v>
      </c>
      <c r="K595" s="94">
        <f>I595/'סכום נכסי הקרן'!$C$42</f>
        <v>-5.5874324471884182E-7</v>
      </c>
    </row>
    <row r="596" spans="2:11">
      <c r="B596" s="86" t="s">
        <v>3321</v>
      </c>
      <c r="C596" s="83" t="s">
        <v>2530</v>
      </c>
      <c r="D596" s="96" t="s">
        <v>1911</v>
      </c>
      <c r="E596" s="96" t="s">
        <v>154</v>
      </c>
      <c r="F596" s="105">
        <v>43677</v>
      </c>
      <c r="G596" s="93">
        <v>19530606.315508995</v>
      </c>
      <c r="H596" s="95">
        <v>-0.1923</v>
      </c>
      <c r="I596" s="93">
        <v>-37.559028842999986</v>
      </c>
      <c r="J596" s="94">
        <v>-2.0838529924015282E-4</v>
      </c>
      <c r="K596" s="94">
        <f>I596/'סכום נכסי הקרן'!$C$42</f>
        <v>-5.0957005130818664E-7</v>
      </c>
    </row>
    <row r="597" spans="2:11">
      <c r="B597" s="86" t="s">
        <v>3322</v>
      </c>
      <c r="C597" s="83" t="s">
        <v>3323</v>
      </c>
      <c r="D597" s="96" t="s">
        <v>1911</v>
      </c>
      <c r="E597" s="96" t="s">
        <v>154</v>
      </c>
      <c r="F597" s="105">
        <v>43713</v>
      </c>
      <c r="G597" s="93">
        <v>4298633.459999999</v>
      </c>
      <c r="H597" s="95">
        <v>-1.7899999999999999E-2</v>
      </c>
      <c r="I597" s="93">
        <v>-0.76913999999999982</v>
      </c>
      <c r="J597" s="94">
        <v>-4.2673485975248426E-6</v>
      </c>
      <c r="K597" s="94">
        <f>I597/'סכום נכסי הקרן'!$C$42</f>
        <v>-1.0435059726956282E-8</v>
      </c>
    </row>
    <row r="598" spans="2:11">
      <c r="B598" s="86" t="s">
        <v>3324</v>
      </c>
      <c r="C598" s="83" t="s">
        <v>3325</v>
      </c>
      <c r="D598" s="96" t="s">
        <v>1911</v>
      </c>
      <c r="E598" s="96" t="s">
        <v>154</v>
      </c>
      <c r="F598" s="105">
        <v>43713</v>
      </c>
      <c r="G598" s="93">
        <v>1257071.7799999998</v>
      </c>
      <c r="H598" s="95">
        <v>-0.12609999999999999</v>
      </c>
      <c r="I598" s="93">
        <v>-1.5850999999999997</v>
      </c>
      <c r="J598" s="94">
        <v>-8.7944642873035198E-6</v>
      </c>
      <c r="K598" s="94">
        <f>I598/'סכום נכסי הקרן'!$C$42</f>
        <v>-2.1505334754658975E-8</v>
      </c>
    </row>
    <row r="599" spans="2:11">
      <c r="B599" s="86" t="s">
        <v>3324</v>
      </c>
      <c r="C599" s="83" t="s">
        <v>3326</v>
      </c>
      <c r="D599" s="96" t="s">
        <v>1911</v>
      </c>
      <c r="E599" s="96" t="s">
        <v>154</v>
      </c>
      <c r="F599" s="105">
        <v>43713</v>
      </c>
      <c r="G599" s="93">
        <v>4645138.5299999993</v>
      </c>
      <c r="H599" s="95">
        <v>-0.12609999999999999</v>
      </c>
      <c r="I599" s="93">
        <v>-5.8572799999999985</v>
      </c>
      <c r="J599" s="94">
        <v>-3.2497406965325315E-5</v>
      </c>
      <c r="K599" s="94">
        <f>I599/'סכום נכסי הקרן'!$C$42</f>
        <v>-7.9466763706875855E-8</v>
      </c>
    </row>
    <row r="600" spans="2:11">
      <c r="B600" s="86" t="s">
        <v>3324</v>
      </c>
      <c r="C600" s="83" t="s">
        <v>3327</v>
      </c>
      <c r="D600" s="96" t="s">
        <v>1911</v>
      </c>
      <c r="E600" s="96" t="s">
        <v>154</v>
      </c>
      <c r="F600" s="105">
        <v>43713</v>
      </c>
      <c r="G600" s="93">
        <v>11408356.899999999</v>
      </c>
      <c r="H600" s="95">
        <v>-0.12609999999999999</v>
      </c>
      <c r="I600" s="93">
        <v>-14.385349999999999</v>
      </c>
      <c r="J600" s="94">
        <v>-7.9812912015243004E-5</v>
      </c>
      <c r="K600" s="94">
        <f>I600/'סכום נכסי הקרן'!$C$42</f>
        <v>-1.9516861227236989E-7</v>
      </c>
    </row>
    <row r="601" spans="2:11">
      <c r="B601" s="86" t="s">
        <v>3328</v>
      </c>
      <c r="C601" s="83" t="s">
        <v>3329</v>
      </c>
      <c r="D601" s="96" t="s">
        <v>1911</v>
      </c>
      <c r="E601" s="96" t="s">
        <v>154</v>
      </c>
      <c r="F601" s="105">
        <v>43713</v>
      </c>
      <c r="G601" s="93">
        <v>127037723.24999999</v>
      </c>
      <c r="H601" s="95">
        <v>-9.5699999999999993E-2</v>
      </c>
      <c r="I601" s="93">
        <v>-121.56049999999999</v>
      </c>
      <c r="J601" s="94">
        <v>-6.7444292221106525E-4</v>
      </c>
      <c r="K601" s="94">
        <f>I601/'סכום נכסי הקרן'!$C$42</f>
        <v>-1.6492330108155465E-6</v>
      </c>
    </row>
    <row r="602" spans="2:11">
      <c r="B602" s="86" t="s">
        <v>3330</v>
      </c>
      <c r="C602" s="83" t="s">
        <v>3331</v>
      </c>
      <c r="D602" s="96" t="s">
        <v>1911</v>
      </c>
      <c r="E602" s="96" t="s">
        <v>154</v>
      </c>
      <c r="F602" s="105">
        <v>43675</v>
      </c>
      <c r="G602" s="93">
        <v>862143.19999999984</v>
      </c>
      <c r="H602" s="95">
        <v>0.17449999999999999</v>
      </c>
      <c r="I602" s="93">
        <v>1.5048599999999996</v>
      </c>
      <c r="J602" s="94">
        <v>8.3492760881910113E-6</v>
      </c>
      <c r="K602" s="94">
        <f>I602/'סכום נכסי הקרן'!$C$42</f>
        <v>2.0416704346032492E-8</v>
      </c>
    </row>
    <row r="603" spans="2:11">
      <c r="B603" s="86" t="s">
        <v>3332</v>
      </c>
      <c r="C603" s="83" t="s">
        <v>2534</v>
      </c>
      <c r="D603" s="96" t="s">
        <v>1911</v>
      </c>
      <c r="E603" s="96" t="s">
        <v>154</v>
      </c>
      <c r="F603" s="105">
        <v>43720</v>
      </c>
      <c r="G603" s="93">
        <v>80152.159999999989</v>
      </c>
      <c r="H603" s="95">
        <v>0.43269999999999997</v>
      </c>
      <c r="I603" s="93">
        <v>0.34679999999999994</v>
      </c>
      <c r="J603" s="94">
        <v>1.9241184876896476E-6</v>
      </c>
      <c r="K603" s="94">
        <f>I603/'סכום נכסי הקרן'!$C$42</f>
        <v>4.7050975288093701E-9</v>
      </c>
    </row>
    <row r="604" spans="2:11">
      <c r="B604" s="86" t="s">
        <v>3332</v>
      </c>
      <c r="C604" s="83" t="s">
        <v>3333</v>
      </c>
      <c r="D604" s="96" t="s">
        <v>1911</v>
      </c>
      <c r="E604" s="96" t="s">
        <v>154</v>
      </c>
      <c r="F604" s="105">
        <v>43720</v>
      </c>
      <c r="G604" s="93">
        <v>15640.479999999998</v>
      </c>
      <c r="H604" s="95">
        <v>0.4325</v>
      </c>
      <c r="I604" s="93">
        <v>6.7650000000000002E-2</v>
      </c>
      <c r="J604" s="94">
        <v>3.7533626208824883E-7</v>
      </c>
      <c r="K604" s="94">
        <f>I604/'סכום נכסי הקרן'!$C$42</f>
        <v>9.178196304035581E-10</v>
      </c>
    </row>
    <row r="605" spans="2:11">
      <c r="B605" s="86" t="s">
        <v>3332</v>
      </c>
      <c r="C605" s="83" t="s">
        <v>3148</v>
      </c>
      <c r="D605" s="96" t="s">
        <v>1911</v>
      </c>
      <c r="E605" s="96" t="s">
        <v>154</v>
      </c>
      <c r="F605" s="105">
        <v>43720</v>
      </c>
      <c r="G605" s="93">
        <v>1299.7599999999998</v>
      </c>
      <c r="H605" s="95">
        <v>0.43240000000000001</v>
      </c>
      <c r="I605" s="93">
        <v>5.6199999999999991E-3</v>
      </c>
      <c r="J605" s="94">
        <v>3.1180928203044461E-8</v>
      </c>
      <c r="K605" s="94">
        <f>I605/'סכום נכסי הקרן'!$C$42</f>
        <v>7.6247543575284488E-11</v>
      </c>
    </row>
    <row r="606" spans="2:11">
      <c r="B606" s="86" t="s">
        <v>3332</v>
      </c>
      <c r="C606" s="83" t="s">
        <v>3255</v>
      </c>
      <c r="D606" s="96" t="s">
        <v>1911</v>
      </c>
      <c r="E606" s="96" t="s">
        <v>154</v>
      </c>
      <c r="F606" s="105">
        <v>43720</v>
      </c>
      <c r="G606" s="93">
        <v>26948.449999999997</v>
      </c>
      <c r="H606" s="95">
        <v>0.43269999999999997</v>
      </c>
      <c r="I606" s="93">
        <v>0.11659999999999998</v>
      </c>
      <c r="J606" s="94">
        <v>6.4692103709519293E-7</v>
      </c>
      <c r="K606" s="94">
        <f>I606/'סכום נכסי הקרן'!$C$42</f>
        <v>1.5819330215085714E-9</v>
      </c>
    </row>
    <row r="607" spans="2:11">
      <c r="B607" s="86" t="s">
        <v>3332</v>
      </c>
      <c r="C607" s="83" t="s">
        <v>2879</v>
      </c>
      <c r="D607" s="96" t="s">
        <v>1911</v>
      </c>
      <c r="E607" s="96" t="s">
        <v>154</v>
      </c>
      <c r="F607" s="105">
        <v>43720</v>
      </c>
      <c r="G607" s="93">
        <v>71487.06</v>
      </c>
      <c r="H607" s="95">
        <v>0.43269999999999997</v>
      </c>
      <c r="I607" s="93">
        <v>0.30930999999999992</v>
      </c>
      <c r="J607" s="94">
        <v>1.7161161748191605E-6</v>
      </c>
      <c r="K607" s="94">
        <f>I607/'סכום נכסי הקרן'!$C$42</f>
        <v>4.1964640041407907E-9</v>
      </c>
    </row>
    <row r="608" spans="2:11">
      <c r="B608" s="86" t="s">
        <v>3332</v>
      </c>
      <c r="C608" s="83" t="s">
        <v>3334</v>
      </c>
      <c r="D608" s="96" t="s">
        <v>1911</v>
      </c>
      <c r="E608" s="96" t="s">
        <v>154</v>
      </c>
      <c r="F608" s="105">
        <v>43720</v>
      </c>
      <c r="G608" s="93">
        <v>77985.869999999981</v>
      </c>
      <c r="H608" s="95">
        <v>0.43269999999999997</v>
      </c>
      <c r="I608" s="93">
        <v>0.33741000000000004</v>
      </c>
      <c r="J608" s="94">
        <v>1.8720208158343836E-6</v>
      </c>
      <c r="K608" s="94">
        <f>I608/'סכום נכסי הקרן'!$C$42</f>
        <v>4.577701722017215E-9</v>
      </c>
    </row>
    <row r="609" spans="2:11">
      <c r="B609" s="86" t="s">
        <v>3332</v>
      </c>
      <c r="C609" s="83" t="s">
        <v>3335</v>
      </c>
      <c r="D609" s="96" t="s">
        <v>1911</v>
      </c>
      <c r="E609" s="96" t="s">
        <v>154</v>
      </c>
      <c r="F609" s="105">
        <v>43720</v>
      </c>
      <c r="G609" s="93">
        <v>1031146.4599999998</v>
      </c>
      <c r="H609" s="95">
        <v>0.43269999999999997</v>
      </c>
      <c r="I609" s="93">
        <v>4.4613299999999994</v>
      </c>
      <c r="J609" s="94">
        <v>2.4752386195745261E-5</v>
      </c>
      <c r="K609" s="94">
        <f>I609/'סכום נכסי הקרן'!$C$42</f>
        <v>6.0527660779132373E-8</v>
      </c>
    </row>
    <row r="610" spans="2:11">
      <c r="B610" s="86" t="s">
        <v>3332</v>
      </c>
      <c r="C610" s="83" t="s">
        <v>3336</v>
      </c>
      <c r="D610" s="96" t="s">
        <v>1911</v>
      </c>
      <c r="E610" s="96" t="s">
        <v>154</v>
      </c>
      <c r="F610" s="105">
        <v>43720</v>
      </c>
      <c r="G610" s="93">
        <v>320608.55999999994</v>
      </c>
      <c r="H610" s="95">
        <v>0.43269999999999997</v>
      </c>
      <c r="I610" s="93">
        <v>1.38714</v>
      </c>
      <c r="J610" s="94">
        <v>7.6961410582866728E-6</v>
      </c>
      <c r="K610" s="94">
        <f>I610/'סכום נכסי הקרן'!$C$42</f>
        <v>1.8819576084523158E-8</v>
      </c>
    </row>
    <row r="611" spans="2:11">
      <c r="B611" s="86" t="s">
        <v>3332</v>
      </c>
      <c r="C611" s="83" t="s">
        <v>3337</v>
      </c>
      <c r="D611" s="96" t="s">
        <v>1911</v>
      </c>
      <c r="E611" s="96" t="s">
        <v>154</v>
      </c>
      <c r="F611" s="105">
        <v>43720</v>
      </c>
      <c r="G611" s="93">
        <v>9531.5899999999983</v>
      </c>
      <c r="H611" s="95">
        <v>0.43259999999999998</v>
      </c>
      <c r="I611" s="93">
        <v>4.1229999999999989E-2</v>
      </c>
      <c r="J611" s="94">
        <v>2.2875261028674789E-7</v>
      </c>
      <c r="K611" s="94">
        <f>I611/'סכום נכסי הקרן'!$C$42</f>
        <v>5.5937477252828814E-10</v>
      </c>
    </row>
    <row r="612" spans="2:11">
      <c r="B612" s="86" t="s">
        <v>3332</v>
      </c>
      <c r="C612" s="83" t="s">
        <v>3338</v>
      </c>
      <c r="D612" s="96" t="s">
        <v>1911</v>
      </c>
      <c r="E612" s="96" t="s">
        <v>154</v>
      </c>
      <c r="F612" s="105">
        <v>43720</v>
      </c>
      <c r="G612" s="93">
        <v>996486.06999999983</v>
      </c>
      <c r="H612" s="95">
        <v>0.43269999999999997</v>
      </c>
      <c r="I612" s="93">
        <v>4.3113699999999993</v>
      </c>
      <c r="J612" s="94">
        <v>2.392037694426331E-5</v>
      </c>
      <c r="K612" s="94">
        <f>I612/'סכום נכסי הקרן'!$C$42</f>
        <v>5.8493126680458062E-8</v>
      </c>
    </row>
    <row r="613" spans="2:11">
      <c r="B613" s="86" t="s">
        <v>3332</v>
      </c>
      <c r="C613" s="83" t="s">
        <v>3339</v>
      </c>
      <c r="D613" s="96" t="s">
        <v>1911</v>
      </c>
      <c r="E613" s="96" t="s">
        <v>154</v>
      </c>
      <c r="F613" s="105">
        <v>43720</v>
      </c>
      <c r="G613" s="93">
        <v>844846.8899999999</v>
      </c>
      <c r="H613" s="95">
        <v>0.43269999999999997</v>
      </c>
      <c r="I613" s="93">
        <v>3.6552899999999995</v>
      </c>
      <c r="J613" s="94">
        <v>2.0280308727990461E-5</v>
      </c>
      <c r="K613" s="94">
        <f>I613/'סכום נכסי הקרן'!$C$42</f>
        <v>4.9591972162865063E-8</v>
      </c>
    </row>
    <row r="614" spans="2:11">
      <c r="B614" s="86" t="s">
        <v>3332</v>
      </c>
      <c r="C614" s="83" t="s">
        <v>3340</v>
      </c>
      <c r="D614" s="96" t="s">
        <v>1911</v>
      </c>
      <c r="E614" s="96" t="s">
        <v>154</v>
      </c>
      <c r="F614" s="105">
        <v>43720</v>
      </c>
      <c r="G614" s="93">
        <v>2599.5199999999995</v>
      </c>
      <c r="H614" s="95">
        <v>0.43240000000000001</v>
      </c>
      <c r="I614" s="93">
        <v>1.1239999999999998E-2</v>
      </c>
      <c r="J614" s="94">
        <v>6.2361856406088923E-8</v>
      </c>
      <c r="K614" s="94">
        <f>I614/'סכום נכסי הקרן'!$C$42</f>
        <v>1.5249508715056898E-10</v>
      </c>
    </row>
    <row r="615" spans="2:11">
      <c r="B615" s="86" t="s">
        <v>3332</v>
      </c>
      <c r="C615" s="83" t="s">
        <v>3341</v>
      </c>
      <c r="D615" s="96" t="s">
        <v>1911</v>
      </c>
      <c r="E615" s="96" t="s">
        <v>154</v>
      </c>
      <c r="F615" s="105">
        <v>43720</v>
      </c>
      <c r="G615" s="93">
        <v>4332.5499999999993</v>
      </c>
      <c r="H615" s="95">
        <v>0.43280000000000002</v>
      </c>
      <c r="I615" s="93">
        <v>1.8749999999999996E-2</v>
      </c>
      <c r="J615" s="94">
        <v>1.0402889747457004E-7</v>
      </c>
      <c r="K615" s="94">
        <f>I615/'סכום נכסי הקרן'!$C$42</f>
        <v>2.5438459822715019E-10</v>
      </c>
    </row>
    <row r="616" spans="2:11">
      <c r="B616" s="86" t="s">
        <v>3332</v>
      </c>
      <c r="C616" s="83" t="s">
        <v>3342</v>
      </c>
      <c r="D616" s="96" t="s">
        <v>1911</v>
      </c>
      <c r="E616" s="96" t="s">
        <v>154</v>
      </c>
      <c r="F616" s="105">
        <v>43720</v>
      </c>
      <c r="G616" s="93">
        <v>33793.889999999992</v>
      </c>
      <c r="H616" s="95">
        <v>0.43269999999999997</v>
      </c>
      <c r="I616" s="93">
        <v>0.14622999999999997</v>
      </c>
      <c r="J616" s="94">
        <v>8.1131443614434016E-7</v>
      </c>
      <c r="K616" s="94">
        <f>I616/'סכום נכסי הקרן'!$C$42</f>
        <v>1.9839285226003293E-9</v>
      </c>
    </row>
    <row r="617" spans="2:11">
      <c r="B617" s="86" t="s">
        <v>3343</v>
      </c>
      <c r="C617" s="83" t="s">
        <v>3344</v>
      </c>
      <c r="D617" s="96" t="s">
        <v>1911</v>
      </c>
      <c r="E617" s="96" t="s">
        <v>154</v>
      </c>
      <c r="F617" s="105">
        <v>43663</v>
      </c>
      <c r="G617" s="93">
        <v>36225457.069999993</v>
      </c>
      <c r="H617" s="95">
        <v>1.3942000000000001</v>
      </c>
      <c r="I617" s="93">
        <v>505.03862999999996</v>
      </c>
      <c r="J617" s="94">
        <v>2.8020592992515905E-3</v>
      </c>
      <c r="K617" s="94">
        <f>I617/'סכום נכסי הקרן'!$C$42</f>
        <v>6.851949279026154E-6</v>
      </c>
    </row>
    <row r="618" spans="2:11">
      <c r="B618" s="86" t="s">
        <v>3345</v>
      </c>
      <c r="C618" s="83" t="s">
        <v>3346</v>
      </c>
      <c r="D618" s="96" t="s">
        <v>1911</v>
      </c>
      <c r="E618" s="96" t="s">
        <v>154</v>
      </c>
      <c r="F618" s="105">
        <v>43663</v>
      </c>
      <c r="G618" s="93">
        <v>458310.41999999993</v>
      </c>
      <c r="H618" s="95">
        <v>1.4018999999999999</v>
      </c>
      <c r="I618" s="93">
        <v>6.425279999999999</v>
      </c>
      <c r="J618" s="94">
        <v>3.5648789032821625E-5</v>
      </c>
      <c r="K618" s="94">
        <f>I618/'סכום נכסי הקרן'!$C$42</f>
        <v>8.7172921135836993E-8</v>
      </c>
    </row>
    <row r="619" spans="2:11">
      <c r="B619" s="86" t="s">
        <v>3345</v>
      </c>
      <c r="C619" s="83" t="s">
        <v>3347</v>
      </c>
      <c r="D619" s="96" t="s">
        <v>1911</v>
      </c>
      <c r="E619" s="96" t="s">
        <v>154</v>
      </c>
      <c r="F619" s="105">
        <v>43663</v>
      </c>
      <c r="G619" s="93">
        <v>48013.469999999994</v>
      </c>
      <c r="H619" s="95">
        <v>1.4018999999999999</v>
      </c>
      <c r="I619" s="93">
        <v>0.67311999999999994</v>
      </c>
      <c r="J619" s="94">
        <v>3.7346096782977384E-6</v>
      </c>
      <c r="K619" s="94">
        <f>I619/'סכום נכסי הקרן'!$C$42</f>
        <v>9.1323392404618334E-9</v>
      </c>
    </row>
    <row r="620" spans="2:11">
      <c r="B620" s="86" t="s">
        <v>3345</v>
      </c>
      <c r="C620" s="83" t="s">
        <v>3348</v>
      </c>
      <c r="D620" s="96" t="s">
        <v>1911</v>
      </c>
      <c r="E620" s="96" t="s">
        <v>154</v>
      </c>
      <c r="F620" s="105">
        <v>43663</v>
      </c>
      <c r="G620" s="93">
        <v>436486.10999999993</v>
      </c>
      <c r="H620" s="95">
        <v>1.4019999999999999</v>
      </c>
      <c r="I620" s="93">
        <v>6.1193199999999992</v>
      </c>
      <c r="J620" s="94">
        <v>3.3951259354351255E-5</v>
      </c>
      <c r="K620" s="94">
        <f>I620/'סכום נכסי הקרן'!$C$42</f>
        <v>8.3021907179912796E-8</v>
      </c>
    </row>
    <row r="621" spans="2:11">
      <c r="B621" s="86" t="s">
        <v>3345</v>
      </c>
      <c r="C621" s="83" t="s">
        <v>3349</v>
      </c>
      <c r="D621" s="96" t="s">
        <v>1911</v>
      </c>
      <c r="E621" s="96" t="s">
        <v>154</v>
      </c>
      <c r="F621" s="105">
        <v>43663</v>
      </c>
      <c r="G621" s="93">
        <v>87297.219999999987</v>
      </c>
      <c r="H621" s="95">
        <v>1.4018999999999999</v>
      </c>
      <c r="I621" s="93">
        <v>1.2238599999999997</v>
      </c>
      <c r="J621" s="94">
        <v>6.7902296780387891E-6</v>
      </c>
      <c r="K621" s="94">
        <f>I621/'סכום נכסי הקרן'!$C$42</f>
        <v>1.6604327167268267E-8</v>
      </c>
    </row>
    <row r="622" spans="2:11">
      <c r="B622" s="86" t="s">
        <v>3350</v>
      </c>
      <c r="C622" s="83" t="s">
        <v>3351</v>
      </c>
      <c r="D622" s="96" t="s">
        <v>1911</v>
      </c>
      <c r="E622" s="96" t="s">
        <v>154</v>
      </c>
      <c r="F622" s="105">
        <v>43671</v>
      </c>
      <c r="G622" s="93">
        <v>24152858.179999996</v>
      </c>
      <c r="H622" s="95">
        <v>1.9931000000000001</v>
      </c>
      <c r="I622" s="93">
        <v>481.39930999999996</v>
      </c>
      <c r="J622" s="94">
        <v>2.670903438097001E-3</v>
      </c>
      <c r="K622" s="94">
        <f>I622/'סכום נכסי הקרן'!$C$42</f>
        <v>6.5312304032627917E-6</v>
      </c>
    </row>
    <row r="623" spans="2:11">
      <c r="B623" s="86" t="s">
        <v>3350</v>
      </c>
      <c r="C623" s="83" t="s">
        <v>3352</v>
      </c>
      <c r="D623" s="96" t="s">
        <v>1911</v>
      </c>
      <c r="E623" s="96" t="s">
        <v>154</v>
      </c>
      <c r="F623" s="105">
        <v>43671</v>
      </c>
      <c r="G623" s="93">
        <v>3074000.1299999994</v>
      </c>
      <c r="H623" s="95">
        <v>1.9931000000000001</v>
      </c>
      <c r="I623" s="93">
        <v>61.268999999999991</v>
      </c>
      <c r="J623" s="94">
        <v>3.3993314769970305E-4</v>
      </c>
      <c r="K623" s="94">
        <f>I623/'סכום נכסי הקרן'!$C$42</f>
        <v>8.3124746393489418E-7</v>
      </c>
    </row>
    <row r="624" spans="2:11">
      <c r="B624" s="86" t="s">
        <v>3350</v>
      </c>
      <c r="C624" s="83" t="s">
        <v>3353</v>
      </c>
      <c r="D624" s="96" t="s">
        <v>1911</v>
      </c>
      <c r="E624" s="96" t="s">
        <v>154</v>
      </c>
      <c r="F624" s="105">
        <v>43671</v>
      </c>
      <c r="G624" s="93">
        <v>307400.00999999995</v>
      </c>
      <c r="H624" s="95">
        <v>1.9931000000000001</v>
      </c>
      <c r="I624" s="93">
        <v>6.1268999999999991</v>
      </c>
      <c r="J624" s="94">
        <v>3.3993314769970307E-5</v>
      </c>
      <c r="K624" s="94">
        <f>I624/'סכום נכסי הקרן'!$C$42</f>
        <v>8.3124746393489424E-8</v>
      </c>
    </row>
    <row r="625" spans="2:11">
      <c r="B625" s="86" t="s">
        <v>3350</v>
      </c>
      <c r="C625" s="83" t="s">
        <v>3354</v>
      </c>
      <c r="D625" s="96" t="s">
        <v>1911</v>
      </c>
      <c r="E625" s="96" t="s">
        <v>154</v>
      </c>
      <c r="F625" s="105">
        <v>43671</v>
      </c>
      <c r="G625" s="93">
        <v>614800.02999999991</v>
      </c>
      <c r="H625" s="95">
        <v>1.9931000000000001</v>
      </c>
      <c r="I625" s="93">
        <v>12.253799999999998</v>
      </c>
      <c r="J625" s="94">
        <v>6.7986629539940613E-5</v>
      </c>
      <c r="K625" s="94">
        <f>I625/'סכום נכסי הקרן'!$C$42</f>
        <v>1.6624949278697885E-7</v>
      </c>
    </row>
    <row r="626" spans="2:11">
      <c r="B626" s="86" t="s">
        <v>3350</v>
      </c>
      <c r="C626" s="83" t="s">
        <v>3355</v>
      </c>
      <c r="D626" s="96" t="s">
        <v>1911</v>
      </c>
      <c r="E626" s="96" t="s">
        <v>154</v>
      </c>
      <c r="F626" s="105">
        <v>43671</v>
      </c>
      <c r="G626" s="93">
        <v>351314.29999999993</v>
      </c>
      <c r="H626" s="95">
        <v>1.9931000000000001</v>
      </c>
      <c r="I626" s="93">
        <v>7.0021699999999996</v>
      </c>
      <c r="J626" s="94">
        <v>3.8849494668240547E-5</v>
      </c>
      <c r="K626" s="94">
        <f>I626/'סכום נכסי הקרן'!$C$42</f>
        <v>9.4999690782304242E-8</v>
      </c>
    </row>
    <row r="627" spans="2:11">
      <c r="B627" s="86" t="s">
        <v>3350</v>
      </c>
      <c r="C627" s="83" t="s">
        <v>3356</v>
      </c>
      <c r="D627" s="96" t="s">
        <v>1911</v>
      </c>
      <c r="E627" s="96" t="s">
        <v>154</v>
      </c>
      <c r="F627" s="105">
        <v>43671</v>
      </c>
      <c r="G627" s="93">
        <v>263485.72999999992</v>
      </c>
      <c r="H627" s="95">
        <v>1.9931000000000001</v>
      </c>
      <c r="I627" s="93">
        <v>5.2516299999999996</v>
      </c>
      <c r="J627" s="94">
        <v>2.9137134871700074E-5</v>
      </c>
      <c r="K627" s="94">
        <f>I627/'סכום נכסי הקרן'!$C$42</f>
        <v>7.1249802004674618E-8</v>
      </c>
    </row>
    <row r="628" spans="2:11">
      <c r="B628" s="86" t="s">
        <v>3350</v>
      </c>
      <c r="C628" s="83" t="s">
        <v>3357</v>
      </c>
      <c r="D628" s="96" t="s">
        <v>1911</v>
      </c>
      <c r="E628" s="96" t="s">
        <v>154</v>
      </c>
      <c r="F628" s="105">
        <v>43671</v>
      </c>
      <c r="G628" s="93">
        <v>439142.87999999995</v>
      </c>
      <c r="H628" s="95">
        <v>1.9931000000000001</v>
      </c>
      <c r="I628" s="93">
        <v>8.7527099999999969</v>
      </c>
      <c r="J628" s="94">
        <v>4.8561854464781006E-5</v>
      </c>
      <c r="K628" s="94">
        <f>I628/'סכום נכסי הקרן'!$C$42</f>
        <v>1.1874957955993384E-7</v>
      </c>
    </row>
    <row r="629" spans="2:11">
      <c r="B629" s="86" t="s">
        <v>3358</v>
      </c>
      <c r="C629" s="83" t="s">
        <v>3359</v>
      </c>
      <c r="D629" s="96" t="s">
        <v>1911</v>
      </c>
      <c r="E629" s="96" t="s">
        <v>151</v>
      </c>
      <c r="F629" s="105">
        <v>43682</v>
      </c>
      <c r="G629" s="93">
        <v>16.639999999999997</v>
      </c>
      <c r="H629" s="95">
        <v>2.2235999999999998</v>
      </c>
      <c r="I629" s="93">
        <v>3.6999999999999994E-4</v>
      </c>
      <c r="J629" s="94">
        <v>2.052836910164849E-9</v>
      </c>
      <c r="K629" s="94">
        <f>I629/'סכום נכסי הקרן'!$C$42</f>
        <v>5.0198560716824307E-12</v>
      </c>
    </row>
    <row r="630" spans="2:11">
      <c r="B630" s="86" t="s">
        <v>3360</v>
      </c>
      <c r="C630" s="83" t="s">
        <v>3361</v>
      </c>
      <c r="D630" s="96" t="s">
        <v>1911</v>
      </c>
      <c r="E630" s="96" t="s">
        <v>151</v>
      </c>
      <c r="F630" s="105">
        <v>43705</v>
      </c>
      <c r="G630" s="93">
        <v>4162.28</v>
      </c>
      <c r="H630" s="95">
        <v>2.2557</v>
      </c>
      <c r="I630" s="93">
        <v>9.3889999999999987E-2</v>
      </c>
      <c r="J630" s="94">
        <v>5.2092123647399373E-7</v>
      </c>
      <c r="K630" s="94">
        <f>I630/'סכום נכסי הקרן'!$C$42</f>
        <v>1.2738223961358471E-9</v>
      </c>
    </row>
    <row r="631" spans="2:11">
      <c r="B631" s="86" t="s">
        <v>3362</v>
      </c>
      <c r="C631" s="83" t="s">
        <v>3363</v>
      </c>
      <c r="D631" s="96" t="s">
        <v>1911</v>
      </c>
      <c r="E631" s="96" t="s">
        <v>151</v>
      </c>
      <c r="F631" s="105">
        <v>43711</v>
      </c>
      <c r="G631" s="93">
        <v>1304462.3599999999</v>
      </c>
      <c r="H631" s="95">
        <v>1.8563000000000001</v>
      </c>
      <c r="I631" s="93">
        <v>24.214839999999995</v>
      </c>
      <c r="J631" s="94">
        <v>1.3434896574523295E-4</v>
      </c>
      <c r="K631" s="94">
        <f>I631/'סכום נכסי הקרן'!$C$42</f>
        <v>3.2852705837518537E-7</v>
      </c>
    </row>
    <row r="632" spans="2:11">
      <c r="B632" s="86" t="s">
        <v>3362</v>
      </c>
      <c r="C632" s="83" t="s">
        <v>3364</v>
      </c>
      <c r="D632" s="96" t="s">
        <v>1911</v>
      </c>
      <c r="E632" s="96" t="s">
        <v>151</v>
      </c>
      <c r="F632" s="105">
        <v>43711</v>
      </c>
      <c r="G632" s="93">
        <v>540585.97</v>
      </c>
      <c r="H632" s="95">
        <v>1.8563000000000001</v>
      </c>
      <c r="I632" s="93">
        <v>10.034929999999999</v>
      </c>
      <c r="J632" s="94">
        <v>5.5675877553839327E-5</v>
      </c>
      <c r="K632" s="94">
        <f>I632/'סכום נכסי הקרן'!$C$42</f>
        <v>1.3614568726867076E-7</v>
      </c>
    </row>
    <row r="633" spans="2:11">
      <c r="B633" s="86" t="s">
        <v>3362</v>
      </c>
      <c r="C633" s="83" t="s">
        <v>3365</v>
      </c>
      <c r="D633" s="96" t="s">
        <v>1911</v>
      </c>
      <c r="E633" s="96" t="s">
        <v>151</v>
      </c>
      <c r="F633" s="105">
        <v>43711</v>
      </c>
      <c r="G633" s="93">
        <v>1047054.5699999998</v>
      </c>
      <c r="H633" s="95">
        <v>1.8563000000000001</v>
      </c>
      <c r="I633" s="93">
        <v>19.436569999999996</v>
      </c>
      <c r="J633" s="94">
        <v>1.0783813054865622E-4</v>
      </c>
      <c r="K633" s="94">
        <f>I633/'סכום נכסי הקרן'!$C$42</f>
        <v>2.6369941601940697E-7</v>
      </c>
    </row>
    <row r="634" spans="2:11">
      <c r="B634" s="86" t="s">
        <v>3362</v>
      </c>
      <c r="C634" s="83" t="s">
        <v>3366</v>
      </c>
      <c r="D634" s="96" t="s">
        <v>1911</v>
      </c>
      <c r="E634" s="96" t="s">
        <v>151</v>
      </c>
      <c r="F634" s="105">
        <v>43711</v>
      </c>
      <c r="G634" s="93">
        <v>349403.14</v>
      </c>
      <c r="H634" s="95">
        <v>1.8563000000000001</v>
      </c>
      <c r="I634" s="93">
        <v>6.4859999999999989</v>
      </c>
      <c r="J634" s="94">
        <v>3.5985676214403274E-5</v>
      </c>
      <c r="K634" s="94">
        <f>I634/'סכום נכסי הקרן'!$C$42</f>
        <v>8.7996720218735797E-8</v>
      </c>
    </row>
    <row r="635" spans="2:11">
      <c r="B635" s="86" t="s">
        <v>3362</v>
      </c>
      <c r="C635" s="83" t="s">
        <v>3367</v>
      </c>
      <c r="D635" s="96" t="s">
        <v>1911</v>
      </c>
      <c r="E635" s="96" t="s">
        <v>151</v>
      </c>
      <c r="F635" s="105">
        <v>43711</v>
      </c>
      <c r="G635" s="93">
        <v>10027861.379999999</v>
      </c>
      <c r="H635" s="95">
        <v>1.8563000000000001</v>
      </c>
      <c r="I635" s="93">
        <v>186.14796999999996</v>
      </c>
      <c r="J635" s="94">
        <v>1.0327876312655648E-3</v>
      </c>
      <c r="K635" s="94">
        <f>I635/'סכום נכסי הקרן'!$C$42</f>
        <v>2.5255027498266456E-6</v>
      </c>
    </row>
    <row r="636" spans="2:11">
      <c r="B636" s="86" t="s">
        <v>3362</v>
      </c>
      <c r="C636" s="83" t="s">
        <v>3368</v>
      </c>
      <c r="D636" s="96" t="s">
        <v>1911</v>
      </c>
      <c r="E636" s="96" t="s">
        <v>151</v>
      </c>
      <c r="F636" s="105">
        <v>43711</v>
      </c>
      <c r="G636" s="93">
        <v>6453889.0499999989</v>
      </c>
      <c r="H636" s="95">
        <v>1.8563000000000001</v>
      </c>
      <c r="I636" s="93">
        <v>119.80403999999997</v>
      </c>
      <c r="J636" s="94">
        <v>6.6469771702396202E-4</v>
      </c>
      <c r="K636" s="94">
        <f>I636/'סכום נכסי הקרן'!$C$42</f>
        <v>1.6254028043407696E-6</v>
      </c>
    </row>
    <row r="637" spans="2:11">
      <c r="B637" s="86" t="s">
        <v>3369</v>
      </c>
      <c r="C637" s="83" t="s">
        <v>3370</v>
      </c>
      <c r="D637" s="96" t="s">
        <v>1911</v>
      </c>
      <c r="E637" s="96" t="s">
        <v>151</v>
      </c>
      <c r="F637" s="105">
        <v>43711</v>
      </c>
      <c r="G637" s="93">
        <v>7441211.7199999988</v>
      </c>
      <c r="H637" s="95">
        <v>1.8331</v>
      </c>
      <c r="I637" s="93">
        <v>136.40699999999998</v>
      </c>
      <c r="J637" s="94">
        <v>7.5681439028339617E-4</v>
      </c>
      <c r="K637" s="94">
        <f>I637/'סכום נכסי הקרן'!$C$42</f>
        <v>1.850658127486447E-6</v>
      </c>
    </row>
    <row r="638" spans="2:11">
      <c r="B638" s="86" t="s">
        <v>3371</v>
      </c>
      <c r="C638" s="83" t="s">
        <v>3142</v>
      </c>
      <c r="D638" s="96" t="s">
        <v>1911</v>
      </c>
      <c r="E638" s="96" t="s">
        <v>151</v>
      </c>
      <c r="F638" s="105">
        <v>43648</v>
      </c>
      <c r="G638" s="93">
        <v>509991.54999999993</v>
      </c>
      <c r="H638" s="95">
        <v>0.45700000000000002</v>
      </c>
      <c r="I638" s="93">
        <v>2.3304699999999992</v>
      </c>
      <c r="J638" s="94">
        <v>1.2929931983869932E-5</v>
      </c>
      <c r="K638" s="94">
        <f>I638/'סכום נכסי הקרן'!$C$42</f>
        <v>3.161790264695609E-8</v>
      </c>
    </row>
    <row r="639" spans="2:11">
      <c r="B639" s="86" t="s">
        <v>3371</v>
      </c>
      <c r="C639" s="83" t="s">
        <v>3372</v>
      </c>
      <c r="D639" s="96" t="s">
        <v>1911</v>
      </c>
      <c r="E639" s="96" t="s">
        <v>151</v>
      </c>
      <c r="F639" s="105">
        <v>43648</v>
      </c>
      <c r="G639" s="93">
        <v>6211.4399999999987</v>
      </c>
      <c r="H639" s="95">
        <v>0.45689999999999997</v>
      </c>
      <c r="I639" s="93">
        <v>2.8379999999999996E-2</v>
      </c>
      <c r="J639" s="94">
        <v>1.5745813921750923E-7</v>
      </c>
      <c r="K639" s="94">
        <f>I639/'סכום נכסי הקרן'!$C$42</f>
        <v>3.8503652787661454E-10</v>
      </c>
    </row>
    <row r="640" spans="2:11">
      <c r="B640" s="86" t="s">
        <v>3371</v>
      </c>
      <c r="C640" s="83" t="s">
        <v>3373</v>
      </c>
      <c r="D640" s="96" t="s">
        <v>1911</v>
      </c>
      <c r="E640" s="96" t="s">
        <v>151</v>
      </c>
      <c r="F640" s="105">
        <v>43648</v>
      </c>
      <c r="G640" s="93">
        <v>13567.089999999998</v>
      </c>
      <c r="H640" s="95">
        <v>0.45700000000000002</v>
      </c>
      <c r="I640" s="93">
        <v>6.1999999999999993E-2</v>
      </c>
      <c r="J640" s="94">
        <v>3.4398888764924497E-7</v>
      </c>
      <c r="K640" s="94">
        <f>I640/'סכום נכסי הקרן'!$C$42</f>
        <v>8.4116507147111007E-10</v>
      </c>
    </row>
    <row r="641" spans="2:11">
      <c r="B641" s="86" t="s">
        <v>3371</v>
      </c>
      <c r="C641" s="83" t="s">
        <v>3374</v>
      </c>
      <c r="D641" s="96" t="s">
        <v>1911</v>
      </c>
      <c r="E641" s="96" t="s">
        <v>151</v>
      </c>
      <c r="F641" s="105">
        <v>43648</v>
      </c>
      <c r="G641" s="93">
        <v>3203793.0699999994</v>
      </c>
      <c r="H641" s="95">
        <v>0.45700000000000002</v>
      </c>
      <c r="I641" s="93">
        <v>14.640129999999997</v>
      </c>
      <c r="J641" s="94">
        <v>8.1226484415166791E-5</v>
      </c>
      <c r="K641" s="94">
        <f>I641/'סכום נכסי הקרן'!$C$42</f>
        <v>1.9862525802897327E-7</v>
      </c>
    </row>
    <row r="642" spans="2:11">
      <c r="B642" s="86" t="s">
        <v>3371</v>
      </c>
      <c r="C642" s="83" t="s">
        <v>3375</v>
      </c>
      <c r="D642" s="96" t="s">
        <v>1911</v>
      </c>
      <c r="E642" s="96" t="s">
        <v>151</v>
      </c>
      <c r="F642" s="105">
        <v>43648</v>
      </c>
      <c r="G642" s="93">
        <v>81.719999999999985</v>
      </c>
      <c r="H642" s="95">
        <v>0.45279999999999998</v>
      </c>
      <c r="I642" s="93">
        <v>3.6999999999999994E-4</v>
      </c>
      <c r="J642" s="94">
        <v>2.052836910164849E-9</v>
      </c>
      <c r="K642" s="94">
        <f>I642/'סכום נכסי הקרן'!$C$42</f>
        <v>5.0198560716824307E-12</v>
      </c>
    </row>
    <row r="643" spans="2:11">
      <c r="B643" s="86" t="s">
        <v>3371</v>
      </c>
      <c r="C643" s="83" t="s">
        <v>3376</v>
      </c>
      <c r="D643" s="96" t="s">
        <v>1911</v>
      </c>
      <c r="E643" s="96" t="s">
        <v>151</v>
      </c>
      <c r="F643" s="105">
        <v>43648</v>
      </c>
      <c r="G643" s="93">
        <v>16345.869999999997</v>
      </c>
      <c r="H643" s="95">
        <v>0.45689999999999997</v>
      </c>
      <c r="I643" s="93">
        <v>7.468000000000001E-2</v>
      </c>
      <c r="J643" s="94">
        <v>4.1434016338138098E-7</v>
      </c>
      <c r="K643" s="94">
        <f>I643/'סכום נכסי הקרן'!$C$42</f>
        <v>1.0131968957655245E-9</v>
      </c>
    </row>
    <row r="644" spans="2:11">
      <c r="B644" s="86" t="s">
        <v>3371</v>
      </c>
      <c r="C644" s="83" t="s">
        <v>3377</v>
      </c>
      <c r="D644" s="96" t="s">
        <v>1911</v>
      </c>
      <c r="E644" s="96" t="s">
        <v>151</v>
      </c>
      <c r="F644" s="105">
        <v>43648</v>
      </c>
      <c r="G644" s="93">
        <v>5067.2199999999993</v>
      </c>
      <c r="H644" s="95">
        <v>0.45689999999999997</v>
      </c>
      <c r="I644" s="93">
        <v>2.3149999999999993E-2</v>
      </c>
      <c r="J644" s="94">
        <v>1.284410120819358E-7</v>
      </c>
      <c r="K644" s="94">
        <f>I644/'סכום נכסי הקרן'!$C$42</f>
        <v>3.1408018394445474E-10</v>
      </c>
    </row>
    <row r="645" spans="2:11">
      <c r="B645" s="86" t="s">
        <v>3371</v>
      </c>
      <c r="C645" s="83" t="s">
        <v>3378</v>
      </c>
      <c r="D645" s="96" t="s">
        <v>1911</v>
      </c>
      <c r="E645" s="96" t="s">
        <v>151</v>
      </c>
      <c r="F645" s="105">
        <v>43648</v>
      </c>
      <c r="G645" s="93">
        <v>39230.12999999999</v>
      </c>
      <c r="H645" s="95">
        <v>0.45700000000000002</v>
      </c>
      <c r="I645" s="93">
        <v>0.17927000000000001</v>
      </c>
      <c r="J645" s="94">
        <v>9.9462722401419611E-7</v>
      </c>
      <c r="K645" s="94">
        <f>I645/'סכום נכסי הקרן'!$C$42</f>
        <v>2.4321881026229991E-9</v>
      </c>
    </row>
    <row r="646" spans="2:11">
      <c r="B646" s="86" t="s">
        <v>3371</v>
      </c>
      <c r="C646" s="83" t="s">
        <v>3379</v>
      </c>
      <c r="D646" s="96" t="s">
        <v>1911</v>
      </c>
      <c r="E646" s="96" t="s">
        <v>151</v>
      </c>
      <c r="F646" s="105">
        <v>43648</v>
      </c>
      <c r="G646" s="93">
        <v>13730.54</v>
      </c>
      <c r="H646" s="95">
        <v>0.45689999999999997</v>
      </c>
      <c r="I646" s="93">
        <v>6.273999999999999E-2</v>
      </c>
      <c r="J646" s="94">
        <v>3.4809456146957465E-7</v>
      </c>
      <c r="K646" s="94">
        <f>I646/'סכום נכסי הקרן'!$C$42</f>
        <v>8.5120478361447489E-10</v>
      </c>
    </row>
    <row r="647" spans="2:11">
      <c r="B647" s="86" t="s">
        <v>3371</v>
      </c>
      <c r="C647" s="83" t="s">
        <v>3380</v>
      </c>
      <c r="D647" s="96" t="s">
        <v>1911</v>
      </c>
      <c r="E647" s="96" t="s">
        <v>151</v>
      </c>
      <c r="F647" s="105">
        <v>43648</v>
      </c>
      <c r="G647" s="93">
        <v>78460.249999999985</v>
      </c>
      <c r="H647" s="95">
        <v>0.45700000000000002</v>
      </c>
      <c r="I647" s="93">
        <v>0.35854999999999998</v>
      </c>
      <c r="J647" s="94">
        <v>1.989309930107045E-6</v>
      </c>
      <c r="K647" s="94">
        <f>I647/'סכום נכסי הקרן'!$C$42</f>
        <v>4.8645118770317181E-9</v>
      </c>
    </row>
    <row r="648" spans="2:11">
      <c r="B648" s="86" t="s">
        <v>3371</v>
      </c>
      <c r="C648" s="83" t="s">
        <v>3381</v>
      </c>
      <c r="D648" s="96" t="s">
        <v>1911</v>
      </c>
      <c r="E648" s="96" t="s">
        <v>151</v>
      </c>
      <c r="F648" s="105">
        <v>43648</v>
      </c>
      <c r="G648" s="93">
        <v>30239.879999999994</v>
      </c>
      <c r="H648" s="95">
        <v>0.45689999999999997</v>
      </c>
      <c r="I648" s="93">
        <v>0.13817999999999997</v>
      </c>
      <c r="J648" s="94">
        <v>7.6665136282859142E-7</v>
      </c>
      <c r="K648" s="94">
        <f>I648/'סכום נכסי הקרן'!$C$42</f>
        <v>1.874712735094806E-9</v>
      </c>
    </row>
    <row r="649" spans="2:11">
      <c r="B649" s="86" t="s">
        <v>3371</v>
      </c>
      <c r="C649" s="83" t="s">
        <v>3382</v>
      </c>
      <c r="D649" s="96" t="s">
        <v>1911</v>
      </c>
      <c r="E649" s="96" t="s">
        <v>151</v>
      </c>
      <c r="F649" s="105">
        <v>43648</v>
      </c>
      <c r="G649" s="93">
        <v>9807.5400000000009</v>
      </c>
      <c r="H649" s="95">
        <v>0.45710000000000001</v>
      </c>
      <c r="I649" s="93">
        <v>4.4829999999999988E-2</v>
      </c>
      <c r="J649" s="94">
        <v>2.4872615860186531E-7</v>
      </c>
      <c r="K649" s="94">
        <f>I649/'סכום נכסי הקרן'!$C$42</f>
        <v>6.0821661538790098E-10</v>
      </c>
    </row>
    <row r="650" spans="2:11">
      <c r="B650" s="86" t="s">
        <v>3383</v>
      </c>
      <c r="C650" s="83" t="s">
        <v>3384</v>
      </c>
      <c r="D650" s="96" t="s">
        <v>1911</v>
      </c>
      <c r="E650" s="96" t="s">
        <v>151</v>
      </c>
      <c r="F650" s="105">
        <v>43734</v>
      </c>
      <c r="G650" s="93">
        <v>2157.0599999999995</v>
      </c>
      <c r="H650" s="95">
        <v>0.42980000000000002</v>
      </c>
      <c r="I650" s="93">
        <v>9.269999999999997E-3</v>
      </c>
      <c r="J650" s="94">
        <v>5.1431886911427426E-8</v>
      </c>
      <c r="K650" s="94">
        <f>I650/'סכום נכסי הקרן'!$C$42</f>
        <v>1.2576774536350305E-10</v>
      </c>
    </row>
    <row r="651" spans="2:11">
      <c r="B651" s="86" t="s">
        <v>3383</v>
      </c>
      <c r="C651" s="83" t="s">
        <v>3385</v>
      </c>
      <c r="D651" s="96" t="s">
        <v>1911</v>
      </c>
      <c r="E651" s="96" t="s">
        <v>151</v>
      </c>
      <c r="F651" s="105">
        <v>43734</v>
      </c>
      <c r="G651" s="93">
        <v>2.3999999999999995</v>
      </c>
      <c r="H651" s="95">
        <v>-0.41670000000000001</v>
      </c>
      <c r="I651" s="93">
        <v>-9.9999999999999991E-6</v>
      </c>
      <c r="J651" s="94">
        <v>-5.5482078653104029E-11</v>
      </c>
      <c r="K651" s="94">
        <f>I651/'סכום נכסי הקרן'!$C$42</f>
        <v>-1.3567178572114679E-13</v>
      </c>
    </row>
    <row r="652" spans="2:11">
      <c r="B652" s="86" t="s">
        <v>3386</v>
      </c>
      <c r="C652" s="83" t="s">
        <v>3387</v>
      </c>
      <c r="D652" s="96" t="s">
        <v>1911</v>
      </c>
      <c r="E652" s="96" t="s">
        <v>151</v>
      </c>
      <c r="F652" s="105">
        <v>43734</v>
      </c>
      <c r="G652" s="93">
        <v>6862.7099999999991</v>
      </c>
      <c r="H652" s="95">
        <v>0.42009999999999997</v>
      </c>
      <c r="I652" s="93">
        <v>2.8829999999999995E-2</v>
      </c>
      <c r="J652" s="94">
        <v>1.5995483275689891E-7</v>
      </c>
      <c r="K652" s="94">
        <f>I652/'סכום נכסי הקרן'!$C$42</f>
        <v>3.9114175823406616E-10</v>
      </c>
    </row>
    <row r="653" spans="2:11">
      <c r="B653" s="86" t="s">
        <v>3386</v>
      </c>
      <c r="C653" s="83" t="s">
        <v>3388</v>
      </c>
      <c r="D653" s="96" t="s">
        <v>1911</v>
      </c>
      <c r="E653" s="96" t="s">
        <v>151</v>
      </c>
      <c r="F653" s="105">
        <v>43734</v>
      </c>
      <c r="G653" s="93">
        <v>2418.2800000000002</v>
      </c>
      <c r="H653" s="95">
        <v>0.41970000000000002</v>
      </c>
      <c r="I653" s="93">
        <v>1.0149999999999999E-2</v>
      </c>
      <c r="J653" s="94">
        <v>5.6314309832900593E-8</v>
      </c>
      <c r="K653" s="94">
        <f>I653/'סכום נכסי הקרן'!$C$42</f>
        <v>1.37706862506964E-10</v>
      </c>
    </row>
    <row r="654" spans="2:11">
      <c r="B654" s="86" t="s">
        <v>3386</v>
      </c>
      <c r="C654" s="83" t="s">
        <v>3389</v>
      </c>
      <c r="D654" s="96" t="s">
        <v>1911</v>
      </c>
      <c r="E654" s="96" t="s">
        <v>151</v>
      </c>
      <c r="F654" s="105">
        <v>43734</v>
      </c>
      <c r="G654" s="93">
        <v>1633.9599999999998</v>
      </c>
      <c r="H654" s="95">
        <v>0.41920000000000002</v>
      </c>
      <c r="I654" s="93">
        <v>6.8499999999999985E-3</v>
      </c>
      <c r="J654" s="94">
        <v>3.8005223877376258E-8</v>
      </c>
      <c r="K654" s="94">
        <f>I654/'סכום נכסי הקרן'!$C$42</f>
        <v>9.2935173218985537E-11</v>
      </c>
    </row>
    <row r="655" spans="2:11">
      <c r="B655" s="86" t="s">
        <v>3386</v>
      </c>
      <c r="C655" s="83" t="s">
        <v>3376</v>
      </c>
      <c r="D655" s="96" t="s">
        <v>1911</v>
      </c>
      <c r="E655" s="96" t="s">
        <v>151</v>
      </c>
      <c r="F655" s="105">
        <v>43734</v>
      </c>
      <c r="G655" s="93">
        <v>2026.1399999999996</v>
      </c>
      <c r="H655" s="95">
        <v>0.42049999999999998</v>
      </c>
      <c r="I655" s="93">
        <v>8.5199999999999998E-3</v>
      </c>
      <c r="J655" s="94">
        <v>4.7270731012444638E-8</v>
      </c>
      <c r="K655" s="94">
        <f>I655/'סכום נכסי הקרן'!$C$42</f>
        <v>1.1559236143441707E-10</v>
      </c>
    </row>
    <row r="656" spans="2:11">
      <c r="B656" s="86" t="s">
        <v>3386</v>
      </c>
      <c r="C656" s="83" t="s">
        <v>3390</v>
      </c>
      <c r="D656" s="96" t="s">
        <v>1911</v>
      </c>
      <c r="E656" s="96" t="s">
        <v>151</v>
      </c>
      <c r="F656" s="105">
        <v>43734</v>
      </c>
      <c r="G656" s="93">
        <v>2156846.5599999996</v>
      </c>
      <c r="H656" s="95">
        <v>0.4199</v>
      </c>
      <c r="I656" s="93">
        <v>9.0559500000000011</v>
      </c>
      <c r="J656" s="94">
        <v>5.0244293017857755E-5</v>
      </c>
      <c r="K656" s="94">
        <f>I656/'סכום נכסי הקרן'!$C$42</f>
        <v>1.2286369079014195E-7</v>
      </c>
    </row>
    <row r="657" spans="2:11">
      <c r="B657" s="86" t="s">
        <v>3386</v>
      </c>
      <c r="C657" s="83" t="s">
        <v>3391</v>
      </c>
      <c r="D657" s="96" t="s">
        <v>1911</v>
      </c>
      <c r="E657" s="96" t="s">
        <v>151</v>
      </c>
      <c r="F657" s="105">
        <v>43734</v>
      </c>
      <c r="G657" s="93">
        <v>114.37999999999998</v>
      </c>
      <c r="H657" s="95">
        <v>0.4284</v>
      </c>
      <c r="I657" s="93">
        <v>4.8999999999999998E-4</v>
      </c>
      <c r="J657" s="94">
        <v>2.7186218540020975E-9</v>
      </c>
      <c r="K657" s="94">
        <f>I657/'סכום נכסי הקרן'!$C$42</f>
        <v>6.6479175003361932E-12</v>
      </c>
    </row>
    <row r="658" spans="2:11">
      <c r="B658" s="86" t="s">
        <v>3392</v>
      </c>
      <c r="C658" s="83" t="s">
        <v>3393</v>
      </c>
      <c r="D658" s="96" t="s">
        <v>1911</v>
      </c>
      <c r="E658" s="96" t="s">
        <v>151</v>
      </c>
      <c r="F658" s="105">
        <v>43656</v>
      </c>
      <c r="G658" s="93">
        <v>2534.0299999999997</v>
      </c>
      <c r="H658" s="95">
        <v>-0.16420000000000001</v>
      </c>
      <c r="I658" s="93">
        <v>-4.1599999999999996E-3</v>
      </c>
      <c r="J658" s="94">
        <v>-2.3080544719691278E-8</v>
      </c>
      <c r="K658" s="94">
        <f>I658/'סכום נכסי הקרן'!$C$42</f>
        <v>-5.6439462859997065E-11</v>
      </c>
    </row>
    <row r="659" spans="2:11">
      <c r="B659" s="86" t="s">
        <v>3394</v>
      </c>
      <c r="C659" s="83" t="s">
        <v>3395</v>
      </c>
      <c r="D659" s="96" t="s">
        <v>1911</v>
      </c>
      <c r="E659" s="96" t="s">
        <v>151</v>
      </c>
      <c r="F659" s="105">
        <v>43734</v>
      </c>
      <c r="G659" s="93">
        <v>0.1</v>
      </c>
      <c r="H659" s="95">
        <v>-10270</v>
      </c>
      <c r="I659" s="93">
        <v>-1.0269999999999998E-2</v>
      </c>
      <c r="J659" s="94">
        <v>-5.698009477673783E-8</v>
      </c>
      <c r="K659" s="94">
        <f>I659/'סכום נכסי הקרן'!$C$42</f>
        <v>-1.3933492393561774E-10</v>
      </c>
    </row>
    <row r="660" spans="2:11">
      <c r="B660" s="86" t="s">
        <v>3386</v>
      </c>
      <c r="C660" s="83" t="s">
        <v>3396</v>
      </c>
      <c r="D660" s="96" t="s">
        <v>1911</v>
      </c>
      <c r="E660" s="96" t="s">
        <v>151</v>
      </c>
      <c r="F660" s="105">
        <v>43734</v>
      </c>
      <c r="G660" s="93">
        <v>3692.7699999999995</v>
      </c>
      <c r="H660" s="95">
        <v>0.41949999999999998</v>
      </c>
      <c r="I660" s="93">
        <v>1.5489999999999999E-2</v>
      </c>
      <c r="J660" s="94">
        <v>8.5941739833658147E-8</v>
      </c>
      <c r="K660" s="94">
        <f>I660/'סכום נכסי הקרן'!$C$42</f>
        <v>2.1015559608205639E-10</v>
      </c>
    </row>
    <row r="661" spans="2:11">
      <c r="B661" s="82"/>
      <c r="C661" s="83"/>
      <c r="D661" s="83"/>
      <c r="E661" s="83"/>
      <c r="F661" s="83"/>
      <c r="G661" s="93"/>
      <c r="H661" s="95"/>
      <c r="I661" s="83"/>
      <c r="J661" s="94"/>
      <c r="K661" s="83"/>
    </row>
    <row r="662" spans="2:11">
      <c r="B662" s="100" t="s">
        <v>214</v>
      </c>
      <c r="C662" s="81"/>
      <c r="D662" s="81"/>
      <c r="E662" s="81"/>
      <c r="F662" s="81"/>
      <c r="G662" s="90"/>
      <c r="H662" s="92"/>
      <c r="I662" s="90">
        <v>239.68870873199998</v>
      </c>
      <c r="J662" s="91">
        <v>1.3298427790129767E-3</v>
      </c>
      <c r="K662" s="91">
        <f>I662/'סכום נכסי הקרן'!$C$42</f>
        <v>3.2518995130866269E-6</v>
      </c>
    </row>
    <row r="663" spans="2:11">
      <c r="B663" s="86" t="s">
        <v>3397</v>
      </c>
      <c r="C663" s="83" t="s">
        <v>3398</v>
      </c>
      <c r="D663" s="96" t="s">
        <v>1911</v>
      </c>
      <c r="E663" s="96" t="s">
        <v>152</v>
      </c>
      <c r="F663" s="105">
        <v>43614</v>
      </c>
      <c r="G663" s="93">
        <v>132786.94899999996</v>
      </c>
      <c r="H663" s="95">
        <v>0.17519999999999999</v>
      </c>
      <c r="I663" s="93">
        <v>0.23260687899999996</v>
      </c>
      <c r="J663" s="94">
        <v>1.290551315593105E-6</v>
      </c>
      <c r="K663" s="94">
        <f>I663/'סכום נכסי הקרן'!$C$42</f>
        <v>3.1558190644952716E-9</v>
      </c>
    </row>
    <row r="664" spans="2:11">
      <c r="B664" s="86" t="s">
        <v>3397</v>
      </c>
      <c r="C664" s="83" t="s">
        <v>3399</v>
      </c>
      <c r="D664" s="96" t="s">
        <v>1911</v>
      </c>
      <c r="E664" s="96" t="s">
        <v>152</v>
      </c>
      <c r="F664" s="105">
        <v>43626</v>
      </c>
      <c r="G664" s="93">
        <v>26557389.799999997</v>
      </c>
      <c r="H664" s="95">
        <v>0.86009999999999998</v>
      </c>
      <c r="I664" s="93">
        <v>228.42460185299998</v>
      </c>
      <c r="J664" s="94">
        <v>1.2673471726312119E-3</v>
      </c>
      <c r="K664" s="94">
        <f>I664/'סכום נכסי הקרן'!$C$42</f>
        <v>3.0990773636038488E-6</v>
      </c>
    </row>
    <row r="665" spans="2:11">
      <c r="B665" s="86" t="s">
        <v>3694</v>
      </c>
      <c r="C665" s="83" t="s">
        <v>3400</v>
      </c>
      <c r="D665" s="96" t="s">
        <v>1911</v>
      </c>
      <c r="E665" s="96" t="s">
        <v>152</v>
      </c>
      <c r="F665" s="105">
        <v>43108</v>
      </c>
      <c r="G665" s="93">
        <v>30554.95</v>
      </c>
      <c r="H665" s="95">
        <v>1013.361</v>
      </c>
      <c r="I665" s="93">
        <v>11.031499999999998</v>
      </c>
      <c r="J665" s="94">
        <v>6.1205055066171709E-5</v>
      </c>
      <c r="K665" s="94">
        <f>I665/'סכום נכסי הקרן'!$C$42</f>
        <v>1.4966633041828307E-7</v>
      </c>
    </row>
    <row r="666" spans="2:11">
      <c r="B666" s="142"/>
      <c r="C666" s="142"/>
      <c r="D666" s="142"/>
      <c r="E666" s="128"/>
      <c r="F666" s="128"/>
      <c r="G666" s="128"/>
      <c r="H666" s="128"/>
      <c r="I666" s="128"/>
      <c r="J666" s="128"/>
      <c r="K666" s="128"/>
    </row>
    <row r="667" spans="2:11">
      <c r="B667" s="142"/>
      <c r="C667" s="142"/>
      <c r="D667" s="142"/>
      <c r="E667" s="128"/>
      <c r="F667" s="128"/>
      <c r="G667" s="128"/>
      <c r="H667" s="128"/>
      <c r="I667" s="128"/>
      <c r="J667" s="128"/>
      <c r="K667" s="128"/>
    </row>
    <row r="668" spans="2:11">
      <c r="B668" s="142"/>
      <c r="C668" s="142"/>
      <c r="D668" s="142"/>
      <c r="E668" s="128"/>
      <c r="F668" s="128"/>
      <c r="G668" s="128"/>
      <c r="H668" s="128"/>
      <c r="I668" s="128"/>
      <c r="J668" s="128"/>
      <c r="K668" s="128"/>
    </row>
    <row r="669" spans="2:11">
      <c r="B669" s="143" t="s">
        <v>243</v>
      </c>
      <c r="C669" s="142"/>
      <c r="D669" s="142"/>
      <c r="E669" s="128"/>
      <c r="F669" s="128"/>
      <c r="G669" s="128"/>
      <c r="H669" s="128"/>
      <c r="I669" s="128"/>
      <c r="J669" s="128"/>
      <c r="K669" s="128"/>
    </row>
    <row r="670" spans="2:11">
      <c r="B670" s="143" t="s">
        <v>131</v>
      </c>
      <c r="C670" s="142"/>
      <c r="D670" s="142"/>
      <c r="E670" s="128"/>
      <c r="F670" s="128"/>
      <c r="G670" s="128"/>
      <c r="H670" s="128"/>
      <c r="I670" s="128"/>
      <c r="J670" s="128"/>
      <c r="K670" s="128"/>
    </row>
    <row r="671" spans="2:11">
      <c r="B671" s="143" t="s">
        <v>225</v>
      </c>
      <c r="C671" s="142"/>
      <c r="D671" s="142"/>
      <c r="E671" s="128"/>
      <c r="F671" s="128"/>
      <c r="G671" s="128"/>
      <c r="H671" s="128"/>
      <c r="I671" s="128"/>
      <c r="J671" s="128"/>
      <c r="K671" s="128"/>
    </row>
    <row r="672" spans="2:11">
      <c r="B672" s="143" t="s">
        <v>233</v>
      </c>
      <c r="C672" s="142"/>
      <c r="D672" s="142"/>
      <c r="E672" s="128"/>
      <c r="F672" s="128"/>
      <c r="G672" s="128"/>
      <c r="H672" s="128"/>
      <c r="I672" s="128"/>
      <c r="J672" s="128"/>
      <c r="K672" s="128"/>
    </row>
    <row r="673" spans="2:11">
      <c r="B673" s="142"/>
      <c r="C673" s="142"/>
      <c r="D673" s="142"/>
      <c r="E673" s="128"/>
      <c r="F673" s="128"/>
      <c r="G673" s="128"/>
      <c r="H673" s="128"/>
      <c r="I673" s="128"/>
      <c r="J673" s="128"/>
      <c r="K673" s="128"/>
    </row>
    <row r="674" spans="2:11">
      <c r="B674" s="142"/>
      <c r="C674" s="142"/>
      <c r="D674" s="142"/>
      <c r="E674" s="128"/>
      <c r="F674" s="128"/>
      <c r="G674" s="128"/>
      <c r="H674" s="128"/>
      <c r="I674" s="128"/>
      <c r="J674" s="128"/>
      <c r="K674" s="128"/>
    </row>
    <row r="675" spans="2:11">
      <c r="B675" s="142"/>
      <c r="C675" s="142"/>
      <c r="D675" s="142"/>
      <c r="E675" s="128"/>
      <c r="F675" s="128"/>
      <c r="G675" s="128"/>
      <c r="H675" s="128"/>
      <c r="I675" s="128"/>
      <c r="J675" s="128"/>
      <c r="K675" s="128"/>
    </row>
    <row r="676" spans="2:11">
      <c r="B676" s="142"/>
      <c r="C676" s="142"/>
      <c r="D676" s="142"/>
      <c r="E676" s="128"/>
      <c r="F676" s="128"/>
      <c r="G676" s="128"/>
      <c r="H676" s="128"/>
      <c r="I676" s="128"/>
      <c r="J676" s="128"/>
      <c r="K676" s="128"/>
    </row>
    <row r="677" spans="2:11">
      <c r="B677" s="142"/>
      <c r="C677" s="142"/>
      <c r="D677" s="142"/>
      <c r="E677" s="128"/>
      <c r="F677" s="128"/>
      <c r="G677" s="128"/>
      <c r="H677" s="128"/>
      <c r="I677" s="128"/>
      <c r="J677" s="128"/>
      <c r="K677" s="128"/>
    </row>
    <row r="678" spans="2:11">
      <c r="B678" s="142"/>
      <c r="C678" s="142"/>
      <c r="D678" s="142"/>
      <c r="E678" s="128"/>
      <c r="F678" s="128"/>
      <c r="G678" s="128"/>
      <c r="H678" s="128"/>
      <c r="I678" s="128"/>
      <c r="J678" s="128"/>
      <c r="K678" s="128"/>
    </row>
    <row r="679" spans="2:11">
      <c r="B679" s="142"/>
      <c r="C679" s="142"/>
      <c r="D679" s="142"/>
      <c r="E679" s="128"/>
      <c r="F679" s="128"/>
      <c r="G679" s="128"/>
      <c r="H679" s="128"/>
      <c r="I679" s="128"/>
      <c r="J679" s="128"/>
      <c r="K679" s="128"/>
    </row>
    <row r="680" spans="2:11">
      <c r="B680" s="142"/>
      <c r="C680" s="142"/>
      <c r="D680" s="142"/>
      <c r="E680" s="128"/>
      <c r="F680" s="128"/>
      <c r="G680" s="128"/>
      <c r="H680" s="128"/>
      <c r="I680" s="128"/>
      <c r="J680" s="128"/>
      <c r="K680" s="128"/>
    </row>
    <row r="681" spans="2:11">
      <c r="B681" s="142"/>
      <c r="C681" s="142"/>
      <c r="D681" s="142"/>
      <c r="E681" s="128"/>
      <c r="F681" s="128"/>
      <c r="G681" s="128"/>
      <c r="H681" s="128"/>
      <c r="I681" s="128"/>
      <c r="J681" s="128"/>
      <c r="K681" s="128"/>
    </row>
    <row r="682" spans="2:11">
      <c r="B682" s="142"/>
      <c r="C682" s="142"/>
      <c r="D682" s="142"/>
      <c r="E682" s="128"/>
      <c r="F682" s="128"/>
      <c r="G682" s="128"/>
      <c r="H682" s="128"/>
      <c r="I682" s="128"/>
      <c r="J682" s="128"/>
      <c r="K682" s="128"/>
    </row>
    <row r="683" spans="2:11">
      <c r="B683" s="142"/>
      <c r="C683" s="142"/>
      <c r="D683" s="142"/>
      <c r="E683" s="128"/>
      <c r="F683" s="128"/>
      <c r="G683" s="128"/>
      <c r="H683" s="128"/>
      <c r="I683" s="128"/>
      <c r="J683" s="128"/>
      <c r="K683" s="128"/>
    </row>
    <row r="684" spans="2:11">
      <c r="B684" s="142"/>
      <c r="C684" s="142"/>
      <c r="D684" s="142"/>
      <c r="E684" s="128"/>
      <c r="F684" s="128"/>
      <c r="G684" s="128"/>
      <c r="H684" s="128"/>
      <c r="I684" s="128"/>
      <c r="J684" s="128"/>
      <c r="K684" s="128"/>
    </row>
    <row r="685" spans="2:11">
      <c r="B685" s="142"/>
      <c r="C685" s="142"/>
      <c r="D685" s="142"/>
      <c r="E685" s="128"/>
      <c r="F685" s="128"/>
      <c r="G685" s="128"/>
      <c r="H685" s="128"/>
      <c r="I685" s="128"/>
      <c r="J685" s="128"/>
      <c r="K685" s="128"/>
    </row>
    <row r="686" spans="2:11">
      <c r="B686" s="142"/>
      <c r="C686" s="142"/>
      <c r="D686" s="142"/>
      <c r="E686" s="128"/>
      <c r="F686" s="128"/>
      <c r="G686" s="128"/>
      <c r="H686" s="128"/>
      <c r="I686" s="128"/>
      <c r="J686" s="128"/>
      <c r="K686" s="128"/>
    </row>
    <row r="687" spans="2:11">
      <c r="B687" s="142"/>
      <c r="C687" s="142"/>
      <c r="D687" s="142"/>
      <c r="E687" s="128"/>
      <c r="F687" s="128"/>
      <c r="G687" s="128"/>
      <c r="H687" s="128"/>
      <c r="I687" s="128"/>
      <c r="J687" s="128"/>
      <c r="K687" s="128"/>
    </row>
    <row r="688" spans="2:11">
      <c r="B688" s="142"/>
      <c r="C688" s="142"/>
      <c r="D688" s="142"/>
      <c r="E688" s="128"/>
      <c r="F688" s="128"/>
      <c r="G688" s="128"/>
      <c r="H688" s="128"/>
      <c r="I688" s="128"/>
      <c r="J688" s="128"/>
      <c r="K688" s="128"/>
    </row>
    <row r="689" spans="2:11">
      <c r="B689" s="142"/>
      <c r="C689" s="142"/>
      <c r="D689" s="142"/>
      <c r="E689" s="128"/>
      <c r="F689" s="128"/>
      <c r="G689" s="128"/>
      <c r="H689" s="128"/>
      <c r="I689" s="128"/>
      <c r="J689" s="128"/>
      <c r="K689" s="128"/>
    </row>
    <row r="690" spans="2:11">
      <c r="B690" s="142"/>
      <c r="C690" s="142"/>
      <c r="D690" s="142"/>
      <c r="E690" s="128"/>
      <c r="F690" s="128"/>
      <c r="G690" s="128"/>
      <c r="H690" s="128"/>
      <c r="I690" s="128"/>
      <c r="J690" s="128"/>
      <c r="K690" s="128"/>
    </row>
    <row r="691" spans="2:11">
      <c r="B691" s="142"/>
      <c r="C691" s="142"/>
      <c r="D691" s="142"/>
      <c r="E691" s="128"/>
      <c r="F691" s="128"/>
      <c r="G691" s="128"/>
      <c r="H691" s="128"/>
      <c r="I691" s="128"/>
      <c r="J691" s="128"/>
      <c r="K691" s="128"/>
    </row>
    <row r="692" spans="2:11">
      <c r="B692" s="142"/>
      <c r="C692" s="142"/>
      <c r="D692" s="142"/>
      <c r="E692" s="128"/>
      <c r="F692" s="128"/>
      <c r="G692" s="128"/>
      <c r="H692" s="128"/>
      <c r="I692" s="128"/>
      <c r="J692" s="128"/>
      <c r="K692" s="128"/>
    </row>
    <row r="693" spans="2:11">
      <c r="B693" s="142"/>
      <c r="C693" s="142"/>
      <c r="D693" s="142"/>
      <c r="E693" s="128"/>
      <c r="F693" s="128"/>
      <c r="G693" s="128"/>
      <c r="H693" s="128"/>
      <c r="I693" s="128"/>
      <c r="J693" s="128"/>
      <c r="K693" s="128"/>
    </row>
    <row r="694" spans="2:11">
      <c r="B694" s="142"/>
      <c r="C694" s="142"/>
      <c r="D694" s="142"/>
      <c r="E694" s="128"/>
      <c r="F694" s="128"/>
      <c r="G694" s="128"/>
      <c r="H694" s="128"/>
      <c r="I694" s="128"/>
      <c r="J694" s="128"/>
      <c r="K694" s="128"/>
    </row>
    <row r="695" spans="2:11">
      <c r="B695" s="142"/>
      <c r="C695" s="142"/>
      <c r="D695" s="142"/>
      <c r="E695" s="128"/>
      <c r="F695" s="128"/>
      <c r="G695" s="128"/>
      <c r="H695" s="128"/>
      <c r="I695" s="128"/>
      <c r="J695" s="128"/>
      <c r="K695" s="128"/>
    </row>
    <row r="696" spans="2:11">
      <c r="B696" s="142"/>
      <c r="C696" s="142"/>
      <c r="D696" s="142"/>
      <c r="E696" s="128"/>
      <c r="F696" s="128"/>
      <c r="G696" s="128"/>
      <c r="H696" s="128"/>
      <c r="I696" s="128"/>
      <c r="J696" s="128"/>
      <c r="K696" s="128"/>
    </row>
    <row r="697" spans="2:11">
      <c r="B697" s="142"/>
      <c r="C697" s="142"/>
      <c r="D697" s="142"/>
      <c r="E697" s="128"/>
      <c r="F697" s="128"/>
      <c r="G697" s="128"/>
      <c r="H697" s="128"/>
      <c r="I697" s="128"/>
      <c r="J697" s="128"/>
      <c r="K697" s="128"/>
    </row>
    <row r="698" spans="2:11">
      <c r="B698" s="142"/>
      <c r="C698" s="142"/>
      <c r="D698" s="142"/>
      <c r="E698" s="128"/>
      <c r="F698" s="128"/>
      <c r="G698" s="128"/>
      <c r="H698" s="128"/>
      <c r="I698" s="128"/>
      <c r="J698" s="128"/>
      <c r="K698" s="128"/>
    </row>
    <row r="699" spans="2:11">
      <c r="B699" s="142"/>
      <c r="C699" s="142"/>
      <c r="D699" s="142"/>
      <c r="E699" s="128"/>
      <c r="F699" s="128"/>
      <c r="G699" s="128"/>
      <c r="H699" s="128"/>
      <c r="I699" s="128"/>
      <c r="J699" s="128"/>
      <c r="K699" s="128"/>
    </row>
    <row r="700" spans="2:11">
      <c r="B700" s="142"/>
      <c r="C700" s="142"/>
      <c r="D700" s="142"/>
      <c r="E700" s="128"/>
      <c r="F700" s="128"/>
      <c r="G700" s="128"/>
      <c r="H700" s="128"/>
      <c r="I700" s="128"/>
      <c r="J700" s="128"/>
      <c r="K700" s="128"/>
    </row>
    <row r="701" spans="2:11">
      <c r="B701" s="142"/>
      <c r="C701" s="142"/>
      <c r="D701" s="142"/>
      <c r="E701" s="128"/>
      <c r="F701" s="128"/>
      <c r="G701" s="128"/>
      <c r="H701" s="128"/>
      <c r="I701" s="128"/>
      <c r="J701" s="128"/>
      <c r="K701" s="128"/>
    </row>
    <row r="702" spans="2:11">
      <c r="B702" s="142"/>
      <c r="C702" s="142"/>
      <c r="D702" s="142"/>
      <c r="E702" s="128"/>
      <c r="F702" s="128"/>
      <c r="G702" s="128"/>
      <c r="H702" s="128"/>
      <c r="I702" s="128"/>
      <c r="J702" s="128"/>
      <c r="K702" s="128"/>
    </row>
    <row r="703" spans="2:11">
      <c r="B703" s="142"/>
      <c r="C703" s="142"/>
      <c r="D703" s="142"/>
      <c r="E703" s="128"/>
      <c r="F703" s="128"/>
      <c r="G703" s="128"/>
      <c r="H703" s="128"/>
      <c r="I703" s="128"/>
      <c r="J703" s="128"/>
      <c r="K703" s="128"/>
    </row>
    <row r="704" spans="2:11">
      <c r="B704" s="142"/>
      <c r="C704" s="142"/>
      <c r="D704" s="142"/>
      <c r="E704" s="128"/>
      <c r="F704" s="128"/>
      <c r="G704" s="128"/>
      <c r="H704" s="128"/>
      <c r="I704" s="128"/>
      <c r="J704" s="128"/>
      <c r="K704" s="128"/>
    </row>
    <row r="705" spans="2:11">
      <c r="B705" s="142"/>
      <c r="C705" s="142"/>
      <c r="D705" s="142"/>
      <c r="E705" s="128"/>
      <c r="F705" s="128"/>
      <c r="G705" s="128"/>
      <c r="H705" s="128"/>
      <c r="I705" s="128"/>
      <c r="J705" s="128"/>
      <c r="K705" s="128"/>
    </row>
    <row r="706" spans="2:11">
      <c r="B706" s="142"/>
      <c r="C706" s="142"/>
      <c r="D706" s="142"/>
      <c r="E706" s="128"/>
      <c r="F706" s="128"/>
      <c r="G706" s="128"/>
      <c r="H706" s="128"/>
      <c r="I706" s="128"/>
      <c r="J706" s="128"/>
      <c r="K706" s="128"/>
    </row>
    <row r="707" spans="2:11">
      <c r="B707" s="142"/>
      <c r="C707" s="142"/>
      <c r="D707" s="142"/>
      <c r="E707" s="128"/>
      <c r="F707" s="128"/>
      <c r="G707" s="128"/>
      <c r="H707" s="128"/>
      <c r="I707" s="128"/>
      <c r="J707" s="128"/>
      <c r="K707" s="128"/>
    </row>
    <row r="708" spans="2:11">
      <c r="B708" s="142"/>
      <c r="C708" s="142"/>
      <c r="D708" s="142"/>
      <c r="E708" s="128"/>
      <c r="F708" s="128"/>
      <c r="G708" s="128"/>
      <c r="H708" s="128"/>
      <c r="I708" s="128"/>
      <c r="J708" s="128"/>
      <c r="K708" s="128"/>
    </row>
    <row r="709" spans="2:11">
      <c r="B709" s="142"/>
      <c r="C709" s="142"/>
      <c r="D709" s="142"/>
      <c r="E709" s="128"/>
      <c r="F709" s="128"/>
      <c r="G709" s="128"/>
      <c r="H709" s="128"/>
      <c r="I709" s="128"/>
      <c r="J709" s="128"/>
      <c r="K709" s="128"/>
    </row>
    <row r="710" spans="2:11">
      <c r="B710" s="142"/>
      <c r="C710" s="142"/>
      <c r="D710" s="142"/>
      <c r="E710" s="128"/>
      <c r="F710" s="128"/>
      <c r="G710" s="128"/>
      <c r="H710" s="128"/>
      <c r="I710" s="128"/>
      <c r="J710" s="128"/>
      <c r="K710" s="128"/>
    </row>
    <row r="711" spans="2:11">
      <c r="B711" s="142"/>
      <c r="C711" s="142"/>
      <c r="D711" s="142"/>
      <c r="E711" s="128"/>
      <c r="F711" s="128"/>
      <c r="G711" s="128"/>
      <c r="H711" s="128"/>
      <c r="I711" s="128"/>
      <c r="J711" s="128"/>
      <c r="K711" s="128"/>
    </row>
    <row r="712" spans="2:11">
      <c r="B712" s="142"/>
      <c r="C712" s="142"/>
      <c r="D712" s="142"/>
      <c r="E712" s="128"/>
      <c r="F712" s="128"/>
      <c r="G712" s="128"/>
      <c r="H712" s="128"/>
      <c r="I712" s="128"/>
      <c r="J712" s="128"/>
      <c r="K712" s="128"/>
    </row>
    <row r="713" spans="2:11">
      <c r="B713" s="142"/>
      <c r="C713" s="142"/>
      <c r="D713" s="142"/>
      <c r="E713" s="128"/>
      <c r="F713" s="128"/>
      <c r="G713" s="128"/>
      <c r="H713" s="128"/>
      <c r="I713" s="128"/>
      <c r="J713" s="128"/>
      <c r="K713" s="128"/>
    </row>
    <row r="714" spans="2:11">
      <c r="B714" s="142"/>
      <c r="C714" s="142"/>
      <c r="D714" s="142"/>
      <c r="E714" s="128"/>
      <c r="F714" s="128"/>
      <c r="G714" s="128"/>
      <c r="H714" s="128"/>
      <c r="I714" s="128"/>
      <c r="J714" s="128"/>
      <c r="K714" s="128"/>
    </row>
    <row r="715" spans="2:11">
      <c r="B715" s="142"/>
      <c r="C715" s="142"/>
      <c r="D715" s="142"/>
      <c r="E715" s="128"/>
      <c r="F715" s="128"/>
      <c r="G715" s="128"/>
      <c r="H715" s="128"/>
      <c r="I715" s="128"/>
      <c r="J715" s="128"/>
      <c r="K715" s="128"/>
    </row>
    <row r="716" spans="2:11">
      <c r="B716" s="142"/>
      <c r="C716" s="142"/>
      <c r="D716" s="142"/>
      <c r="E716" s="128"/>
      <c r="F716" s="128"/>
      <c r="G716" s="128"/>
      <c r="H716" s="128"/>
      <c r="I716" s="128"/>
      <c r="J716" s="128"/>
      <c r="K716" s="128"/>
    </row>
    <row r="717" spans="2:11">
      <c r="B717" s="142"/>
      <c r="C717" s="142"/>
      <c r="D717" s="142"/>
      <c r="E717" s="128"/>
      <c r="F717" s="128"/>
      <c r="G717" s="128"/>
      <c r="H717" s="128"/>
      <c r="I717" s="128"/>
      <c r="J717" s="128"/>
      <c r="K717" s="128"/>
    </row>
    <row r="718" spans="2:11">
      <c r="B718" s="142"/>
      <c r="C718" s="142"/>
      <c r="D718" s="142"/>
      <c r="E718" s="128"/>
      <c r="F718" s="128"/>
      <c r="G718" s="128"/>
      <c r="H718" s="128"/>
      <c r="I718" s="128"/>
      <c r="J718" s="128"/>
      <c r="K718" s="128"/>
    </row>
    <row r="719" spans="2:11">
      <c r="B719" s="142"/>
      <c r="C719" s="142"/>
      <c r="D719" s="142"/>
      <c r="E719" s="128"/>
      <c r="F719" s="128"/>
      <c r="G719" s="128"/>
      <c r="H719" s="128"/>
      <c r="I719" s="128"/>
      <c r="J719" s="128"/>
      <c r="K719" s="128"/>
    </row>
    <row r="720" spans="2:11">
      <c r="B720" s="142"/>
      <c r="C720" s="142"/>
      <c r="D720" s="142"/>
      <c r="E720" s="128"/>
      <c r="F720" s="128"/>
      <c r="G720" s="128"/>
      <c r="H720" s="128"/>
      <c r="I720" s="128"/>
      <c r="J720" s="128"/>
      <c r="K720" s="128"/>
    </row>
    <row r="721" spans="2:11">
      <c r="B721" s="142"/>
      <c r="C721" s="142"/>
      <c r="D721" s="142"/>
      <c r="E721" s="128"/>
      <c r="F721" s="128"/>
      <c r="G721" s="128"/>
      <c r="H721" s="128"/>
      <c r="I721" s="128"/>
      <c r="J721" s="128"/>
      <c r="K721" s="128"/>
    </row>
    <row r="722" spans="2:11">
      <c r="B722" s="142"/>
      <c r="C722" s="142"/>
      <c r="D722" s="142"/>
      <c r="E722" s="128"/>
      <c r="F722" s="128"/>
      <c r="G722" s="128"/>
      <c r="H722" s="128"/>
      <c r="I722" s="128"/>
      <c r="J722" s="128"/>
      <c r="K722" s="128"/>
    </row>
    <row r="723" spans="2:11">
      <c r="B723" s="142"/>
      <c r="C723" s="142"/>
      <c r="D723" s="142"/>
      <c r="E723" s="128"/>
      <c r="F723" s="128"/>
      <c r="G723" s="128"/>
      <c r="H723" s="128"/>
      <c r="I723" s="128"/>
      <c r="J723" s="128"/>
      <c r="K723" s="128"/>
    </row>
    <row r="724" spans="2:11">
      <c r="B724" s="142"/>
      <c r="C724" s="142"/>
      <c r="D724" s="142"/>
      <c r="E724" s="128"/>
      <c r="F724" s="128"/>
      <c r="G724" s="128"/>
      <c r="H724" s="128"/>
      <c r="I724" s="128"/>
      <c r="J724" s="128"/>
      <c r="K724" s="128"/>
    </row>
    <row r="725" spans="2:11">
      <c r="B725" s="142"/>
      <c r="C725" s="142"/>
      <c r="D725" s="142"/>
      <c r="E725" s="128"/>
      <c r="F725" s="128"/>
      <c r="G725" s="128"/>
      <c r="H725" s="128"/>
      <c r="I725" s="128"/>
      <c r="J725" s="128"/>
      <c r="K725" s="128"/>
    </row>
    <row r="726" spans="2:11">
      <c r="B726" s="142"/>
      <c r="C726" s="142"/>
      <c r="D726" s="142"/>
      <c r="E726" s="128"/>
      <c r="F726" s="128"/>
      <c r="G726" s="128"/>
      <c r="H726" s="128"/>
      <c r="I726" s="128"/>
      <c r="J726" s="128"/>
      <c r="K726" s="128"/>
    </row>
    <row r="727" spans="2:11">
      <c r="B727" s="142"/>
      <c r="C727" s="142"/>
      <c r="D727" s="142"/>
      <c r="E727" s="128"/>
      <c r="F727" s="128"/>
      <c r="G727" s="128"/>
      <c r="H727" s="128"/>
      <c r="I727" s="128"/>
      <c r="J727" s="128"/>
      <c r="K727" s="128"/>
    </row>
    <row r="728" spans="2:11">
      <c r="B728" s="142"/>
      <c r="C728" s="142"/>
      <c r="D728" s="142"/>
      <c r="E728" s="128"/>
      <c r="F728" s="128"/>
      <c r="G728" s="128"/>
      <c r="H728" s="128"/>
      <c r="I728" s="128"/>
      <c r="J728" s="128"/>
      <c r="K728" s="128"/>
    </row>
    <row r="729" spans="2:11">
      <c r="B729" s="142"/>
      <c r="C729" s="142"/>
      <c r="D729" s="142"/>
      <c r="E729" s="128"/>
      <c r="F729" s="128"/>
      <c r="G729" s="128"/>
      <c r="H729" s="128"/>
      <c r="I729" s="128"/>
      <c r="J729" s="128"/>
      <c r="K729" s="128"/>
    </row>
    <row r="730" spans="2:11">
      <c r="B730" s="142"/>
      <c r="C730" s="142"/>
      <c r="D730" s="142"/>
      <c r="E730" s="128"/>
      <c r="F730" s="128"/>
      <c r="G730" s="128"/>
      <c r="H730" s="128"/>
      <c r="I730" s="128"/>
      <c r="J730" s="128"/>
      <c r="K730" s="128"/>
    </row>
    <row r="731" spans="2:11">
      <c r="B731" s="142"/>
      <c r="C731" s="142"/>
      <c r="D731" s="142"/>
      <c r="E731" s="128"/>
      <c r="F731" s="128"/>
      <c r="G731" s="128"/>
      <c r="H731" s="128"/>
      <c r="I731" s="128"/>
      <c r="J731" s="128"/>
      <c r="K731" s="128"/>
    </row>
    <row r="732" spans="2:11">
      <c r="B732" s="142"/>
      <c r="C732" s="142"/>
      <c r="D732" s="142"/>
      <c r="E732" s="128"/>
      <c r="F732" s="128"/>
      <c r="G732" s="128"/>
      <c r="H732" s="128"/>
      <c r="I732" s="128"/>
      <c r="J732" s="128"/>
      <c r="K732" s="128"/>
    </row>
    <row r="733" spans="2:11">
      <c r="B733" s="142"/>
      <c r="C733" s="142"/>
      <c r="D733" s="142"/>
      <c r="E733" s="128"/>
      <c r="F733" s="128"/>
      <c r="G733" s="128"/>
      <c r="H733" s="128"/>
      <c r="I733" s="128"/>
      <c r="J733" s="128"/>
      <c r="K733" s="128"/>
    </row>
    <row r="734" spans="2:11">
      <c r="B734" s="142"/>
      <c r="C734" s="142"/>
      <c r="D734" s="142"/>
      <c r="E734" s="128"/>
      <c r="F734" s="128"/>
      <c r="G734" s="128"/>
      <c r="H734" s="128"/>
      <c r="I734" s="128"/>
      <c r="J734" s="128"/>
      <c r="K734" s="128"/>
    </row>
    <row r="735" spans="2:11">
      <c r="B735" s="142"/>
      <c r="C735" s="142"/>
      <c r="D735" s="142"/>
      <c r="E735" s="128"/>
      <c r="F735" s="128"/>
      <c r="G735" s="128"/>
      <c r="H735" s="128"/>
      <c r="I735" s="128"/>
      <c r="J735" s="128"/>
      <c r="K735" s="128"/>
    </row>
    <row r="736" spans="2:11">
      <c r="B736" s="142"/>
      <c r="C736" s="142"/>
      <c r="D736" s="142"/>
      <c r="E736" s="128"/>
      <c r="F736" s="128"/>
      <c r="G736" s="128"/>
      <c r="H736" s="128"/>
      <c r="I736" s="128"/>
      <c r="J736" s="128"/>
      <c r="K736" s="128"/>
    </row>
    <row r="737" spans="2:11">
      <c r="B737" s="142"/>
      <c r="C737" s="142"/>
      <c r="D737" s="142"/>
      <c r="E737" s="128"/>
      <c r="F737" s="128"/>
      <c r="G737" s="128"/>
      <c r="H737" s="128"/>
      <c r="I737" s="128"/>
      <c r="J737" s="128"/>
      <c r="K737" s="128"/>
    </row>
    <row r="738" spans="2:11">
      <c r="B738" s="142"/>
      <c r="C738" s="142"/>
      <c r="D738" s="142"/>
      <c r="E738" s="128"/>
      <c r="F738" s="128"/>
      <c r="G738" s="128"/>
      <c r="H738" s="128"/>
      <c r="I738" s="128"/>
      <c r="J738" s="128"/>
      <c r="K738" s="128"/>
    </row>
    <row r="739" spans="2:11">
      <c r="B739" s="142"/>
      <c r="C739" s="142"/>
      <c r="D739" s="142"/>
      <c r="E739" s="128"/>
      <c r="F739" s="128"/>
      <c r="G739" s="128"/>
      <c r="H739" s="128"/>
      <c r="I739" s="128"/>
      <c r="J739" s="128"/>
      <c r="K739" s="128"/>
    </row>
    <row r="740" spans="2:11">
      <c r="B740" s="142"/>
      <c r="C740" s="142"/>
      <c r="D740" s="142"/>
      <c r="E740" s="128"/>
      <c r="F740" s="128"/>
      <c r="G740" s="128"/>
      <c r="H740" s="128"/>
      <c r="I740" s="128"/>
      <c r="J740" s="128"/>
      <c r="K740" s="128"/>
    </row>
    <row r="741" spans="2:11">
      <c r="B741" s="142"/>
      <c r="C741" s="142"/>
      <c r="D741" s="142"/>
      <c r="E741" s="128"/>
      <c r="F741" s="128"/>
      <c r="G741" s="128"/>
      <c r="H741" s="128"/>
      <c r="I741" s="128"/>
      <c r="J741" s="128"/>
      <c r="K741" s="128"/>
    </row>
    <row r="742" spans="2:11">
      <c r="B742" s="142"/>
      <c r="C742" s="142"/>
      <c r="D742" s="142"/>
      <c r="E742" s="128"/>
      <c r="F742" s="128"/>
      <c r="G742" s="128"/>
      <c r="H742" s="128"/>
      <c r="I742" s="128"/>
      <c r="J742" s="128"/>
      <c r="K742" s="128"/>
    </row>
    <row r="743" spans="2:11">
      <c r="B743" s="142"/>
      <c r="C743" s="142"/>
      <c r="D743" s="142"/>
      <c r="E743" s="128"/>
      <c r="F743" s="128"/>
      <c r="G743" s="128"/>
      <c r="H743" s="128"/>
      <c r="I743" s="128"/>
      <c r="J743" s="128"/>
      <c r="K743" s="128"/>
    </row>
    <row r="744" spans="2:11">
      <c r="B744" s="142"/>
      <c r="C744" s="142"/>
      <c r="D744" s="142"/>
      <c r="E744" s="128"/>
      <c r="F744" s="128"/>
      <c r="G744" s="128"/>
      <c r="H744" s="128"/>
      <c r="I744" s="128"/>
      <c r="J744" s="128"/>
      <c r="K744" s="128"/>
    </row>
    <row r="745" spans="2:11">
      <c r="B745" s="142"/>
      <c r="C745" s="142"/>
      <c r="D745" s="142"/>
      <c r="E745" s="128"/>
      <c r="F745" s="128"/>
      <c r="G745" s="128"/>
      <c r="H745" s="128"/>
      <c r="I745" s="128"/>
      <c r="J745" s="128"/>
      <c r="K745" s="128"/>
    </row>
    <row r="746" spans="2:11">
      <c r="B746" s="142"/>
      <c r="C746" s="142"/>
      <c r="D746" s="142"/>
      <c r="E746" s="128"/>
      <c r="F746" s="128"/>
      <c r="G746" s="128"/>
      <c r="H746" s="128"/>
      <c r="I746" s="128"/>
      <c r="J746" s="128"/>
      <c r="K746" s="128"/>
    </row>
    <row r="747" spans="2:11">
      <c r="B747" s="142"/>
      <c r="C747" s="142"/>
      <c r="D747" s="142"/>
      <c r="E747" s="128"/>
      <c r="F747" s="128"/>
      <c r="G747" s="128"/>
      <c r="H747" s="128"/>
      <c r="I747" s="128"/>
      <c r="J747" s="128"/>
      <c r="K747" s="128"/>
    </row>
    <row r="748" spans="2:11">
      <c r="B748" s="142"/>
      <c r="C748" s="142"/>
      <c r="D748" s="142"/>
      <c r="E748" s="128"/>
      <c r="F748" s="128"/>
      <c r="G748" s="128"/>
      <c r="H748" s="128"/>
      <c r="I748" s="128"/>
      <c r="J748" s="128"/>
      <c r="K748" s="128"/>
    </row>
    <row r="749" spans="2:11">
      <c r="B749" s="142"/>
      <c r="C749" s="142"/>
      <c r="D749" s="142"/>
      <c r="E749" s="128"/>
      <c r="F749" s="128"/>
      <c r="G749" s="128"/>
      <c r="H749" s="128"/>
      <c r="I749" s="128"/>
      <c r="J749" s="128"/>
      <c r="K749" s="128"/>
    </row>
    <row r="750" spans="2:11">
      <c r="B750" s="142"/>
      <c r="C750" s="142"/>
      <c r="D750" s="142"/>
      <c r="E750" s="128"/>
      <c r="F750" s="128"/>
      <c r="G750" s="128"/>
      <c r="H750" s="128"/>
      <c r="I750" s="128"/>
      <c r="J750" s="128"/>
      <c r="K750" s="128"/>
    </row>
    <row r="751" spans="2:11">
      <c r="B751" s="142"/>
      <c r="C751" s="142"/>
      <c r="D751" s="142"/>
      <c r="E751" s="128"/>
      <c r="F751" s="128"/>
      <c r="G751" s="128"/>
      <c r="H751" s="128"/>
      <c r="I751" s="128"/>
      <c r="J751" s="128"/>
      <c r="K751" s="128"/>
    </row>
    <row r="752" spans="2:11">
      <c r="B752" s="142"/>
      <c r="C752" s="142"/>
      <c r="D752" s="142"/>
      <c r="E752" s="128"/>
      <c r="F752" s="128"/>
      <c r="G752" s="128"/>
      <c r="H752" s="128"/>
      <c r="I752" s="128"/>
      <c r="J752" s="128"/>
      <c r="K752" s="128"/>
    </row>
    <row r="753" spans="2:11">
      <c r="B753" s="142"/>
      <c r="C753" s="142"/>
      <c r="D753" s="142"/>
      <c r="E753" s="128"/>
      <c r="F753" s="128"/>
      <c r="G753" s="128"/>
      <c r="H753" s="128"/>
      <c r="I753" s="128"/>
      <c r="J753" s="128"/>
      <c r="K753" s="128"/>
    </row>
    <row r="754" spans="2:11">
      <c r="B754" s="142"/>
      <c r="C754" s="142"/>
      <c r="D754" s="142"/>
      <c r="E754" s="128"/>
      <c r="F754" s="128"/>
      <c r="G754" s="128"/>
      <c r="H754" s="128"/>
      <c r="I754" s="128"/>
      <c r="J754" s="128"/>
      <c r="K754" s="128"/>
    </row>
    <row r="755" spans="2:11">
      <c r="B755" s="142"/>
      <c r="C755" s="142"/>
      <c r="D755" s="142"/>
      <c r="E755" s="128"/>
      <c r="F755" s="128"/>
      <c r="G755" s="128"/>
      <c r="H755" s="128"/>
      <c r="I755" s="128"/>
      <c r="J755" s="128"/>
      <c r="K755" s="128"/>
    </row>
    <row r="756" spans="2:11">
      <c r="B756" s="142"/>
      <c r="C756" s="142"/>
      <c r="D756" s="142"/>
      <c r="E756" s="128"/>
      <c r="F756" s="128"/>
      <c r="G756" s="128"/>
      <c r="H756" s="128"/>
      <c r="I756" s="128"/>
      <c r="J756" s="128"/>
      <c r="K756" s="128"/>
    </row>
    <row r="757" spans="2:11">
      <c r="B757" s="142"/>
      <c r="C757" s="142"/>
      <c r="D757" s="142"/>
      <c r="E757" s="128"/>
      <c r="F757" s="128"/>
      <c r="G757" s="128"/>
      <c r="H757" s="128"/>
      <c r="I757" s="128"/>
      <c r="J757" s="128"/>
      <c r="K757" s="128"/>
    </row>
    <row r="758" spans="2:11">
      <c r="B758" s="142"/>
      <c r="C758" s="142"/>
      <c r="D758" s="142"/>
      <c r="E758" s="128"/>
      <c r="F758" s="128"/>
      <c r="G758" s="128"/>
      <c r="H758" s="128"/>
      <c r="I758" s="128"/>
      <c r="J758" s="128"/>
      <c r="K758" s="128"/>
    </row>
    <row r="759" spans="2:11">
      <c r="B759" s="142"/>
      <c r="C759" s="142"/>
      <c r="D759" s="142"/>
      <c r="E759" s="128"/>
      <c r="F759" s="128"/>
      <c r="G759" s="128"/>
      <c r="H759" s="128"/>
      <c r="I759" s="128"/>
      <c r="J759" s="128"/>
      <c r="K759" s="128"/>
    </row>
    <row r="760" spans="2:11">
      <c r="B760" s="142"/>
      <c r="C760" s="142"/>
      <c r="D760" s="142"/>
      <c r="E760" s="128"/>
      <c r="F760" s="128"/>
      <c r="G760" s="128"/>
      <c r="H760" s="128"/>
      <c r="I760" s="128"/>
      <c r="J760" s="128"/>
      <c r="K760" s="128"/>
    </row>
    <row r="761" spans="2:11">
      <c r="B761" s="142"/>
      <c r="C761" s="142"/>
      <c r="D761" s="142"/>
      <c r="E761" s="128"/>
      <c r="F761" s="128"/>
      <c r="G761" s="128"/>
      <c r="H761" s="128"/>
      <c r="I761" s="128"/>
      <c r="J761" s="128"/>
      <c r="K761" s="128"/>
    </row>
    <row r="762" spans="2:11">
      <c r="B762" s="142"/>
      <c r="C762" s="142"/>
      <c r="D762" s="142"/>
      <c r="E762" s="128"/>
      <c r="F762" s="128"/>
      <c r="G762" s="128"/>
      <c r="H762" s="128"/>
      <c r="I762" s="128"/>
      <c r="J762" s="128"/>
      <c r="K762" s="128"/>
    </row>
    <row r="763" spans="2:11">
      <c r="B763" s="142"/>
      <c r="C763" s="142"/>
      <c r="D763" s="142"/>
      <c r="E763" s="128"/>
      <c r="F763" s="128"/>
      <c r="G763" s="128"/>
      <c r="H763" s="128"/>
      <c r="I763" s="128"/>
      <c r="J763" s="128"/>
      <c r="K763" s="128"/>
    </row>
    <row r="764" spans="2:11">
      <c r="B764" s="142"/>
      <c r="C764" s="142"/>
      <c r="D764" s="142"/>
      <c r="E764" s="128"/>
      <c r="F764" s="128"/>
      <c r="G764" s="128"/>
      <c r="H764" s="128"/>
      <c r="I764" s="128"/>
      <c r="J764" s="128"/>
      <c r="K764" s="128"/>
    </row>
    <row r="765" spans="2:11">
      <c r="B765" s="142"/>
      <c r="C765" s="142"/>
      <c r="D765" s="142"/>
      <c r="E765" s="128"/>
      <c r="F765" s="128"/>
      <c r="G765" s="128"/>
      <c r="H765" s="128"/>
      <c r="I765" s="128"/>
      <c r="J765" s="128"/>
      <c r="K765" s="128"/>
    </row>
    <row r="766" spans="2:11">
      <c r="B766" s="142"/>
      <c r="C766" s="142"/>
      <c r="D766" s="142"/>
      <c r="E766" s="128"/>
      <c r="F766" s="128"/>
      <c r="G766" s="128"/>
      <c r="H766" s="128"/>
      <c r="I766" s="128"/>
      <c r="J766" s="128"/>
      <c r="K766" s="128"/>
    </row>
    <row r="767" spans="2:11">
      <c r="B767" s="142"/>
      <c r="C767" s="142"/>
      <c r="D767" s="142"/>
      <c r="E767" s="128"/>
      <c r="F767" s="128"/>
      <c r="G767" s="128"/>
      <c r="H767" s="128"/>
      <c r="I767" s="128"/>
      <c r="J767" s="128"/>
      <c r="K767" s="128"/>
    </row>
    <row r="768" spans="2:11">
      <c r="B768" s="142"/>
      <c r="C768" s="142"/>
      <c r="D768" s="142"/>
      <c r="E768" s="128"/>
      <c r="F768" s="128"/>
      <c r="G768" s="128"/>
      <c r="H768" s="128"/>
      <c r="I768" s="128"/>
      <c r="J768" s="128"/>
      <c r="K768" s="128"/>
    </row>
    <row r="769" spans="2:11">
      <c r="B769" s="142"/>
      <c r="C769" s="142"/>
      <c r="D769" s="142"/>
      <c r="E769" s="128"/>
      <c r="F769" s="128"/>
      <c r="G769" s="128"/>
      <c r="H769" s="128"/>
      <c r="I769" s="128"/>
      <c r="J769" s="128"/>
      <c r="K769" s="128"/>
    </row>
    <row r="770" spans="2:11">
      <c r="B770" s="142"/>
      <c r="C770" s="142"/>
      <c r="D770" s="142"/>
      <c r="E770" s="128"/>
      <c r="F770" s="128"/>
      <c r="G770" s="128"/>
      <c r="H770" s="128"/>
      <c r="I770" s="128"/>
      <c r="J770" s="128"/>
      <c r="K770" s="128"/>
    </row>
    <row r="771" spans="2:11">
      <c r="B771" s="142"/>
      <c r="C771" s="142"/>
      <c r="D771" s="142"/>
      <c r="E771" s="128"/>
      <c r="F771" s="128"/>
      <c r="G771" s="128"/>
      <c r="H771" s="128"/>
      <c r="I771" s="128"/>
      <c r="J771" s="128"/>
      <c r="K771" s="128"/>
    </row>
    <row r="772" spans="2:11">
      <c r="B772" s="142"/>
      <c r="C772" s="142"/>
      <c r="D772" s="142"/>
      <c r="E772" s="128"/>
      <c r="F772" s="128"/>
      <c r="G772" s="128"/>
      <c r="H772" s="128"/>
      <c r="I772" s="128"/>
      <c r="J772" s="128"/>
      <c r="K772" s="128"/>
    </row>
    <row r="773" spans="2:11">
      <c r="B773" s="142"/>
      <c r="C773" s="142"/>
      <c r="D773" s="142"/>
      <c r="E773" s="128"/>
      <c r="F773" s="128"/>
      <c r="G773" s="128"/>
      <c r="H773" s="128"/>
      <c r="I773" s="128"/>
      <c r="J773" s="128"/>
      <c r="K773" s="128"/>
    </row>
    <row r="774" spans="2:11">
      <c r="B774" s="142"/>
      <c r="C774" s="142"/>
      <c r="D774" s="142"/>
      <c r="E774" s="128"/>
      <c r="F774" s="128"/>
      <c r="G774" s="128"/>
      <c r="H774" s="128"/>
      <c r="I774" s="128"/>
      <c r="J774" s="128"/>
      <c r="K774" s="128"/>
    </row>
    <row r="775" spans="2:11">
      <c r="B775" s="142"/>
      <c r="C775" s="142"/>
      <c r="D775" s="142"/>
      <c r="E775" s="128"/>
      <c r="F775" s="128"/>
      <c r="G775" s="128"/>
      <c r="H775" s="128"/>
      <c r="I775" s="128"/>
      <c r="J775" s="128"/>
      <c r="K775" s="128"/>
    </row>
    <row r="776" spans="2:11">
      <c r="B776" s="142"/>
      <c r="C776" s="142"/>
      <c r="D776" s="142"/>
      <c r="E776" s="128"/>
      <c r="F776" s="128"/>
      <c r="G776" s="128"/>
      <c r="H776" s="128"/>
      <c r="I776" s="128"/>
      <c r="J776" s="128"/>
      <c r="K776" s="128"/>
    </row>
    <row r="777" spans="2:11">
      <c r="B777" s="142"/>
      <c r="C777" s="142"/>
      <c r="D777" s="142"/>
      <c r="E777" s="128"/>
      <c r="F777" s="128"/>
      <c r="G777" s="128"/>
      <c r="H777" s="128"/>
      <c r="I777" s="128"/>
      <c r="J777" s="128"/>
      <c r="K777" s="128"/>
    </row>
    <row r="778" spans="2:11">
      <c r="B778" s="142"/>
      <c r="C778" s="142"/>
      <c r="D778" s="142"/>
      <c r="E778" s="128"/>
      <c r="F778" s="128"/>
      <c r="G778" s="128"/>
      <c r="H778" s="128"/>
      <c r="I778" s="128"/>
      <c r="J778" s="128"/>
      <c r="K778" s="128"/>
    </row>
    <row r="779" spans="2:11">
      <c r="B779" s="142"/>
      <c r="C779" s="142"/>
      <c r="D779" s="142"/>
      <c r="E779" s="128"/>
      <c r="F779" s="128"/>
      <c r="G779" s="128"/>
      <c r="H779" s="128"/>
      <c r="I779" s="128"/>
      <c r="J779" s="128"/>
      <c r="K779" s="128"/>
    </row>
    <row r="780" spans="2:11">
      <c r="B780" s="142"/>
      <c r="C780" s="142"/>
      <c r="D780" s="142"/>
      <c r="E780" s="128"/>
      <c r="F780" s="128"/>
      <c r="G780" s="128"/>
      <c r="H780" s="128"/>
      <c r="I780" s="128"/>
      <c r="J780" s="128"/>
      <c r="K780" s="128"/>
    </row>
    <row r="781" spans="2:11">
      <c r="B781" s="142"/>
      <c r="C781" s="142"/>
      <c r="D781" s="142"/>
      <c r="E781" s="128"/>
      <c r="F781" s="128"/>
      <c r="G781" s="128"/>
      <c r="H781" s="128"/>
      <c r="I781" s="128"/>
      <c r="J781" s="128"/>
      <c r="K781" s="128"/>
    </row>
    <row r="782" spans="2:11">
      <c r="B782" s="142"/>
      <c r="C782" s="142"/>
      <c r="D782" s="142"/>
      <c r="E782" s="128"/>
      <c r="F782" s="128"/>
      <c r="G782" s="128"/>
      <c r="H782" s="128"/>
      <c r="I782" s="128"/>
      <c r="J782" s="128"/>
      <c r="K782" s="128"/>
    </row>
    <row r="783" spans="2:11">
      <c r="B783" s="142"/>
      <c r="C783" s="142"/>
      <c r="D783" s="142"/>
      <c r="E783" s="128"/>
      <c r="F783" s="128"/>
      <c r="G783" s="128"/>
      <c r="H783" s="128"/>
      <c r="I783" s="128"/>
      <c r="J783" s="128"/>
      <c r="K783" s="128"/>
    </row>
    <row r="784" spans="2:11">
      <c r="B784" s="142"/>
      <c r="C784" s="142"/>
      <c r="D784" s="142"/>
      <c r="E784" s="128"/>
      <c r="F784" s="128"/>
      <c r="G784" s="128"/>
      <c r="H784" s="128"/>
      <c r="I784" s="128"/>
      <c r="J784" s="128"/>
      <c r="K784" s="128"/>
    </row>
    <row r="785" spans="2:11">
      <c r="B785" s="142"/>
      <c r="C785" s="142"/>
      <c r="D785" s="142"/>
      <c r="E785" s="128"/>
      <c r="F785" s="128"/>
      <c r="G785" s="128"/>
      <c r="H785" s="128"/>
      <c r="I785" s="128"/>
      <c r="J785" s="128"/>
      <c r="K785" s="128"/>
    </row>
    <row r="786" spans="2:11">
      <c r="B786" s="142"/>
      <c r="C786" s="142"/>
      <c r="D786" s="142"/>
      <c r="E786" s="128"/>
      <c r="F786" s="128"/>
      <c r="G786" s="128"/>
      <c r="H786" s="128"/>
      <c r="I786" s="128"/>
      <c r="J786" s="128"/>
      <c r="K786" s="128"/>
    </row>
    <row r="787" spans="2:11">
      <c r="B787" s="142"/>
      <c r="C787" s="142"/>
      <c r="D787" s="142"/>
      <c r="E787" s="128"/>
      <c r="F787" s="128"/>
      <c r="G787" s="128"/>
      <c r="H787" s="128"/>
      <c r="I787" s="128"/>
      <c r="J787" s="128"/>
      <c r="K787" s="128"/>
    </row>
    <row r="788" spans="2:11">
      <c r="B788" s="142"/>
      <c r="C788" s="142"/>
      <c r="D788" s="142"/>
      <c r="E788" s="128"/>
      <c r="F788" s="128"/>
      <c r="G788" s="128"/>
      <c r="H788" s="128"/>
      <c r="I788" s="128"/>
      <c r="J788" s="128"/>
      <c r="K788" s="128"/>
    </row>
    <row r="789" spans="2:11">
      <c r="B789" s="142"/>
      <c r="C789" s="142"/>
      <c r="D789" s="142"/>
      <c r="E789" s="128"/>
      <c r="F789" s="128"/>
      <c r="G789" s="128"/>
      <c r="H789" s="128"/>
      <c r="I789" s="128"/>
      <c r="J789" s="128"/>
      <c r="K789" s="128"/>
    </row>
    <row r="790" spans="2:11">
      <c r="B790" s="142"/>
      <c r="C790" s="142"/>
      <c r="D790" s="142"/>
      <c r="E790" s="128"/>
      <c r="F790" s="128"/>
      <c r="G790" s="128"/>
      <c r="H790" s="128"/>
      <c r="I790" s="128"/>
      <c r="J790" s="128"/>
      <c r="K790" s="128"/>
    </row>
    <row r="791" spans="2:11">
      <c r="B791" s="142"/>
      <c r="C791" s="142"/>
      <c r="D791" s="142"/>
      <c r="E791" s="128"/>
      <c r="F791" s="128"/>
      <c r="G791" s="128"/>
      <c r="H791" s="128"/>
      <c r="I791" s="128"/>
      <c r="J791" s="128"/>
      <c r="K791" s="128"/>
    </row>
    <row r="792" spans="2:11">
      <c r="B792" s="142"/>
      <c r="C792" s="142"/>
      <c r="D792" s="142"/>
      <c r="E792" s="128"/>
      <c r="F792" s="128"/>
      <c r="G792" s="128"/>
      <c r="H792" s="128"/>
      <c r="I792" s="128"/>
      <c r="J792" s="128"/>
      <c r="K792" s="128"/>
    </row>
    <row r="793" spans="2:11">
      <c r="B793" s="142"/>
      <c r="C793" s="142"/>
      <c r="D793" s="142"/>
      <c r="E793" s="128"/>
      <c r="F793" s="128"/>
      <c r="G793" s="128"/>
      <c r="H793" s="128"/>
      <c r="I793" s="128"/>
      <c r="J793" s="128"/>
      <c r="K793" s="128"/>
    </row>
    <row r="794" spans="2:11">
      <c r="B794" s="142"/>
      <c r="C794" s="142"/>
      <c r="D794" s="142"/>
      <c r="E794" s="128"/>
      <c r="F794" s="128"/>
      <c r="G794" s="128"/>
      <c r="H794" s="128"/>
      <c r="I794" s="128"/>
      <c r="J794" s="128"/>
      <c r="K794" s="128"/>
    </row>
    <row r="795" spans="2:11">
      <c r="B795" s="142"/>
      <c r="C795" s="142"/>
      <c r="D795" s="142"/>
      <c r="E795" s="128"/>
      <c r="F795" s="128"/>
      <c r="G795" s="128"/>
      <c r="H795" s="128"/>
      <c r="I795" s="128"/>
      <c r="J795" s="128"/>
      <c r="K795" s="128"/>
    </row>
    <row r="796" spans="2:11">
      <c r="B796" s="142"/>
      <c r="C796" s="142"/>
      <c r="D796" s="142"/>
      <c r="E796" s="128"/>
      <c r="F796" s="128"/>
      <c r="G796" s="128"/>
      <c r="H796" s="128"/>
      <c r="I796" s="128"/>
      <c r="J796" s="128"/>
      <c r="K796" s="128"/>
    </row>
    <row r="797" spans="2:11">
      <c r="B797" s="142"/>
      <c r="C797" s="142"/>
      <c r="D797" s="142"/>
      <c r="E797" s="128"/>
      <c r="F797" s="128"/>
      <c r="G797" s="128"/>
      <c r="H797" s="128"/>
      <c r="I797" s="128"/>
      <c r="J797" s="128"/>
      <c r="K797" s="128"/>
    </row>
    <row r="798" spans="2:11">
      <c r="B798" s="142"/>
      <c r="C798" s="142"/>
      <c r="D798" s="142"/>
      <c r="E798" s="128"/>
      <c r="F798" s="128"/>
      <c r="G798" s="128"/>
      <c r="H798" s="128"/>
      <c r="I798" s="128"/>
      <c r="J798" s="128"/>
      <c r="K798" s="128"/>
    </row>
    <row r="799" spans="2:11">
      <c r="B799" s="142"/>
      <c r="C799" s="142"/>
      <c r="D799" s="142"/>
      <c r="E799" s="128"/>
      <c r="F799" s="128"/>
      <c r="G799" s="128"/>
      <c r="H799" s="128"/>
      <c r="I799" s="128"/>
      <c r="J799" s="128"/>
      <c r="K799" s="128"/>
    </row>
    <row r="800" spans="2:11">
      <c r="B800" s="142"/>
      <c r="C800" s="142"/>
      <c r="D800" s="142"/>
      <c r="E800" s="128"/>
      <c r="F800" s="128"/>
      <c r="G800" s="128"/>
      <c r="H800" s="128"/>
      <c r="I800" s="128"/>
      <c r="J800" s="128"/>
      <c r="K800" s="128"/>
    </row>
    <row r="801" spans="2:11">
      <c r="B801" s="142"/>
      <c r="C801" s="142"/>
      <c r="D801" s="142"/>
      <c r="E801" s="128"/>
      <c r="F801" s="128"/>
      <c r="G801" s="128"/>
      <c r="H801" s="128"/>
      <c r="I801" s="128"/>
      <c r="J801" s="128"/>
      <c r="K801" s="128"/>
    </row>
    <row r="802" spans="2:11">
      <c r="B802" s="142"/>
      <c r="C802" s="142"/>
      <c r="D802" s="142"/>
      <c r="E802" s="128"/>
      <c r="F802" s="128"/>
      <c r="G802" s="128"/>
      <c r="H802" s="128"/>
      <c r="I802" s="128"/>
      <c r="J802" s="128"/>
      <c r="K802" s="128"/>
    </row>
    <row r="803" spans="2:11">
      <c r="B803" s="142"/>
      <c r="C803" s="142"/>
      <c r="D803" s="142"/>
      <c r="E803" s="128"/>
      <c r="F803" s="128"/>
      <c r="G803" s="128"/>
      <c r="H803" s="128"/>
      <c r="I803" s="128"/>
      <c r="J803" s="128"/>
      <c r="K803" s="128"/>
    </row>
    <row r="804" spans="2:11">
      <c r="B804" s="142"/>
      <c r="C804" s="142"/>
      <c r="D804" s="142"/>
      <c r="E804" s="128"/>
      <c r="F804" s="128"/>
      <c r="G804" s="128"/>
      <c r="H804" s="128"/>
      <c r="I804" s="128"/>
      <c r="J804" s="128"/>
      <c r="K804" s="128"/>
    </row>
    <row r="805" spans="2:11">
      <c r="B805" s="142"/>
      <c r="C805" s="142"/>
      <c r="D805" s="142"/>
      <c r="E805" s="128"/>
      <c r="F805" s="128"/>
      <c r="G805" s="128"/>
      <c r="H805" s="128"/>
      <c r="I805" s="128"/>
      <c r="J805" s="128"/>
      <c r="K805" s="128"/>
    </row>
    <row r="806" spans="2:11">
      <c r="B806" s="142"/>
      <c r="C806" s="142"/>
      <c r="D806" s="142"/>
      <c r="E806" s="128"/>
      <c r="F806" s="128"/>
      <c r="G806" s="128"/>
      <c r="H806" s="128"/>
      <c r="I806" s="128"/>
      <c r="J806" s="128"/>
      <c r="K806" s="128"/>
    </row>
    <row r="807" spans="2:11">
      <c r="B807" s="142"/>
      <c r="C807" s="142"/>
      <c r="D807" s="142"/>
      <c r="E807" s="128"/>
      <c r="F807" s="128"/>
      <c r="G807" s="128"/>
      <c r="H807" s="128"/>
      <c r="I807" s="128"/>
      <c r="J807" s="128"/>
      <c r="K807" s="128"/>
    </row>
    <row r="808" spans="2:11">
      <c r="B808" s="142"/>
      <c r="C808" s="142"/>
      <c r="D808" s="142"/>
      <c r="E808" s="128"/>
      <c r="F808" s="128"/>
      <c r="G808" s="128"/>
      <c r="H808" s="128"/>
      <c r="I808" s="128"/>
      <c r="J808" s="128"/>
      <c r="K808" s="128"/>
    </row>
    <row r="809" spans="2:11">
      <c r="B809" s="142"/>
      <c r="C809" s="142"/>
      <c r="D809" s="142"/>
      <c r="E809" s="128"/>
      <c r="F809" s="128"/>
      <c r="G809" s="128"/>
      <c r="H809" s="128"/>
      <c r="I809" s="128"/>
      <c r="J809" s="128"/>
      <c r="K809" s="128"/>
    </row>
    <row r="810" spans="2:11">
      <c r="B810" s="142"/>
      <c r="C810" s="142"/>
      <c r="D810" s="142"/>
      <c r="E810" s="128"/>
      <c r="F810" s="128"/>
      <c r="G810" s="128"/>
      <c r="H810" s="128"/>
      <c r="I810" s="128"/>
      <c r="J810" s="128"/>
      <c r="K810" s="128"/>
    </row>
    <row r="811" spans="2:11">
      <c r="B811" s="142"/>
      <c r="C811" s="142"/>
      <c r="D811" s="142"/>
      <c r="E811" s="128"/>
      <c r="F811" s="128"/>
      <c r="G811" s="128"/>
      <c r="H811" s="128"/>
      <c r="I811" s="128"/>
      <c r="J811" s="128"/>
      <c r="K811" s="128"/>
    </row>
    <row r="812" spans="2:11">
      <c r="B812" s="142"/>
      <c r="C812" s="142"/>
      <c r="D812" s="142"/>
      <c r="E812" s="128"/>
      <c r="F812" s="128"/>
      <c r="G812" s="128"/>
      <c r="H812" s="128"/>
      <c r="I812" s="128"/>
      <c r="J812" s="128"/>
      <c r="K812" s="128"/>
    </row>
    <row r="813" spans="2:11">
      <c r="B813" s="142"/>
      <c r="C813" s="142"/>
      <c r="D813" s="142"/>
      <c r="E813" s="128"/>
      <c r="F813" s="128"/>
      <c r="G813" s="128"/>
      <c r="H813" s="128"/>
      <c r="I813" s="128"/>
      <c r="J813" s="128"/>
      <c r="K813" s="128"/>
    </row>
    <row r="814" spans="2:11">
      <c r="B814" s="142"/>
      <c r="C814" s="142"/>
      <c r="D814" s="142"/>
      <c r="E814" s="128"/>
      <c r="F814" s="128"/>
      <c r="G814" s="128"/>
      <c r="H814" s="128"/>
      <c r="I814" s="128"/>
      <c r="J814" s="128"/>
      <c r="K814" s="128"/>
    </row>
    <row r="815" spans="2:11">
      <c r="B815" s="142"/>
      <c r="C815" s="142"/>
      <c r="D815" s="142"/>
      <c r="E815" s="128"/>
      <c r="F815" s="128"/>
      <c r="G815" s="128"/>
      <c r="H815" s="128"/>
      <c r="I815" s="128"/>
      <c r="J815" s="128"/>
      <c r="K815" s="128"/>
    </row>
    <row r="816" spans="2:11">
      <c r="B816" s="142"/>
      <c r="C816" s="142"/>
      <c r="D816" s="142"/>
      <c r="E816" s="128"/>
      <c r="F816" s="128"/>
      <c r="G816" s="128"/>
      <c r="H816" s="128"/>
      <c r="I816" s="128"/>
      <c r="J816" s="128"/>
      <c r="K816" s="128"/>
    </row>
    <row r="817" spans="2:11">
      <c r="B817" s="142"/>
      <c r="C817" s="142"/>
      <c r="D817" s="142"/>
      <c r="E817" s="128"/>
      <c r="F817" s="128"/>
      <c r="G817" s="128"/>
      <c r="H817" s="128"/>
      <c r="I817" s="128"/>
      <c r="J817" s="128"/>
      <c r="K817" s="128"/>
    </row>
    <row r="818" spans="2:11">
      <c r="B818" s="142"/>
      <c r="C818" s="142"/>
      <c r="D818" s="142"/>
      <c r="E818" s="128"/>
      <c r="F818" s="128"/>
      <c r="G818" s="128"/>
      <c r="H818" s="128"/>
      <c r="I818" s="128"/>
      <c r="J818" s="128"/>
      <c r="K818" s="128"/>
    </row>
    <row r="819" spans="2:11">
      <c r="B819" s="142"/>
      <c r="C819" s="142"/>
      <c r="D819" s="142"/>
      <c r="E819" s="128"/>
      <c r="F819" s="128"/>
      <c r="G819" s="128"/>
      <c r="H819" s="128"/>
      <c r="I819" s="128"/>
      <c r="J819" s="128"/>
      <c r="K819" s="128"/>
    </row>
    <row r="820" spans="2:11">
      <c r="B820" s="142"/>
      <c r="C820" s="142"/>
      <c r="D820" s="142"/>
      <c r="E820" s="128"/>
      <c r="F820" s="128"/>
      <c r="G820" s="128"/>
      <c r="H820" s="128"/>
      <c r="I820" s="128"/>
      <c r="J820" s="128"/>
      <c r="K820" s="128"/>
    </row>
    <row r="821" spans="2:11">
      <c r="B821" s="142"/>
      <c r="C821" s="142"/>
      <c r="D821" s="142"/>
      <c r="E821" s="128"/>
      <c r="F821" s="128"/>
      <c r="G821" s="128"/>
      <c r="H821" s="128"/>
      <c r="I821" s="128"/>
      <c r="J821" s="128"/>
      <c r="K821" s="128"/>
    </row>
    <row r="822" spans="2:11">
      <c r="B822" s="142"/>
      <c r="C822" s="142"/>
      <c r="D822" s="142"/>
      <c r="E822" s="128"/>
      <c r="F822" s="128"/>
      <c r="G822" s="128"/>
      <c r="H822" s="128"/>
      <c r="I822" s="128"/>
      <c r="J822" s="128"/>
      <c r="K822" s="128"/>
    </row>
    <row r="823" spans="2:11">
      <c r="B823" s="142"/>
      <c r="C823" s="142"/>
      <c r="D823" s="142"/>
      <c r="E823" s="128"/>
      <c r="F823" s="128"/>
      <c r="G823" s="128"/>
      <c r="H823" s="128"/>
      <c r="I823" s="128"/>
      <c r="J823" s="128"/>
      <c r="K823" s="128"/>
    </row>
    <row r="824" spans="2:11">
      <c r="B824" s="142"/>
      <c r="C824" s="142"/>
      <c r="D824" s="142"/>
      <c r="E824" s="128"/>
      <c r="F824" s="128"/>
      <c r="G824" s="128"/>
      <c r="H824" s="128"/>
      <c r="I824" s="128"/>
      <c r="J824" s="128"/>
      <c r="K824" s="128"/>
    </row>
    <row r="825" spans="2:11">
      <c r="B825" s="142"/>
      <c r="C825" s="142"/>
      <c r="D825" s="142"/>
      <c r="E825" s="128"/>
      <c r="F825" s="128"/>
      <c r="G825" s="128"/>
      <c r="H825" s="128"/>
      <c r="I825" s="128"/>
      <c r="J825" s="128"/>
      <c r="K825" s="128"/>
    </row>
    <row r="826" spans="2:11">
      <c r="B826" s="142"/>
      <c r="C826" s="142"/>
      <c r="D826" s="142"/>
      <c r="E826" s="128"/>
      <c r="F826" s="128"/>
      <c r="G826" s="128"/>
      <c r="H826" s="128"/>
      <c r="I826" s="128"/>
      <c r="J826" s="128"/>
      <c r="K826" s="128"/>
    </row>
    <row r="827" spans="2:11">
      <c r="B827" s="142"/>
      <c r="C827" s="142"/>
      <c r="D827" s="142"/>
      <c r="E827" s="128"/>
      <c r="F827" s="128"/>
      <c r="G827" s="128"/>
      <c r="H827" s="128"/>
      <c r="I827" s="128"/>
      <c r="J827" s="128"/>
      <c r="K827" s="128"/>
    </row>
    <row r="828" spans="2:11">
      <c r="B828" s="142"/>
      <c r="C828" s="142"/>
      <c r="D828" s="142"/>
      <c r="E828" s="128"/>
      <c r="F828" s="128"/>
      <c r="G828" s="128"/>
      <c r="H828" s="128"/>
      <c r="I828" s="128"/>
      <c r="J828" s="128"/>
      <c r="K828" s="128"/>
    </row>
    <row r="829" spans="2:11">
      <c r="B829" s="142"/>
      <c r="C829" s="142"/>
      <c r="D829" s="142"/>
      <c r="E829" s="128"/>
      <c r="F829" s="128"/>
      <c r="G829" s="128"/>
      <c r="H829" s="128"/>
      <c r="I829" s="128"/>
      <c r="J829" s="128"/>
      <c r="K829" s="128"/>
    </row>
    <row r="830" spans="2:11">
      <c r="B830" s="142"/>
      <c r="C830" s="142"/>
      <c r="D830" s="142"/>
      <c r="E830" s="128"/>
      <c r="F830" s="128"/>
      <c r="G830" s="128"/>
      <c r="H830" s="128"/>
      <c r="I830" s="128"/>
      <c r="J830" s="128"/>
      <c r="K830" s="128"/>
    </row>
    <row r="831" spans="2:11">
      <c r="B831" s="142"/>
      <c r="C831" s="142"/>
      <c r="D831" s="142"/>
      <c r="E831" s="128"/>
      <c r="F831" s="128"/>
      <c r="G831" s="128"/>
      <c r="H831" s="128"/>
      <c r="I831" s="128"/>
      <c r="J831" s="128"/>
      <c r="K831" s="128"/>
    </row>
    <row r="832" spans="2:11">
      <c r="B832" s="142"/>
      <c r="C832" s="142"/>
      <c r="D832" s="142"/>
      <c r="E832" s="128"/>
      <c r="F832" s="128"/>
      <c r="G832" s="128"/>
      <c r="H832" s="128"/>
      <c r="I832" s="128"/>
      <c r="J832" s="128"/>
      <c r="K832" s="128"/>
    </row>
    <row r="833" spans="2:11">
      <c r="B833" s="142"/>
      <c r="C833" s="142"/>
      <c r="D833" s="142"/>
      <c r="E833" s="128"/>
      <c r="F833" s="128"/>
      <c r="G833" s="128"/>
      <c r="H833" s="128"/>
      <c r="I833" s="128"/>
      <c r="J833" s="128"/>
      <c r="K833" s="128"/>
    </row>
    <row r="834" spans="2:11">
      <c r="B834" s="142"/>
      <c r="C834" s="142"/>
      <c r="D834" s="142"/>
      <c r="E834" s="128"/>
      <c r="F834" s="128"/>
      <c r="G834" s="128"/>
      <c r="H834" s="128"/>
      <c r="I834" s="128"/>
      <c r="J834" s="128"/>
      <c r="K834" s="128"/>
    </row>
    <row r="835" spans="2:11">
      <c r="B835" s="142"/>
      <c r="C835" s="142"/>
      <c r="D835" s="142"/>
      <c r="E835" s="128"/>
      <c r="F835" s="128"/>
      <c r="G835" s="128"/>
      <c r="H835" s="128"/>
      <c r="I835" s="128"/>
      <c r="J835" s="128"/>
      <c r="K835" s="128"/>
    </row>
    <row r="836" spans="2:11">
      <c r="B836" s="142"/>
      <c r="C836" s="142"/>
      <c r="D836" s="142"/>
      <c r="E836" s="128"/>
      <c r="F836" s="128"/>
      <c r="G836" s="128"/>
      <c r="H836" s="128"/>
      <c r="I836" s="128"/>
      <c r="J836" s="128"/>
      <c r="K836" s="128"/>
    </row>
    <row r="837" spans="2:11">
      <c r="B837" s="142"/>
      <c r="C837" s="142"/>
      <c r="D837" s="142"/>
      <c r="E837" s="128"/>
      <c r="F837" s="128"/>
      <c r="G837" s="128"/>
      <c r="H837" s="128"/>
      <c r="I837" s="128"/>
      <c r="J837" s="128"/>
      <c r="K837" s="128"/>
    </row>
    <row r="838" spans="2:11">
      <c r="B838" s="142"/>
      <c r="C838" s="142"/>
      <c r="D838" s="142"/>
      <c r="E838" s="128"/>
      <c r="F838" s="128"/>
      <c r="G838" s="128"/>
      <c r="H838" s="128"/>
      <c r="I838" s="128"/>
      <c r="J838" s="128"/>
      <c r="K838" s="128"/>
    </row>
    <row r="839" spans="2:11">
      <c r="B839" s="142"/>
      <c r="C839" s="142"/>
      <c r="D839" s="142"/>
      <c r="E839" s="128"/>
      <c r="F839" s="128"/>
      <c r="G839" s="128"/>
      <c r="H839" s="128"/>
      <c r="I839" s="128"/>
      <c r="J839" s="128"/>
      <c r="K839" s="128"/>
    </row>
    <row r="840" spans="2:11">
      <c r="B840" s="142"/>
      <c r="C840" s="142"/>
      <c r="D840" s="142"/>
      <c r="E840" s="128"/>
      <c r="F840" s="128"/>
      <c r="G840" s="128"/>
      <c r="H840" s="128"/>
      <c r="I840" s="128"/>
      <c r="J840" s="128"/>
      <c r="K840" s="128"/>
    </row>
    <row r="841" spans="2:11">
      <c r="B841" s="142"/>
      <c r="C841" s="142"/>
      <c r="D841" s="142"/>
      <c r="E841" s="128"/>
      <c r="F841" s="128"/>
      <c r="G841" s="128"/>
      <c r="H841" s="128"/>
      <c r="I841" s="128"/>
      <c r="J841" s="128"/>
      <c r="K841" s="128"/>
    </row>
    <row r="842" spans="2:11">
      <c r="B842" s="142"/>
      <c r="C842" s="142"/>
      <c r="D842" s="142"/>
      <c r="E842" s="128"/>
      <c r="F842" s="128"/>
      <c r="G842" s="128"/>
      <c r="H842" s="128"/>
      <c r="I842" s="128"/>
      <c r="J842" s="128"/>
      <c r="K842" s="128"/>
    </row>
    <row r="843" spans="2:11">
      <c r="B843" s="142"/>
      <c r="C843" s="142"/>
      <c r="D843" s="142"/>
      <c r="E843" s="128"/>
      <c r="F843" s="128"/>
      <c r="G843" s="128"/>
      <c r="H843" s="128"/>
      <c r="I843" s="128"/>
      <c r="J843" s="128"/>
      <c r="K843" s="128"/>
    </row>
    <row r="844" spans="2:11">
      <c r="B844" s="142"/>
      <c r="C844" s="142"/>
      <c r="D844" s="142"/>
      <c r="E844" s="128"/>
      <c r="F844" s="128"/>
      <c r="G844" s="128"/>
      <c r="H844" s="128"/>
      <c r="I844" s="128"/>
      <c r="J844" s="128"/>
      <c r="K844" s="128"/>
    </row>
    <row r="845" spans="2:11">
      <c r="B845" s="142"/>
      <c r="C845" s="142"/>
      <c r="D845" s="142"/>
      <c r="E845" s="128"/>
      <c r="F845" s="128"/>
      <c r="G845" s="128"/>
      <c r="H845" s="128"/>
      <c r="I845" s="128"/>
      <c r="J845" s="128"/>
      <c r="K845" s="128"/>
    </row>
    <row r="846" spans="2:11">
      <c r="B846" s="142"/>
      <c r="C846" s="142"/>
      <c r="D846" s="142"/>
      <c r="E846" s="128"/>
      <c r="F846" s="128"/>
      <c r="G846" s="128"/>
      <c r="H846" s="128"/>
      <c r="I846" s="128"/>
      <c r="J846" s="128"/>
      <c r="K846" s="128"/>
    </row>
    <row r="847" spans="2:11">
      <c r="B847" s="142"/>
      <c r="C847" s="142"/>
      <c r="D847" s="142"/>
      <c r="E847" s="128"/>
      <c r="F847" s="128"/>
      <c r="G847" s="128"/>
      <c r="H847" s="128"/>
      <c r="I847" s="128"/>
      <c r="J847" s="128"/>
      <c r="K847" s="128"/>
    </row>
    <row r="848" spans="2:11">
      <c r="B848" s="142"/>
      <c r="C848" s="142"/>
      <c r="D848" s="142"/>
      <c r="E848" s="128"/>
      <c r="F848" s="128"/>
      <c r="G848" s="128"/>
      <c r="H848" s="128"/>
      <c r="I848" s="128"/>
      <c r="J848" s="128"/>
      <c r="K848" s="128"/>
    </row>
    <row r="849" spans="2:11">
      <c r="B849" s="142"/>
      <c r="C849" s="142"/>
      <c r="D849" s="142"/>
      <c r="E849" s="128"/>
      <c r="F849" s="128"/>
      <c r="G849" s="128"/>
      <c r="H849" s="128"/>
      <c r="I849" s="128"/>
      <c r="J849" s="128"/>
      <c r="K849" s="128"/>
    </row>
    <row r="850" spans="2:11">
      <c r="B850" s="142"/>
      <c r="C850" s="142"/>
      <c r="D850" s="142"/>
      <c r="E850" s="128"/>
      <c r="F850" s="128"/>
      <c r="G850" s="128"/>
      <c r="H850" s="128"/>
      <c r="I850" s="128"/>
      <c r="J850" s="128"/>
      <c r="K850" s="128"/>
    </row>
    <row r="851" spans="2:11">
      <c r="B851" s="142"/>
      <c r="C851" s="142"/>
      <c r="D851" s="142"/>
      <c r="E851" s="128"/>
      <c r="F851" s="128"/>
      <c r="G851" s="128"/>
      <c r="H851" s="128"/>
      <c r="I851" s="128"/>
      <c r="J851" s="128"/>
      <c r="K851" s="128"/>
    </row>
    <row r="852" spans="2:11">
      <c r="B852" s="142"/>
      <c r="C852" s="142"/>
      <c r="D852" s="142"/>
      <c r="E852" s="128"/>
      <c r="F852" s="128"/>
      <c r="G852" s="128"/>
      <c r="H852" s="128"/>
      <c r="I852" s="128"/>
      <c r="J852" s="128"/>
      <c r="K852" s="128"/>
    </row>
    <row r="853" spans="2:11">
      <c r="B853" s="142"/>
      <c r="C853" s="142"/>
      <c r="D853" s="142"/>
      <c r="E853" s="128"/>
      <c r="F853" s="128"/>
      <c r="G853" s="128"/>
      <c r="H853" s="128"/>
      <c r="I853" s="128"/>
      <c r="J853" s="128"/>
      <c r="K853" s="128"/>
    </row>
    <row r="854" spans="2:11">
      <c r="B854" s="142"/>
      <c r="C854" s="142"/>
      <c r="D854" s="142"/>
      <c r="E854" s="128"/>
      <c r="F854" s="128"/>
      <c r="G854" s="128"/>
      <c r="H854" s="128"/>
      <c r="I854" s="128"/>
      <c r="J854" s="128"/>
      <c r="K854" s="128"/>
    </row>
    <row r="855" spans="2:11">
      <c r="B855" s="142"/>
      <c r="C855" s="142"/>
      <c r="D855" s="142"/>
      <c r="E855" s="128"/>
      <c r="F855" s="128"/>
      <c r="G855" s="128"/>
      <c r="H855" s="128"/>
      <c r="I855" s="128"/>
      <c r="J855" s="128"/>
      <c r="K855" s="128"/>
    </row>
    <row r="856" spans="2:11">
      <c r="B856" s="142"/>
      <c r="C856" s="142"/>
      <c r="D856" s="142"/>
      <c r="E856" s="128"/>
      <c r="F856" s="128"/>
      <c r="G856" s="128"/>
      <c r="H856" s="128"/>
      <c r="I856" s="128"/>
      <c r="J856" s="128"/>
      <c r="K856" s="128"/>
    </row>
    <row r="857" spans="2:11">
      <c r="B857" s="142"/>
      <c r="C857" s="142"/>
      <c r="D857" s="142"/>
      <c r="E857" s="128"/>
      <c r="F857" s="128"/>
      <c r="G857" s="128"/>
      <c r="H857" s="128"/>
      <c r="I857" s="128"/>
      <c r="J857" s="128"/>
      <c r="K857" s="128"/>
    </row>
    <row r="858" spans="2:11">
      <c r="B858" s="142"/>
      <c r="C858" s="142"/>
      <c r="D858" s="142"/>
      <c r="E858" s="128"/>
      <c r="F858" s="128"/>
      <c r="G858" s="128"/>
      <c r="H858" s="128"/>
      <c r="I858" s="128"/>
      <c r="J858" s="128"/>
      <c r="K858" s="128"/>
    </row>
    <row r="859" spans="2:11">
      <c r="B859" s="142"/>
      <c r="C859" s="142"/>
      <c r="D859" s="142"/>
      <c r="E859" s="128"/>
      <c r="F859" s="128"/>
      <c r="G859" s="128"/>
      <c r="H859" s="128"/>
      <c r="I859" s="128"/>
      <c r="J859" s="128"/>
      <c r="K859" s="128"/>
    </row>
    <row r="860" spans="2:11">
      <c r="B860" s="142"/>
      <c r="C860" s="142"/>
      <c r="D860" s="142"/>
      <c r="E860" s="128"/>
      <c r="F860" s="128"/>
      <c r="G860" s="128"/>
      <c r="H860" s="128"/>
      <c r="I860" s="128"/>
      <c r="J860" s="128"/>
      <c r="K860" s="128"/>
    </row>
    <row r="861" spans="2:11">
      <c r="B861" s="142"/>
      <c r="C861" s="142"/>
      <c r="D861" s="142"/>
      <c r="E861" s="128"/>
      <c r="F861" s="128"/>
      <c r="G861" s="128"/>
      <c r="H861" s="128"/>
      <c r="I861" s="128"/>
      <c r="J861" s="128"/>
      <c r="K861" s="128"/>
    </row>
    <row r="862" spans="2:11">
      <c r="B862" s="142"/>
      <c r="C862" s="142"/>
      <c r="D862" s="142"/>
      <c r="E862" s="128"/>
      <c r="F862" s="128"/>
      <c r="G862" s="128"/>
      <c r="H862" s="128"/>
      <c r="I862" s="128"/>
      <c r="J862" s="128"/>
      <c r="K862" s="128"/>
    </row>
    <row r="863" spans="2:11">
      <c r="B863" s="142"/>
      <c r="C863" s="142"/>
      <c r="D863" s="142"/>
      <c r="E863" s="128"/>
      <c r="F863" s="128"/>
      <c r="G863" s="128"/>
      <c r="H863" s="128"/>
      <c r="I863" s="128"/>
      <c r="J863" s="128"/>
      <c r="K863" s="128"/>
    </row>
    <row r="864" spans="2:11">
      <c r="B864" s="142"/>
      <c r="C864" s="142"/>
      <c r="D864" s="142"/>
      <c r="E864" s="128"/>
      <c r="F864" s="128"/>
      <c r="G864" s="128"/>
      <c r="H864" s="128"/>
      <c r="I864" s="128"/>
      <c r="J864" s="128"/>
      <c r="K864" s="128"/>
    </row>
    <row r="865" spans="2:11">
      <c r="B865" s="142"/>
      <c r="C865" s="142"/>
      <c r="D865" s="142"/>
      <c r="E865" s="128"/>
      <c r="F865" s="128"/>
      <c r="G865" s="128"/>
      <c r="H865" s="128"/>
      <c r="I865" s="128"/>
      <c r="J865" s="128"/>
      <c r="K865" s="128"/>
    </row>
    <row r="866" spans="2:11">
      <c r="B866" s="142"/>
      <c r="C866" s="142"/>
      <c r="D866" s="142"/>
      <c r="E866" s="128"/>
      <c r="F866" s="128"/>
      <c r="G866" s="128"/>
      <c r="H866" s="128"/>
      <c r="I866" s="128"/>
      <c r="J866" s="128"/>
      <c r="K866" s="128"/>
    </row>
    <row r="867" spans="2:11">
      <c r="B867" s="142"/>
      <c r="C867" s="142"/>
      <c r="D867" s="142"/>
      <c r="E867" s="128"/>
      <c r="F867" s="128"/>
      <c r="G867" s="128"/>
      <c r="H867" s="128"/>
      <c r="I867" s="128"/>
      <c r="J867" s="128"/>
      <c r="K867" s="128"/>
    </row>
    <row r="868" spans="2:11">
      <c r="B868" s="142"/>
      <c r="C868" s="142"/>
      <c r="D868" s="142"/>
      <c r="E868" s="128"/>
      <c r="F868" s="128"/>
      <c r="G868" s="128"/>
      <c r="H868" s="128"/>
      <c r="I868" s="128"/>
      <c r="J868" s="128"/>
      <c r="K868" s="128"/>
    </row>
    <row r="869" spans="2:11">
      <c r="B869" s="142"/>
      <c r="C869" s="142"/>
      <c r="D869" s="142"/>
      <c r="E869" s="128"/>
      <c r="F869" s="128"/>
      <c r="G869" s="128"/>
      <c r="H869" s="128"/>
      <c r="I869" s="128"/>
      <c r="J869" s="128"/>
      <c r="K869" s="128"/>
    </row>
    <row r="870" spans="2:11">
      <c r="B870" s="142"/>
      <c r="C870" s="142"/>
      <c r="D870" s="142"/>
      <c r="E870" s="128"/>
      <c r="F870" s="128"/>
      <c r="G870" s="128"/>
      <c r="H870" s="128"/>
      <c r="I870" s="128"/>
      <c r="J870" s="128"/>
      <c r="K870" s="128"/>
    </row>
    <row r="871" spans="2:11">
      <c r="B871" s="142"/>
      <c r="C871" s="142"/>
      <c r="D871" s="142"/>
      <c r="E871" s="128"/>
      <c r="F871" s="128"/>
      <c r="G871" s="128"/>
      <c r="H871" s="128"/>
      <c r="I871" s="128"/>
      <c r="J871" s="128"/>
      <c r="K871" s="128"/>
    </row>
    <row r="872" spans="2:11">
      <c r="B872" s="142"/>
      <c r="C872" s="142"/>
      <c r="D872" s="142"/>
      <c r="E872" s="128"/>
      <c r="F872" s="128"/>
      <c r="G872" s="128"/>
      <c r="H872" s="128"/>
      <c r="I872" s="128"/>
      <c r="J872" s="128"/>
      <c r="K872" s="128"/>
    </row>
    <row r="873" spans="2:11">
      <c r="B873" s="142"/>
      <c r="C873" s="142"/>
      <c r="D873" s="142"/>
      <c r="E873" s="128"/>
      <c r="F873" s="128"/>
      <c r="G873" s="128"/>
      <c r="H873" s="128"/>
      <c r="I873" s="128"/>
      <c r="J873" s="128"/>
      <c r="K873" s="128"/>
    </row>
    <row r="874" spans="2:11">
      <c r="B874" s="142"/>
      <c r="C874" s="142"/>
      <c r="D874" s="142"/>
      <c r="E874" s="128"/>
      <c r="F874" s="128"/>
      <c r="G874" s="128"/>
      <c r="H874" s="128"/>
      <c r="I874" s="128"/>
      <c r="J874" s="128"/>
      <c r="K874" s="128"/>
    </row>
    <row r="875" spans="2:11">
      <c r="B875" s="142"/>
      <c r="C875" s="142"/>
      <c r="D875" s="142"/>
      <c r="E875" s="128"/>
      <c r="F875" s="128"/>
      <c r="G875" s="128"/>
      <c r="H875" s="128"/>
      <c r="I875" s="128"/>
      <c r="J875" s="128"/>
      <c r="K875" s="128"/>
    </row>
    <row r="876" spans="2:11">
      <c r="B876" s="142"/>
      <c r="C876" s="142"/>
      <c r="D876" s="142"/>
      <c r="E876" s="128"/>
      <c r="F876" s="128"/>
      <c r="G876" s="128"/>
      <c r="H876" s="128"/>
      <c r="I876" s="128"/>
      <c r="J876" s="128"/>
      <c r="K876" s="128"/>
    </row>
    <row r="877" spans="2:11">
      <c r="B877" s="142"/>
      <c r="C877" s="142"/>
      <c r="D877" s="142"/>
      <c r="E877" s="128"/>
      <c r="F877" s="128"/>
      <c r="G877" s="128"/>
      <c r="H877" s="128"/>
      <c r="I877" s="128"/>
      <c r="J877" s="128"/>
      <c r="K877" s="128"/>
    </row>
    <row r="878" spans="2:11">
      <c r="B878" s="142"/>
      <c r="C878" s="142"/>
      <c r="D878" s="142"/>
      <c r="E878" s="128"/>
      <c r="F878" s="128"/>
      <c r="G878" s="128"/>
      <c r="H878" s="128"/>
      <c r="I878" s="128"/>
      <c r="J878" s="128"/>
      <c r="K878" s="128"/>
    </row>
    <row r="879" spans="2:11">
      <c r="B879" s="142"/>
      <c r="C879" s="142"/>
      <c r="D879" s="142"/>
      <c r="E879" s="128"/>
      <c r="F879" s="128"/>
      <c r="G879" s="128"/>
      <c r="H879" s="128"/>
      <c r="I879" s="128"/>
      <c r="J879" s="128"/>
      <c r="K879" s="128"/>
    </row>
    <row r="880" spans="2:11">
      <c r="B880" s="142"/>
      <c r="C880" s="142"/>
      <c r="D880" s="142"/>
      <c r="E880" s="128"/>
      <c r="F880" s="128"/>
      <c r="G880" s="128"/>
      <c r="H880" s="128"/>
      <c r="I880" s="128"/>
      <c r="J880" s="128"/>
      <c r="K880" s="128"/>
    </row>
    <row r="881" spans="2:11">
      <c r="B881" s="142"/>
      <c r="C881" s="142"/>
      <c r="D881" s="142"/>
      <c r="E881" s="128"/>
      <c r="F881" s="128"/>
      <c r="G881" s="128"/>
      <c r="H881" s="128"/>
      <c r="I881" s="128"/>
      <c r="J881" s="128"/>
      <c r="K881" s="128"/>
    </row>
    <row r="882" spans="2:11">
      <c r="B882" s="142"/>
      <c r="C882" s="142"/>
      <c r="D882" s="142"/>
      <c r="E882" s="128"/>
      <c r="F882" s="128"/>
      <c r="G882" s="128"/>
      <c r="H882" s="128"/>
      <c r="I882" s="128"/>
      <c r="J882" s="128"/>
      <c r="K882" s="128"/>
    </row>
    <row r="883" spans="2:11">
      <c r="B883" s="142"/>
      <c r="C883" s="142"/>
      <c r="D883" s="142"/>
      <c r="E883" s="128"/>
      <c r="F883" s="128"/>
      <c r="G883" s="128"/>
      <c r="H883" s="128"/>
      <c r="I883" s="128"/>
      <c r="J883" s="128"/>
      <c r="K883" s="128"/>
    </row>
    <row r="884" spans="2:11">
      <c r="B884" s="142"/>
      <c r="C884" s="142"/>
      <c r="D884" s="142"/>
      <c r="E884" s="128"/>
      <c r="F884" s="128"/>
      <c r="G884" s="128"/>
      <c r="H884" s="128"/>
      <c r="I884" s="128"/>
      <c r="J884" s="128"/>
      <c r="K884" s="128"/>
    </row>
    <row r="885" spans="2:11">
      <c r="B885" s="142"/>
      <c r="C885" s="142"/>
      <c r="D885" s="142"/>
      <c r="E885" s="128"/>
      <c r="F885" s="128"/>
      <c r="G885" s="128"/>
      <c r="H885" s="128"/>
      <c r="I885" s="128"/>
      <c r="J885" s="128"/>
      <c r="K885" s="128"/>
    </row>
    <row r="886" spans="2:11">
      <c r="B886" s="142"/>
      <c r="C886" s="142"/>
      <c r="D886" s="142"/>
      <c r="E886" s="128"/>
      <c r="F886" s="128"/>
      <c r="G886" s="128"/>
      <c r="H886" s="128"/>
      <c r="I886" s="128"/>
      <c r="J886" s="128"/>
      <c r="K886" s="128"/>
    </row>
    <row r="887" spans="2:11">
      <c r="B887" s="142"/>
      <c r="C887" s="142"/>
      <c r="D887" s="142"/>
      <c r="E887" s="128"/>
      <c r="F887" s="128"/>
      <c r="G887" s="128"/>
      <c r="H887" s="128"/>
      <c r="I887" s="128"/>
      <c r="J887" s="128"/>
      <c r="K887" s="128"/>
    </row>
    <row r="888" spans="2:11">
      <c r="B888" s="142"/>
      <c r="C888" s="142"/>
      <c r="D888" s="142"/>
      <c r="E888" s="128"/>
      <c r="F888" s="128"/>
      <c r="G888" s="128"/>
      <c r="H888" s="128"/>
      <c r="I888" s="128"/>
      <c r="J888" s="128"/>
      <c r="K888" s="128"/>
    </row>
    <row r="889" spans="2:11">
      <c r="B889" s="142"/>
      <c r="C889" s="142"/>
      <c r="D889" s="142"/>
      <c r="E889" s="128"/>
      <c r="F889" s="128"/>
      <c r="G889" s="128"/>
      <c r="H889" s="128"/>
      <c r="I889" s="128"/>
      <c r="J889" s="128"/>
      <c r="K889" s="128"/>
    </row>
    <row r="890" spans="2:11">
      <c r="B890" s="142"/>
      <c r="C890" s="142"/>
      <c r="D890" s="142"/>
      <c r="E890" s="128"/>
      <c r="F890" s="128"/>
      <c r="G890" s="128"/>
      <c r="H890" s="128"/>
      <c r="I890" s="128"/>
      <c r="J890" s="128"/>
      <c r="K890" s="128"/>
    </row>
    <row r="891" spans="2:11">
      <c r="B891" s="142"/>
      <c r="C891" s="142"/>
      <c r="D891" s="142"/>
      <c r="E891" s="128"/>
      <c r="F891" s="128"/>
      <c r="G891" s="128"/>
      <c r="H891" s="128"/>
      <c r="I891" s="128"/>
      <c r="J891" s="128"/>
      <c r="K891" s="128"/>
    </row>
    <row r="892" spans="2:11">
      <c r="B892" s="142"/>
      <c r="C892" s="142"/>
      <c r="D892" s="142"/>
      <c r="E892" s="128"/>
      <c r="F892" s="128"/>
      <c r="G892" s="128"/>
      <c r="H892" s="128"/>
      <c r="I892" s="128"/>
      <c r="J892" s="128"/>
      <c r="K892" s="128"/>
    </row>
    <row r="893" spans="2:11">
      <c r="B893" s="142"/>
      <c r="C893" s="142"/>
      <c r="D893" s="142"/>
      <c r="E893" s="128"/>
      <c r="F893" s="128"/>
      <c r="G893" s="128"/>
      <c r="H893" s="128"/>
      <c r="I893" s="128"/>
      <c r="J893" s="128"/>
      <c r="K893" s="128"/>
    </row>
    <row r="894" spans="2:11">
      <c r="B894" s="142"/>
      <c r="C894" s="142"/>
      <c r="D894" s="142"/>
      <c r="E894" s="128"/>
      <c r="F894" s="128"/>
      <c r="G894" s="128"/>
      <c r="H894" s="128"/>
      <c r="I894" s="128"/>
      <c r="J894" s="128"/>
      <c r="K894" s="128"/>
    </row>
    <row r="895" spans="2:11">
      <c r="B895" s="142"/>
      <c r="C895" s="142"/>
      <c r="D895" s="142"/>
      <c r="E895" s="128"/>
      <c r="F895" s="128"/>
      <c r="G895" s="128"/>
      <c r="H895" s="128"/>
      <c r="I895" s="128"/>
      <c r="J895" s="128"/>
      <c r="K895" s="128"/>
    </row>
    <row r="896" spans="2:11">
      <c r="B896" s="142"/>
      <c r="C896" s="142"/>
      <c r="D896" s="142"/>
      <c r="E896" s="128"/>
      <c r="F896" s="128"/>
      <c r="G896" s="128"/>
      <c r="H896" s="128"/>
      <c r="I896" s="128"/>
      <c r="J896" s="128"/>
      <c r="K896" s="128"/>
    </row>
    <row r="897" spans="2:11">
      <c r="B897" s="142"/>
      <c r="C897" s="142"/>
      <c r="D897" s="142"/>
      <c r="E897" s="128"/>
      <c r="F897" s="128"/>
      <c r="G897" s="128"/>
      <c r="H897" s="128"/>
      <c r="I897" s="128"/>
      <c r="J897" s="128"/>
      <c r="K897" s="128"/>
    </row>
    <row r="898" spans="2:11">
      <c r="B898" s="142"/>
      <c r="C898" s="142"/>
      <c r="D898" s="142"/>
      <c r="E898" s="128"/>
      <c r="F898" s="128"/>
      <c r="G898" s="128"/>
      <c r="H898" s="128"/>
      <c r="I898" s="128"/>
      <c r="J898" s="128"/>
      <c r="K898" s="128"/>
    </row>
    <row r="899" spans="2:11">
      <c r="B899" s="142"/>
      <c r="C899" s="142"/>
      <c r="D899" s="142"/>
      <c r="E899" s="128"/>
      <c r="F899" s="128"/>
      <c r="G899" s="128"/>
      <c r="H899" s="128"/>
      <c r="I899" s="128"/>
      <c r="J899" s="128"/>
      <c r="K899" s="128"/>
    </row>
    <row r="900" spans="2:11">
      <c r="B900" s="142"/>
      <c r="C900" s="142"/>
      <c r="D900" s="142"/>
      <c r="E900" s="128"/>
      <c r="F900" s="128"/>
      <c r="G900" s="128"/>
      <c r="H900" s="128"/>
      <c r="I900" s="128"/>
      <c r="J900" s="128"/>
      <c r="K900" s="128"/>
    </row>
    <row r="901" spans="2:11">
      <c r="B901" s="142"/>
      <c r="C901" s="142"/>
      <c r="D901" s="142"/>
      <c r="E901" s="128"/>
      <c r="F901" s="128"/>
      <c r="G901" s="128"/>
      <c r="H901" s="128"/>
      <c r="I901" s="128"/>
      <c r="J901" s="128"/>
      <c r="K901" s="128"/>
    </row>
    <row r="902" spans="2:11">
      <c r="B902" s="142"/>
      <c r="C902" s="142"/>
      <c r="D902" s="142"/>
      <c r="E902" s="128"/>
      <c r="F902" s="128"/>
      <c r="G902" s="128"/>
      <c r="H902" s="128"/>
      <c r="I902" s="128"/>
      <c r="J902" s="128"/>
      <c r="K902" s="128"/>
    </row>
    <row r="903" spans="2:11">
      <c r="B903" s="142"/>
      <c r="C903" s="142"/>
      <c r="D903" s="142"/>
      <c r="E903" s="128"/>
      <c r="F903" s="128"/>
      <c r="G903" s="128"/>
      <c r="H903" s="128"/>
      <c r="I903" s="128"/>
      <c r="J903" s="128"/>
      <c r="K903" s="128"/>
    </row>
    <row r="904" spans="2:11">
      <c r="B904" s="142"/>
      <c r="C904" s="142"/>
      <c r="D904" s="142"/>
      <c r="E904" s="128"/>
      <c r="F904" s="128"/>
      <c r="G904" s="128"/>
      <c r="H904" s="128"/>
      <c r="I904" s="128"/>
      <c r="J904" s="128"/>
      <c r="K904" s="128"/>
    </row>
    <row r="905" spans="2:11">
      <c r="B905" s="142"/>
      <c r="C905" s="142"/>
      <c r="D905" s="142"/>
      <c r="E905" s="128"/>
      <c r="F905" s="128"/>
      <c r="G905" s="128"/>
      <c r="H905" s="128"/>
      <c r="I905" s="128"/>
      <c r="J905" s="128"/>
      <c r="K905" s="128"/>
    </row>
    <row r="906" spans="2:11">
      <c r="B906" s="142"/>
      <c r="C906" s="142"/>
      <c r="D906" s="142"/>
      <c r="E906" s="128"/>
      <c r="F906" s="128"/>
      <c r="G906" s="128"/>
      <c r="H906" s="128"/>
      <c r="I906" s="128"/>
      <c r="J906" s="128"/>
      <c r="K906" s="128"/>
    </row>
    <row r="907" spans="2:11">
      <c r="B907" s="142"/>
      <c r="C907" s="142"/>
      <c r="D907" s="142"/>
      <c r="E907" s="128"/>
      <c r="F907" s="128"/>
      <c r="G907" s="128"/>
      <c r="H907" s="128"/>
      <c r="I907" s="128"/>
      <c r="J907" s="128"/>
      <c r="K907" s="128"/>
    </row>
    <row r="908" spans="2:11">
      <c r="B908" s="142"/>
      <c r="C908" s="142"/>
      <c r="D908" s="142"/>
      <c r="E908" s="128"/>
      <c r="F908" s="128"/>
      <c r="G908" s="128"/>
      <c r="H908" s="128"/>
      <c r="I908" s="128"/>
      <c r="J908" s="128"/>
      <c r="K908" s="128"/>
    </row>
    <row r="909" spans="2:11">
      <c r="B909" s="142"/>
      <c r="C909" s="142"/>
      <c r="D909" s="142"/>
      <c r="E909" s="128"/>
      <c r="F909" s="128"/>
      <c r="G909" s="128"/>
      <c r="H909" s="128"/>
      <c r="I909" s="128"/>
      <c r="J909" s="128"/>
      <c r="K909" s="128"/>
    </row>
    <row r="910" spans="2:11">
      <c r="B910" s="142"/>
      <c r="C910" s="142"/>
      <c r="D910" s="142"/>
      <c r="E910" s="128"/>
      <c r="F910" s="128"/>
      <c r="G910" s="128"/>
      <c r="H910" s="128"/>
      <c r="I910" s="128"/>
      <c r="J910" s="128"/>
      <c r="K910" s="128"/>
    </row>
    <row r="911" spans="2:11">
      <c r="B911" s="142"/>
      <c r="C911" s="142"/>
      <c r="D911" s="142"/>
      <c r="E911" s="128"/>
      <c r="F911" s="128"/>
      <c r="G911" s="128"/>
      <c r="H911" s="128"/>
      <c r="I911" s="128"/>
      <c r="J911" s="128"/>
      <c r="K911" s="128"/>
    </row>
    <row r="912" spans="2:11">
      <c r="B912" s="142"/>
      <c r="C912" s="142"/>
      <c r="D912" s="142"/>
      <c r="E912" s="128"/>
      <c r="F912" s="128"/>
      <c r="G912" s="128"/>
      <c r="H912" s="128"/>
      <c r="I912" s="128"/>
      <c r="J912" s="128"/>
      <c r="K912" s="128"/>
    </row>
    <row r="913" spans="2:11">
      <c r="B913" s="142"/>
      <c r="C913" s="142"/>
      <c r="D913" s="142"/>
      <c r="E913" s="128"/>
      <c r="F913" s="128"/>
      <c r="G913" s="128"/>
      <c r="H913" s="128"/>
      <c r="I913" s="128"/>
      <c r="J913" s="128"/>
      <c r="K913" s="128"/>
    </row>
    <row r="914" spans="2:11">
      <c r="B914" s="142"/>
      <c r="C914" s="142"/>
      <c r="D914" s="142"/>
      <c r="E914" s="128"/>
      <c r="F914" s="128"/>
      <c r="G914" s="128"/>
      <c r="H914" s="128"/>
      <c r="I914" s="128"/>
      <c r="J914" s="128"/>
      <c r="K914" s="128"/>
    </row>
    <row r="915" spans="2:11">
      <c r="B915" s="142"/>
      <c r="C915" s="142"/>
      <c r="D915" s="142"/>
      <c r="E915" s="128"/>
      <c r="F915" s="128"/>
      <c r="G915" s="128"/>
      <c r="H915" s="128"/>
      <c r="I915" s="128"/>
      <c r="J915" s="128"/>
      <c r="K915" s="128"/>
    </row>
    <row r="916" spans="2:11">
      <c r="B916" s="142"/>
      <c r="C916" s="142"/>
      <c r="D916" s="142"/>
      <c r="E916" s="128"/>
      <c r="F916" s="128"/>
      <c r="G916" s="128"/>
      <c r="H916" s="128"/>
      <c r="I916" s="128"/>
      <c r="J916" s="128"/>
      <c r="K916" s="128"/>
    </row>
    <row r="917" spans="2:11">
      <c r="B917" s="142"/>
      <c r="C917" s="142"/>
      <c r="D917" s="142"/>
      <c r="E917" s="128"/>
      <c r="F917" s="128"/>
      <c r="G917" s="128"/>
      <c r="H917" s="128"/>
      <c r="I917" s="128"/>
      <c r="J917" s="128"/>
      <c r="K917" s="128"/>
    </row>
    <row r="918" spans="2:11">
      <c r="B918" s="142"/>
      <c r="C918" s="142"/>
      <c r="D918" s="142"/>
      <c r="E918" s="128"/>
      <c r="F918" s="128"/>
      <c r="G918" s="128"/>
      <c r="H918" s="128"/>
      <c r="I918" s="128"/>
      <c r="J918" s="128"/>
      <c r="K918" s="128"/>
    </row>
    <row r="919" spans="2:11">
      <c r="B919" s="142"/>
      <c r="C919" s="142"/>
      <c r="D919" s="142"/>
      <c r="E919" s="128"/>
      <c r="F919" s="128"/>
      <c r="G919" s="128"/>
      <c r="H919" s="128"/>
      <c r="I919" s="128"/>
      <c r="J919" s="128"/>
      <c r="K919" s="128"/>
    </row>
    <row r="920" spans="2:11">
      <c r="B920" s="142"/>
      <c r="C920" s="142"/>
      <c r="D920" s="142"/>
      <c r="E920" s="128"/>
      <c r="F920" s="128"/>
      <c r="G920" s="128"/>
      <c r="H920" s="128"/>
      <c r="I920" s="128"/>
      <c r="J920" s="128"/>
      <c r="K920" s="128"/>
    </row>
    <row r="921" spans="2:11">
      <c r="B921" s="142"/>
      <c r="C921" s="142"/>
      <c r="D921" s="142"/>
      <c r="E921" s="128"/>
      <c r="F921" s="128"/>
      <c r="G921" s="128"/>
      <c r="H921" s="128"/>
      <c r="I921" s="128"/>
      <c r="J921" s="128"/>
      <c r="K921" s="128"/>
    </row>
    <row r="922" spans="2:11">
      <c r="B922" s="142"/>
      <c r="C922" s="142"/>
      <c r="D922" s="142"/>
      <c r="E922" s="128"/>
      <c r="F922" s="128"/>
      <c r="G922" s="128"/>
      <c r="H922" s="128"/>
      <c r="I922" s="128"/>
      <c r="J922" s="128"/>
      <c r="K922" s="128"/>
    </row>
    <row r="923" spans="2:11">
      <c r="B923" s="142"/>
      <c r="C923" s="142"/>
      <c r="D923" s="142"/>
      <c r="E923" s="128"/>
      <c r="F923" s="128"/>
      <c r="G923" s="128"/>
      <c r="H923" s="128"/>
      <c r="I923" s="128"/>
      <c r="J923" s="128"/>
      <c r="K923" s="128"/>
    </row>
    <row r="924" spans="2:11">
      <c r="B924" s="142"/>
      <c r="C924" s="142"/>
      <c r="D924" s="142"/>
      <c r="E924" s="128"/>
      <c r="F924" s="128"/>
      <c r="G924" s="128"/>
      <c r="H924" s="128"/>
      <c r="I924" s="128"/>
      <c r="J924" s="128"/>
      <c r="K924" s="128"/>
    </row>
    <row r="925" spans="2:11">
      <c r="B925" s="142"/>
      <c r="C925" s="142"/>
      <c r="D925" s="142"/>
      <c r="E925" s="128"/>
      <c r="F925" s="128"/>
      <c r="G925" s="128"/>
      <c r="H925" s="128"/>
      <c r="I925" s="128"/>
      <c r="J925" s="128"/>
      <c r="K925" s="128"/>
    </row>
    <row r="926" spans="2:11">
      <c r="B926" s="142"/>
      <c r="C926" s="142"/>
      <c r="D926" s="142"/>
      <c r="E926" s="128"/>
      <c r="F926" s="128"/>
      <c r="G926" s="128"/>
      <c r="H926" s="128"/>
      <c r="I926" s="128"/>
      <c r="J926" s="128"/>
      <c r="K926" s="128"/>
    </row>
    <row r="927" spans="2:11">
      <c r="B927" s="142"/>
      <c r="C927" s="142"/>
      <c r="D927" s="142"/>
      <c r="E927" s="128"/>
      <c r="F927" s="128"/>
      <c r="G927" s="128"/>
      <c r="H927" s="128"/>
      <c r="I927" s="128"/>
      <c r="J927" s="128"/>
      <c r="K927" s="128"/>
    </row>
    <row r="928" spans="2:11">
      <c r="B928" s="142"/>
      <c r="C928" s="142"/>
      <c r="D928" s="142"/>
      <c r="E928" s="128"/>
      <c r="F928" s="128"/>
      <c r="G928" s="128"/>
      <c r="H928" s="128"/>
      <c r="I928" s="128"/>
      <c r="J928" s="128"/>
      <c r="K928" s="128"/>
    </row>
    <row r="929" spans="2:11">
      <c r="B929" s="142"/>
      <c r="C929" s="142"/>
      <c r="D929" s="142"/>
      <c r="E929" s="128"/>
      <c r="F929" s="128"/>
      <c r="G929" s="128"/>
      <c r="H929" s="128"/>
      <c r="I929" s="128"/>
      <c r="J929" s="128"/>
      <c r="K929" s="128"/>
    </row>
    <row r="930" spans="2:11">
      <c r="B930" s="142"/>
      <c r="C930" s="142"/>
      <c r="D930" s="142"/>
      <c r="E930" s="128"/>
      <c r="F930" s="128"/>
      <c r="G930" s="128"/>
      <c r="H930" s="128"/>
      <c r="I930" s="128"/>
      <c r="J930" s="128"/>
      <c r="K930" s="128"/>
    </row>
    <row r="931" spans="2:11">
      <c r="B931" s="142"/>
      <c r="C931" s="142"/>
      <c r="D931" s="142"/>
      <c r="E931" s="128"/>
      <c r="F931" s="128"/>
      <c r="G931" s="128"/>
      <c r="H931" s="128"/>
      <c r="I931" s="128"/>
      <c r="J931" s="128"/>
      <c r="K931" s="128"/>
    </row>
    <row r="932" spans="2:11">
      <c r="B932" s="142"/>
      <c r="C932" s="142"/>
      <c r="D932" s="142"/>
      <c r="E932" s="128"/>
      <c r="F932" s="128"/>
      <c r="G932" s="128"/>
      <c r="H932" s="128"/>
      <c r="I932" s="128"/>
      <c r="J932" s="128"/>
      <c r="K932" s="128"/>
    </row>
    <row r="933" spans="2:11">
      <c r="B933" s="142"/>
      <c r="C933" s="142"/>
      <c r="D933" s="142"/>
      <c r="E933" s="128"/>
      <c r="F933" s="128"/>
      <c r="G933" s="128"/>
      <c r="H933" s="128"/>
      <c r="I933" s="128"/>
      <c r="J933" s="128"/>
      <c r="K933" s="128"/>
    </row>
    <row r="934" spans="2:11">
      <c r="B934" s="142"/>
      <c r="C934" s="142"/>
      <c r="D934" s="142"/>
      <c r="E934" s="128"/>
      <c r="F934" s="128"/>
      <c r="G934" s="128"/>
      <c r="H934" s="128"/>
      <c r="I934" s="128"/>
      <c r="J934" s="128"/>
      <c r="K934" s="128"/>
    </row>
    <row r="935" spans="2:11">
      <c r="B935" s="142"/>
      <c r="C935" s="142"/>
      <c r="D935" s="142"/>
      <c r="E935" s="128"/>
      <c r="F935" s="128"/>
      <c r="G935" s="128"/>
      <c r="H935" s="128"/>
      <c r="I935" s="128"/>
      <c r="J935" s="128"/>
      <c r="K935" s="128"/>
    </row>
    <row r="936" spans="2:11">
      <c r="B936" s="142"/>
      <c r="C936" s="142"/>
      <c r="D936" s="142"/>
      <c r="E936" s="128"/>
      <c r="F936" s="128"/>
      <c r="G936" s="128"/>
      <c r="H936" s="128"/>
      <c r="I936" s="128"/>
      <c r="J936" s="128"/>
      <c r="K936" s="128"/>
    </row>
    <row r="937" spans="2:11">
      <c r="B937" s="142"/>
      <c r="C937" s="142"/>
      <c r="D937" s="142"/>
      <c r="E937" s="128"/>
      <c r="F937" s="128"/>
      <c r="G937" s="128"/>
      <c r="H937" s="128"/>
      <c r="I937" s="128"/>
      <c r="J937" s="128"/>
      <c r="K937" s="128"/>
    </row>
    <row r="938" spans="2:11">
      <c r="B938" s="142"/>
      <c r="C938" s="142"/>
      <c r="D938" s="142"/>
      <c r="E938" s="128"/>
      <c r="F938" s="128"/>
      <c r="G938" s="128"/>
      <c r="H938" s="128"/>
      <c r="I938" s="128"/>
      <c r="J938" s="128"/>
      <c r="K938" s="128"/>
    </row>
    <row r="939" spans="2:11">
      <c r="B939" s="142"/>
      <c r="C939" s="142"/>
      <c r="D939" s="142"/>
      <c r="E939" s="128"/>
      <c r="F939" s="128"/>
      <c r="G939" s="128"/>
      <c r="H939" s="128"/>
      <c r="I939" s="128"/>
      <c r="J939" s="128"/>
      <c r="K939" s="128"/>
    </row>
    <row r="940" spans="2:11">
      <c r="B940" s="142"/>
      <c r="C940" s="142"/>
      <c r="D940" s="142"/>
      <c r="E940" s="128"/>
      <c r="F940" s="128"/>
      <c r="G940" s="128"/>
      <c r="H940" s="128"/>
      <c r="I940" s="128"/>
      <c r="J940" s="128"/>
      <c r="K940" s="128"/>
    </row>
    <row r="941" spans="2:11">
      <c r="B941" s="142"/>
      <c r="C941" s="142"/>
      <c r="D941" s="142"/>
      <c r="E941" s="128"/>
      <c r="F941" s="128"/>
      <c r="G941" s="128"/>
      <c r="H941" s="128"/>
      <c r="I941" s="128"/>
      <c r="J941" s="128"/>
      <c r="K941" s="128"/>
    </row>
    <row r="942" spans="2:11">
      <c r="B942" s="142"/>
      <c r="C942" s="142"/>
      <c r="D942" s="142"/>
      <c r="E942" s="128"/>
      <c r="F942" s="128"/>
      <c r="G942" s="128"/>
      <c r="H942" s="128"/>
      <c r="I942" s="128"/>
      <c r="J942" s="128"/>
      <c r="K942" s="128"/>
    </row>
    <row r="943" spans="2:11">
      <c r="B943" s="142"/>
      <c r="C943" s="142"/>
      <c r="D943" s="142"/>
      <c r="E943" s="128"/>
      <c r="F943" s="128"/>
      <c r="G943" s="128"/>
      <c r="H943" s="128"/>
      <c r="I943" s="128"/>
      <c r="J943" s="128"/>
      <c r="K943" s="128"/>
    </row>
    <row r="944" spans="2:11">
      <c r="B944" s="142"/>
      <c r="C944" s="142"/>
      <c r="D944" s="142"/>
      <c r="E944" s="128"/>
      <c r="F944" s="128"/>
      <c r="G944" s="128"/>
      <c r="H944" s="128"/>
      <c r="I944" s="128"/>
      <c r="J944" s="128"/>
      <c r="K944" s="128"/>
    </row>
    <row r="945" spans="2:11">
      <c r="B945" s="142"/>
      <c r="C945" s="142"/>
      <c r="D945" s="142"/>
      <c r="E945" s="128"/>
      <c r="F945" s="128"/>
      <c r="G945" s="128"/>
      <c r="H945" s="128"/>
      <c r="I945" s="128"/>
      <c r="J945" s="128"/>
      <c r="K945" s="128"/>
    </row>
    <row r="946" spans="2:11">
      <c r="B946" s="142"/>
      <c r="C946" s="142"/>
      <c r="D946" s="142"/>
      <c r="E946" s="128"/>
      <c r="F946" s="128"/>
      <c r="G946" s="128"/>
      <c r="H946" s="128"/>
      <c r="I946" s="128"/>
      <c r="J946" s="128"/>
      <c r="K946" s="128"/>
    </row>
    <row r="947" spans="2:11">
      <c r="B947" s="142"/>
      <c r="C947" s="142"/>
      <c r="D947" s="142"/>
      <c r="E947" s="128"/>
      <c r="F947" s="128"/>
      <c r="G947" s="128"/>
      <c r="H947" s="128"/>
      <c r="I947" s="128"/>
      <c r="J947" s="128"/>
      <c r="K947" s="128"/>
    </row>
    <row r="948" spans="2:11">
      <c r="B948" s="142"/>
      <c r="C948" s="142"/>
      <c r="D948" s="142"/>
      <c r="E948" s="128"/>
      <c r="F948" s="128"/>
      <c r="G948" s="128"/>
      <c r="H948" s="128"/>
      <c r="I948" s="128"/>
      <c r="J948" s="128"/>
      <c r="K948" s="128"/>
    </row>
    <row r="949" spans="2:11">
      <c r="B949" s="142"/>
      <c r="C949" s="142"/>
      <c r="D949" s="142"/>
      <c r="E949" s="128"/>
      <c r="F949" s="128"/>
      <c r="G949" s="128"/>
      <c r="H949" s="128"/>
      <c r="I949" s="128"/>
      <c r="J949" s="128"/>
      <c r="K949" s="128"/>
    </row>
    <row r="950" spans="2:11">
      <c r="B950" s="142"/>
      <c r="C950" s="142"/>
      <c r="D950" s="142"/>
      <c r="E950" s="128"/>
      <c r="F950" s="128"/>
      <c r="G950" s="128"/>
      <c r="H950" s="128"/>
      <c r="I950" s="128"/>
      <c r="J950" s="128"/>
      <c r="K950" s="128"/>
    </row>
    <row r="951" spans="2:11">
      <c r="B951" s="142"/>
      <c r="C951" s="142"/>
      <c r="D951" s="142"/>
      <c r="E951" s="128"/>
      <c r="F951" s="128"/>
      <c r="G951" s="128"/>
      <c r="H951" s="128"/>
      <c r="I951" s="128"/>
      <c r="J951" s="128"/>
      <c r="K951" s="128"/>
    </row>
    <row r="952" spans="2:11">
      <c r="B952" s="142"/>
      <c r="C952" s="142"/>
      <c r="D952" s="142"/>
      <c r="E952" s="128"/>
      <c r="F952" s="128"/>
      <c r="G952" s="128"/>
      <c r="H952" s="128"/>
      <c r="I952" s="128"/>
      <c r="J952" s="128"/>
      <c r="K952" s="128"/>
    </row>
    <row r="953" spans="2:11">
      <c r="B953" s="142"/>
      <c r="C953" s="142"/>
      <c r="D953" s="142"/>
      <c r="E953" s="128"/>
      <c r="F953" s="128"/>
      <c r="G953" s="128"/>
      <c r="H953" s="128"/>
      <c r="I953" s="128"/>
      <c r="J953" s="128"/>
      <c r="K953" s="128"/>
    </row>
    <row r="954" spans="2:11">
      <c r="B954" s="142"/>
      <c r="C954" s="142"/>
      <c r="D954" s="142"/>
      <c r="E954" s="128"/>
      <c r="F954" s="128"/>
      <c r="G954" s="128"/>
      <c r="H954" s="128"/>
      <c r="I954" s="128"/>
      <c r="J954" s="128"/>
      <c r="K954" s="128"/>
    </row>
    <row r="955" spans="2:11">
      <c r="B955" s="142"/>
      <c r="C955" s="142"/>
      <c r="D955" s="142"/>
      <c r="E955" s="128"/>
      <c r="F955" s="128"/>
      <c r="G955" s="128"/>
      <c r="H955" s="128"/>
      <c r="I955" s="128"/>
      <c r="J955" s="128"/>
      <c r="K955" s="128"/>
    </row>
    <row r="956" spans="2:11">
      <c r="B956" s="142"/>
      <c r="C956" s="142"/>
      <c r="D956" s="142"/>
      <c r="E956" s="128"/>
      <c r="F956" s="128"/>
      <c r="G956" s="128"/>
      <c r="H956" s="128"/>
      <c r="I956" s="128"/>
      <c r="J956" s="128"/>
      <c r="K956" s="128"/>
    </row>
    <row r="957" spans="2:11">
      <c r="B957" s="142"/>
      <c r="C957" s="142"/>
      <c r="D957" s="142"/>
      <c r="E957" s="128"/>
      <c r="F957" s="128"/>
      <c r="G957" s="128"/>
      <c r="H957" s="128"/>
      <c r="I957" s="128"/>
      <c r="J957" s="128"/>
      <c r="K957" s="128"/>
    </row>
    <row r="958" spans="2:11">
      <c r="B958" s="142"/>
      <c r="C958" s="142"/>
      <c r="D958" s="142"/>
      <c r="E958" s="128"/>
      <c r="F958" s="128"/>
      <c r="G958" s="128"/>
      <c r="H958" s="128"/>
      <c r="I958" s="128"/>
      <c r="J958" s="128"/>
      <c r="K958" s="128"/>
    </row>
    <row r="959" spans="2:11">
      <c r="B959" s="142"/>
      <c r="C959" s="142"/>
      <c r="D959" s="142"/>
      <c r="E959" s="128"/>
      <c r="F959" s="128"/>
      <c r="G959" s="128"/>
      <c r="H959" s="128"/>
      <c r="I959" s="128"/>
      <c r="J959" s="128"/>
      <c r="K959" s="128"/>
    </row>
    <row r="960" spans="2:11">
      <c r="B960" s="142"/>
      <c r="C960" s="142"/>
      <c r="D960" s="142"/>
      <c r="E960" s="128"/>
      <c r="F960" s="128"/>
      <c r="G960" s="128"/>
      <c r="H960" s="128"/>
      <c r="I960" s="128"/>
      <c r="J960" s="128"/>
      <c r="K960" s="128"/>
    </row>
    <row r="961" spans="2:11">
      <c r="B961" s="142"/>
      <c r="C961" s="142"/>
      <c r="D961" s="142"/>
      <c r="E961" s="128"/>
      <c r="F961" s="128"/>
      <c r="G961" s="128"/>
      <c r="H961" s="128"/>
      <c r="I961" s="128"/>
      <c r="J961" s="128"/>
      <c r="K961" s="128"/>
    </row>
    <row r="962" spans="2:11">
      <c r="B962" s="142"/>
      <c r="C962" s="142"/>
      <c r="D962" s="142"/>
      <c r="E962" s="128"/>
      <c r="F962" s="128"/>
      <c r="G962" s="128"/>
      <c r="H962" s="128"/>
      <c r="I962" s="128"/>
      <c r="J962" s="128"/>
      <c r="K962" s="128"/>
    </row>
    <row r="963" spans="2:11">
      <c r="B963" s="142"/>
      <c r="C963" s="142"/>
      <c r="D963" s="142"/>
      <c r="E963" s="128"/>
      <c r="F963" s="128"/>
      <c r="G963" s="128"/>
      <c r="H963" s="128"/>
      <c r="I963" s="128"/>
      <c r="J963" s="128"/>
      <c r="K963" s="128"/>
    </row>
    <row r="964" spans="2:11">
      <c r="B964" s="142"/>
      <c r="C964" s="142"/>
      <c r="D964" s="142"/>
      <c r="E964" s="128"/>
      <c r="F964" s="128"/>
      <c r="G964" s="128"/>
      <c r="H964" s="128"/>
      <c r="I964" s="128"/>
      <c r="J964" s="128"/>
      <c r="K964" s="128"/>
    </row>
    <row r="965" spans="2:11">
      <c r="B965" s="142"/>
      <c r="C965" s="142"/>
      <c r="D965" s="142"/>
      <c r="E965" s="128"/>
      <c r="F965" s="128"/>
      <c r="G965" s="128"/>
      <c r="H965" s="128"/>
      <c r="I965" s="128"/>
      <c r="J965" s="128"/>
      <c r="K965" s="128"/>
    </row>
    <row r="966" spans="2:11">
      <c r="B966" s="142"/>
      <c r="C966" s="142"/>
      <c r="D966" s="142"/>
      <c r="E966" s="128"/>
      <c r="F966" s="128"/>
      <c r="G966" s="128"/>
      <c r="H966" s="128"/>
      <c r="I966" s="128"/>
      <c r="J966" s="128"/>
      <c r="K966" s="128"/>
    </row>
    <row r="967" spans="2:11">
      <c r="B967" s="142"/>
      <c r="C967" s="142"/>
      <c r="D967" s="142"/>
      <c r="E967" s="128"/>
      <c r="F967" s="128"/>
      <c r="G967" s="128"/>
      <c r="H967" s="128"/>
      <c r="I967" s="128"/>
      <c r="J967" s="128"/>
      <c r="K967" s="128"/>
    </row>
    <row r="968" spans="2:11">
      <c r="B968" s="142"/>
      <c r="C968" s="142"/>
      <c r="D968" s="142"/>
      <c r="E968" s="128"/>
      <c r="F968" s="128"/>
      <c r="G968" s="128"/>
      <c r="H968" s="128"/>
      <c r="I968" s="128"/>
      <c r="J968" s="128"/>
      <c r="K968" s="128"/>
    </row>
    <row r="969" spans="2:11">
      <c r="B969" s="142"/>
      <c r="C969" s="142"/>
      <c r="D969" s="142"/>
      <c r="E969" s="128"/>
      <c r="F969" s="128"/>
      <c r="G969" s="128"/>
      <c r="H969" s="128"/>
      <c r="I969" s="128"/>
      <c r="J969" s="128"/>
      <c r="K969" s="128"/>
    </row>
    <row r="970" spans="2:11">
      <c r="B970" s="142"/>
      <c r="C970" s="142"/>
      <c r="D970" s="142"/>
      <c r="E970" s="128"/>
      <c r="F970" s="128"/>
      <c r="G970" s="128"/>
      <c r="H970" s="128"/>
      <c r="I970" s="128"/>
      <c r="J970" s="128"/>
      <c r="K970" s="128"/>
    </row>
    <row r="971" spans="2:11">
      <c r="B971" s="142"/>
      <c r="C971" s="142"/>
      <c r="D971" s="142"/>
      <c r="E971" s="128"/>
      <c r="F971" s="128"/>
      <c r="G971" s="128"/>
      <c r="H971" s="128"/>
      <c r="I971" s="128"/>
      <c r="J971" s="128"/>
      <c r="K971" s="128"/>
    </row>
    <row r="972" spans="2:11">
      <c r="B972" s="142"/>
      <c r="C972" s="142"/>
      <c r="D972" s="142"/>
      <c r="E972" s="128"/>
      <c r="F972" s="128"/>
      <c r="G972" s="128"/>
      <c r="H972" s="128"/>
      <c r="I972" s="128"/>
      <c r="J972" s="128"/>
      <c r="K972" s="128"/>
    </row>
    <row r="973" spans="2:11">
      <c r="B973" s="142"/>
      <c r="C973" s="142"/>
      <c r="D973" s="142"/>
      <c r="E973" s="128"/>
      <c r="F973" s="128"/>
      <c r="G973" s="128"/>
      <c r="H973" s="128"/>
      <c r="I973" s="128"/>
      <c r="J973" s="128"/>
      <c r="K973" s="128"/>
    </row>
    <row r="974" spans="2:11">
      <c r="B974" s="142"/>
      <c r="C974" s="142"/>
      <c r="D974" s="142"/>
      <c r="E974" s="128"/>
      <c r="F974" s="128"/>
      <c r="G974" s="128"/>
      <c r="H974" s="128"/>
      <c r="I974" s="128"/>
      <c r="J974" s="128"/>
      <c r="K974" s="128"/>
    </row>
    <row r="975" spans="2:11">
      <c r="B975" s="142"/>
      <c r="C975" s="142"/>
      <c r="D975" s="142"/>
      <c r="E975" s="128"/>
      <c r="F975" s="128"/>
      <c r="G975" s="128"/>
      <c r="H975" s="128"/>
      <c r="I975" s="128"/>
      <c r="J975" s="128"/>
      <c r="K975" s="128"/>
    </row>
    <row r="976" spans="2:11">
      <c r="B976" s="142"/>
      <c r="C976" s="142"/>
      <c r="D976" s="142"/>
      <c r="E976" s="128"/>
      <c r="F976" s="128"/>
      <c r="G976" s="128"/>
      <c r="H976" s="128"/>
      <c r="I976" s="128"/>
      <c r="J976" s="128"/>
      <c r="K976" s="128"/>
    </row>
    <row r="977" spans="2:11">
      <c r="B977" s="142"/>
      <c r="C977" s="142"/>
      <c r="D977" s="142"/>
      <c r="E977" s="128"/>
      <c r="F977" s="128"/>
      <c r="G977" s="128"/>
      <c r="H977" s="128"/>
      <c r="I977" s="128"/>
      <c r="J977" s="128"/>
      <c r="K977" s="128"/>
    </row>
    <row r="978" spans="2:11">
      <c r="B978" s="142"/>
      <c r="C978" s="142"/>
      <c r="D978" s="142"/>
      <c r="E978" s="128"/>
      <c r="F978" s="128"/>
      <c r="G978" s="128"/>
      <c r="H978" s="128"/>
      <c r="I978" s="128"/>
      <c r="J978" s="128"/>
      <c r="K978" s="128"/>
    </row>
    <row r="979" spans="2:11">
      <c r="B979" s="142"/>
      <c r="C979" s="142"/>
      <c r="D979" s="142"/>
      <c r="E979" s="128"/>
      <c r="F979" s="128"/>
      <c r="G979" s="128"/>
      <c r="H979" s="128"/>
      <c r="I979" s="128"/>
      <c r="J979" s="128"/>
      <c r="K979" s="128"/>
    </row>
    <row r="980" spans="2:11">
      <c r="B980" s="142"/>
      <c r="C980" s="142"/>
      <c r="D980" s="142"/>
      <c r="E980" s="128"/>
      <c r="F980" s="128"/>
      <c r="G980" s="128"/>
      <c r="H980" s="128"/>
      <c r="I980" s="128"/>
      <c r="J980" s="128"/>
      <c r="K980" s="128"/>
    </row>
    <row r="981" spans="2:11">
      <c r="B981" s="142"/>
      <c r="C981" s="142"/>
      <c r="D981" s="142"/>
      <c r="E981" s="128"/>
      <c r="F981" s="128"/>
      <c r="G981" s="128"/>
      <c r="H981" s="128"/>
      <c r="I981" s="128"/>
      <c r="J981" s="128"/>
      <c r="K981" s="128"/>
    </row>
    <row r="982" spans="2:11">
      <c r="B982" s="142"/>
      <c r="C982" s="142"/>
      <c r="D982" s="142"/>
      <c r="E982" s="128"/>
      <c r="F982" s="128"/>
      <c r="G982" s="128"/>
      <c r="H982" s="128"/>
      <c r="I982" s="128"/>
      <c r="J982" s="128"/>
      <c r="K982" s="128"/>
    </row>
    <row r="983" spans="2:11">
      <c r="B983" s="142"/>
      <c r="C983" s="142"/>
      <c r="D983" s="142"/>
      <c r="E983" s="128"/>
      <c r="F983" s="128"/>
      <c r="G983" s="128"/>
      <c r="H983" s="128"/>
      <c r="I983" s="128"/>
      <c r="J983" s="128"/>
      <c r="K983" s="128"/>
    </row>
    <row r="984" spans="2:11">
      <c r="B984" s="142"/>
      <c r="C984" s="142"/>
      <c r="D984" s="142"/>
      <c r="E984" s="128"/>
      <c r="F984" s="128"/>
      <c r="G984" s="128"/>
      <c r="H984" s="128"/>
      <c r="I984" s="128"/>
      <c r="J984" s="128"/>
      <c r="K984" s="128"/>
    </row>
    <row r="985" spans="2:11">
      <c r="B985" s="142"/>
      <c r="C985" s="142"/>
      <c r="D985" s="142"/>
      <c r="E985" s="128"/>
      <c r="F985" s="128"/>
      <c r="G985" s="128"/>
      <c r="H985" s="128"/>
      <c r="I985" s="128"/>
      <c r="J985" s="128"/>
      <c r="K985" s="128"/>
    </row>
    <row r="986" spans="2:11">
      <c r="B986" s="142"/>
      <c r="C986" s="142"/>
      <c r="D986" s="142"/>
      <c r="E986" s="128"/>
      <c r="F986" s="128"/>
      <c r="G986" s="128"/>
      <c r="H986" s="128"/>
      <c r="I986" s="128"/>
      <c r="J986" s="128"/>
      <c r="K986" s="128"/>
    </row>
    <row r="987" spans="2:11">
      <c r="B987" s="142"/>
      <c r="C987" s="142"/>
      <c r="D987" s="142"/>
      <c r="E987" s="128"/>
      <c r="F987" s="128"/>
      <c r="G987" s="128"/>
      <c r="H987" s="128"/>
      <c r="I987" s="128"/>
      <c r="J987" s="128"/>
      <c r="K987" s="128"/>
    </row>
    <row r="988" spans="2:11">
      <c r="B988" s="142"/>
      <c r="C988" s="142"/>
      <c r="D988" s="142"/>
      <c r="E988" s="128"/>
      <c r="F988" s="128"/>
      <c r="G988" s="128"/>
      <c r="H988" s="128"/>
      <c r="I988" s="128"/>
      <c r="J988" s="128"/>
      <c r="K988" s="128"/>
    </row>
    <row r="989" spans="2:11">
      <c r="B989" s="142"/>
      <c r="C989" s="142"/>
      <c r="D989" s="142"/>
      <c r="E989" s="128"/>
      <c r="F989" s="128"/>
      <c r="G989" s="128"/>
      <c r="H989" s="128"/>
      <c r="I989" s="128"/>
      <c r="J989" s="128"/>
      <c r="K989" s="128"/>
    </row>
    <row r="990" spans="2:11">
      <c r="B990" s="142"/>
      <c r="C990" s="142"/>
      <c r="D990" s="142"/>
      <c r="E990" s="128"/>
      <c r="F990" s="128"/>
      <c r="G990" s="128"/>
      <c r="H990" s="128"/>
      <c r="I990" s="128"/>
      <c r="J990" s="128"/>
      <c r="K990" s="128"/>
    </row>
    <row r="991" spans="2:11">
      <c r="B991" s="142"/>
      <c r="C991" s="142"/>
      <c r="D991" s="142"/>
      <c r="E991" s="128"/>
      <c r="F991" s="128"/>
      <c r="G991" s="128"/>
      <c r="H991" s="128"/>
      <c r="I991" s="128"/>
      <c r="J991" s="128"/>
      <c r="K991" s="128"/>
    </row>
    <row r="992" spans="2:11">
      <c r="B992" s="142"/>
      <c r="C992" s="142"/>
      <c r="D992" s="142"/>
      <c r="E992" s="128"/>
      <c r="F992" s="128"/>
      <c r="G992" s="128"/>
      <c r="H992" s="128"/>
      <c r="I992" s="128"/>
      <c r="J992" s="128"/>
      <c r="K992" s="128"/>
    </row>
    <row r="993" spans="2:11">
      <c r="B993" s="142"/>
      <c r="C993" s="142"/>
      <c r="D993" s="142"/>
      <c r="E993" s="128"/>
      <c r="F993" s="128"/>
      <c r="G993" s="128"/>
      <c r="H993" s="128"/>
      <c r="I993" s="128"/>
      <c r="J993" s="128"/>
      <c r="K993" s="128"/>
    </row>
    <row r="994" spans="2:11">
      <c r="B994" s="142"/>
      <c r="C994" s="142"/>
      <c r="D994" s="142"/>
      <c r="E994" s="128"/>
      <c r="F994" s="128"/>
      <c r="G994" s="128"/>
      <c r="H994" s="128"/>
      <c r="I994" s="128"/>
      <c r="J994" s="128"/>
      <c r="K994" s="128"/>
    </row>
    <row r="995" spans="2:11">
      <c r="B995" s="142"/>
      <c r="C995" s="142"/>
      <c r="D995" s="142"/>
      <c r="E995" s="128"/>
      <c r="F995" s="128"/>
      <c r="G995" s="128"/>
      <c r="H995" s="128"/>
      <c r="I995" s="128"/>
      <c r="J995" s="128"/>
      <c r="K995" s="128"/>
    </row>
    <row r="996" spans="2:11">
      <c r="B996" s="142"/>
      <c r="C996" s="142"/>
      <c r="D996" s="142"/>
      <c r="E996" s="128"/>
      <c r="F996" s="128"/>
      <c r="G996" s="128"/>
      <c r="H996" s="128"/>
      <c r="I996" s="128"/>
      <c r="J996" s="128"/>
      <c r="K996" s="128"/>
    </row>
    <row r="997" spans="2:11">
      <c r="B997" s="142"/>
      <c r="C997" s="142"/>
      <c r="D997" s="142"/>
      <c r="E997" s="128"/>
      <c r="F997" s="128"/>
      <c r="G997" s="128"/>
      <c r="H997" s="128"/>
      <c r="I997" s="128"/>
      <c r="J997" s="128"/>
      <c r="K997" s="128"/>
    </row>
    <row r="998" spans="2:11">
      <c r="B998" s="142"/>
      <c r="C998" s="142"/>
      <c r="D998" s="142"/>
      <c r="E998" s="128"/>
      <c r="F998" s="128"/>
      <c r="G998" s="128"/>
      <c r="H998" s="128"/>
      <c r="I998" s="128"/>
      <c r="J998" s="128"/>
      <c r="K998" s="128"/>
    </row>
    <row r="999" spans="2:11">
      <c r="B999" s="142"/>
      <c r="C999" s="142"/>
      <c r="D999" s="142"/>
      <c r="E999" s="128"/>
      <c r="F999" s="128"/>
      <c r="G999" s="128"/>
      <c r="H999" s="128"/>
      <c r="I999" s="128"/>
      <c r="J999" s="128"/>
      <c r="K999" s="128"/>
    </row>
    <row r="1000" spans="2:11">
      <c r="B1000" s="142"/>
      <c r="C1000" s="142"/>
      <c r="D1000" s="142"/>
      <c r="E1000" s="128"/>
      <c r="F1000" s="128"/>
      <c r="G1000" s="128"/>
      <c r="H1000" s="128"/>
      <c r="I1000" s="128"/>
      <c r="J1000" s="128"/>
      <c r="K1000" s="128"/>
    </row>
    <row r="1001" spans="2:11">
      <c r="B1001" s="142"/>
      <c r="C1001" s="142"/>
      <c r="D1001" s="142"/>
      <c r="E1001" s="128"/>
      <c r="F1001" s="128"/>
      <c r="G1001" s="128"/>
      <c r="H1001" s="128"/>
      <c r="I1001" s="128"/>
      <c r="J1001" s="128"/>
      <c r="K1001" s="128"/>
    </row>
    <row r="1002" spans="2:11">
      <c r="B1002" s="142"/>
      <c r="C1002" s="142"/>
      <c r="D1002" s="142"/>
      <c r="E1002" s="128"/>
      <c r="F1002" s="128"/>
      <c r="G1002" s="128"/>
      <c r="H1002" s="128"/>
      <c r="I1002" s="128"/>
      <c r="J1002" s="128"/>
      <c r="K1002" s="128"/>
    </row>
    <row r="1003" spans="2:11">
      <c r="B1003" s="142"/>
      <c r="C1003" s="142"/>
      <c r="D1003" s="142"/>
      <c r="E1003" s="128"/>
      <c r="F1003" s="128"/>
      <c r="G1003" s="128"/>
      <c r="H1003" s="128"/>
      <c r="I1003" s="128"/>
      <c r="J1003" s="128"/>
      <c r="K1003" s="128"/>
    </row>
    <row r="1004" spans="2:11">
      <c r="B1004" s="142"/>
      <c r="C1004" s="142"/>
      <c r="D1004" s="142"/>
      <c r="E1004" s="128"/>
      <c r="F1004" s="128"/>
      <c r="G1004" s="128"/>
      <c r="H1004" s="128"/>
      <c r="I1004" s="128"/>
      <c r="J1004" s="128"/>
      <c r="K1004" s="128"/>
    </row>
    <row r="1005" spans="2:11">
      <c r="B1005" s="142"/>
      <c r="C1005" s="142"/>
      <c r="D1005" s="142"/>
      <c r="E1005" s="128"/>
      <c r="F1005" s="128"/>
      <c r="G1005" s="128"/>
      <c r="H1005" s="128"/>
      <c r="I1005" s="128"/>
      <c r="J1005" s="128"/>
      <c r="K1005" s="128"/>
    </row>
    <row r="1006" spans="2:11">
      <c r="B1006" s="142"/>
      <c r="C1006" s="142"/>
      <c r="D1006" s="142"/>
      <c r="E1006" s="128"/>
      <c r="F1006" s="128"/>
      <c r="G1006" s="128"/>
      <c r="H1006" s="128"/>
      <c r="I1006" s="128"/>
      <c r="J1006" s="128"/>
      <c r="K1006" s="128"/>
    </row>
    <row r="1007" spans="2:11">
      <c r="B1007" s="142"/>
      <c r="C1007" s="142"/>
      <c r="D1007" s="142"/>
      <c r="E1007" s="128"/>
      <c r="F1007" s="128"/>
      <c r="G1007" s="128"/>
      <c r="H1007" s="128"/>
      <c r="I1007" s="128"/>
      <c r="J1007" s="128"/>
      <c r="K1007" s="128"/>
    </row>
    <row r="1008" spans="2:11">
      <c r="B1008" s="142"/>
      <c r="C1008" s="142"/>
      <c r="D1008" s="142"/>
      <c r="E1008" s="128"/>
      <c r="F1008" s="128"/>
      <c r="G1008" s="128"/>
      <c r="H1008" s="128"/>
      <c r="I1008" s="128"/>
      <c r="J1008" s="128"/>
      <c r="K1008" s="128"/>
    </row>
    <row r="1009" spans="2:11">
      <c r="B1009" s="142"/>
      <c r="C1009" s="142"/>
      <c r="D1009" s="142"/>
      <c r="E1009" s="128"/>
      <c r="F1009" s="128"/>
      <c r="G1009" s="128"/>
      <c r="H1009" s="128"/>
      <c r="I1009" s="128"/>
      <c r="J1009" s="128"/>
      <c r="K1009" s="128"/>
    </row>
    <row r="1010" spans="2:11">
      <c r="B1010" s="142"/>
      <c r="C1010" s="142"/>
      <c r="D1010" s="142"/>
      <c r="E1010" s="128"/>
      <c r="F1010" s="128"/>
      <c r="G1010" s="128"/>
      <c r="H1010" s="128"/>
      <c r="I1010" s="128"/>
      <c r="J1010" s="128"/>
      <c r="K1010" s="128"/>
    </row>
    <row r="1011" spans="2:11">
      <c r="B1011" s="142"/>
      <c r="C1011" s="142"/>
      <c r="D1011" s="142"/>
      <c r="E1011" s="128"/>
      <c r="F1011" s="128"/>
      <c r="G1011" s="128"/>
      <c r="H1011" s="128"/>
      <c r="I1011" s="128"/>
      <c r="J1011" s="128"/>
      <c r="K1011" s="128"/>
    </row>
    <row r="1012" spans="2:11">
      <c r="B1012" s="142"/>
      <c r="C1012" s="142"/>
      <c r="D1012" s="142"/>
      <c r="E1012" s="128"/>
      <c r="F1012" s="128"/>
      <c r="G1012" s="128"/>
      <c r="H1012" s="128"/>
      <c r="I1012" s="128"/>
      <c r="J1012" s="128"/>
      <c r="K1012" s="128"/>
    </row>
    <row r="1013" spans="2:11">
      <c r="B1013" s="142"/>
      <c r="C1013" s="142"/>
      <c r="D1013" s="142"/>
      <c r="E1013" s="128"/>
      <c r="F1013" s="128"/>
      <c r="G1013" s="128"/>
      <c r="H1013" s="128"/>
      <c r="I1013" s="128"/>
      <c r="J1013" s="128"/>
      <c r="K1013" s="128"/>
    </row>
    <row r="1014" spans="2:11">
      <c r="B1014" s="142"/>
      <c r="C1014" s="142"/>
      <c r="D1014" s="142"/>
      <c r="E1014" s="128"/>
      <c r="F1014" s="128"/>
      <c r="G1014" s="128"/>
      <c r="H1014" s="128"/>
      <c r="I1014" s="128"/>
      <c r="J1014" s="128"/>
      <c r="K1014" s="128"/>
    </row>
    <row r="1015" spans="2:11">
      <c r="B1015" s="142"/>
      <c r="C1015" s="142"/>
      <c r="D1015" s="142"/>
      <c r="E1015" s="128"/>
      <c r="F1015" s="128"/>
      <c r="G1015" s="128"/>
      <c r="H1015" s="128"/>
      <c r="I1015" s="128"/>
      <c r="J1015" s="128"/>
      <c r="K1015" s="128"/>
    </row>
    <row r="1016" spans="2:11">
      <c r="B1016" s="142"/>
      <c r="C1016" s="142"/>
      <c r="D1016" s="142"/>
      <c r="E1016" s="128"/>
      <c r="F1016" s="128"/>
      <c r="G1016" s="128"/>
      <c r="H1016" s="128"/>
      <c r="I1016" s="128"/>
      <c r="J1016" s="128"/>
      <c r="K1016" s="128"/>
    </row>
    <row r="1017" spans="2:11">
      <c r="B1017" s="142"/>
      <c r="C1017" s="142"/>
      <c r="D1017" s="142"/>
      <c r="E1017" s="128"/>
      <c r="F1017" s="128"/>
      <c r="G1017" s="128"/>
      <c r="H1017" s="128"/>
      <c r="I1017" s="128"/>
      <c r="J1017" s="128"/>
      <c r="K1017" s="128"/>
    </row>
    <row r="1018" spans="2:11">
      <c r="B1018" s="142"/>
      <c r="C1018" s="142"/>
      <c r="D1018" s="142"/>
      <c r="E1018" s="128"/>
      <c r="F1018" s="128"/>
      <c r="G1018" s="128"/>
      <c r="H1018" s="128"/>
      <c r="I1018" s="128"/>
      <c r="J1018" s="128"/>
      <c r="K1018" s="128"/>
    </row>
    <row r="1019" spans="2:11">
      <c r="B1019" s="142"/>
      <c r="C1019" s="142"/>
      <c r="D1019" s="142"/>
      <c r="E1019" s="128"/>
      <c r="F1019" s="128"/>
      <c r="G1019" s="128"/>
      <c r="H1019" s="128"/>
      <c r="I1019" s="128"/>
      <c r="J1019" s="128"/>
      <c r="K1019" s="128"/>
    </row>
    <row r="1020" spans="2:11">
      <c r="B1020" s="142"/>
      <c r="C1020" s="142"/>
      <c r="D1020" s="142"/>
      <c r="E1020" s="128"/>
      <c r="F1020" s="128"/>
      <c r="G1020" s="128"/>
      <c r="H1020" s="128"/>
      <c r="I1020" s="128"/>
      <c r="J1020" s="128"/>
      <c r="K1020" s="128"/>
    </row>
    <row r="1021" spans="2:11">
      <c r="B1021" s="142"/>
      <c r="C1021" s="142"/>
      <c r="D1021" s="142"/>
      <c r="E1021" s="128"/>
      <c r="F1021" s="128"/>
      <c r="G1021" s="128"/>
      <c r="H1021" s="128"/>
      <c r="I1021" s="128"/>
      <c r="J1021" s="128"/>
      <c r="K1021" s="128"/>
    </row>
    <row r="1022" spans="2:11">
      <c r="B1022" s="142"/>
      <c r="C1022" s="142"/>
      <c r="D1022" s="142"/>
      <c r="E1022" s="128"/>
      <c r="F1022" s="128"/>
      <c r="G1022" s="128"/>
      <c r="H1022" s="128"/>
      <c r="I1022" s="128"/>
      <c r="J1022" s="128"/>
      <c r="K1022" s="128"/>
    </row>
    <row r="1023" spans="2:11">
      <c r="B1023" s="142"/>
      <c r="C1023" s="142"/>
      <c r="D1023" s="142"/>
      <c r="E1023" s="128"/>
      <c r="F1023" s="128"/>
      <c r="G1023" s="128"/>
      <c r="H1023" s="128"/>
      <c r="I1023" s="128"/>
      <c r="J1023" s="128"/>
      <c r="K1023" s="128"/>
    </row>
    <row r="1024" spans="2:11">
      <c r="B1024" s="142"/>
      <c r="C1024" s="142"/>
      <c r="D1024" s="142"/>
      <c r="E1024" s="128"/>
      <c r="F1024" s="128"/>
      <c r="G1024" s="128"/>
      <c r="H1024" s="128"/>
      <c r="I1024" s="128"/>
      <c r="J1024" s="128"/>
      <c r="K1024" s="128"/>
    </row>
    <row r="1025" spans="2:11">
      <c r="B1025" s="142"/>
      <c r="C1025" s="142"/>
      <c r="D1025" s="142"/>
      <c r="E1025" s="128"/>
      <c r="F1025" s="128"/>
      <c r="G1025" s="128"/>
      <c r="H1025" s="128"/>
      <c r="I1025" s="128"/>
      <c r="J1025" s="128"/>
      <c r="K1025" s="128"/>
    </row>
    <row r="1026" spans="2:11">
      <c r="B1026" s="142"/>
      <c r="C1026" s="142"/>
      <c r="D1026" s="142"/>
      <c r="E1026" s="128"/>
      <c r="F1026" s="128"/>
      <c r="G1026" s="128"/>
      <c r="H1026" s="128"/>
      <c r="I1026" s="128"/>
      <c r="J1026" s="128"/>
      <c r="K1026" s="128"/>
    </row>
    <row r="1027" spans="2:11">
      <c r="B1027" s="142"/>
      <c r="C1027" s="142"/>
      <c r="D1027" s="142"/>
      <c r="E1027" s="128"/>
      <c r="F1027" s="128"/>
      <c r="G1027" s="128"/>
      <c r="H1027" s="128"/>
      <c r="I1027" s="128"/>
      <c r="J1027" s="128"/>
      <c r="K1027" s="128"/>
    </row>
    <row r="1028" spans="2:11">
      <c r="B1028" s="142"/>
      <c r="C1028" s="142"/>
      <c r="D1028" s="142"/>
      <c r="E1028" s="128"/>
      <c r="F1028" s="128"/>
      <c r="G1028" s="128"/>
      <c r="H1028" s="128"/>
      <c r="I1028" s="128"/>
      <c r="J1028" s="128"/>
      <c r="K1028" s="128"/>
    </row>
    <row r="1029" spans="2:11">
      <c r="B1029" s="142"/>
      <c r="C1029" s="142"/>
      <c r="D1029" s="142"/>
      <c r="E1029" s="128"/>
      <c r="F1029" s="128"/>
      <c r="G1029" s="128"/>
      <c r="H1029" s="128"/>
      <c r="I1029" s="128"/>
      <c r="J1029" s="128"/>
      <c r="K1029" s="128"/>
    </row>
    <row r="1030" spans="2:11">
      <c r="B1030" s="142"/>
      <c r="C1030" s="142"/>
      <c r="D1030" s="142"/>
      <c r="E1030" s="128"/>
      <c r="F1030" s="128"/>
      <c r="G1030" s="128"/>
      <c r="H1030" s="128"/>
      <c r="I1030" s="128"/>
      <c r="J1030" s="128"/>
      <c r="K1030" s="128"/>
    </row>
    <row r="1031" spans="2:11">
      <c r="B1031" s="142"/>
      <c r="C1031" s="142"/>
      <c r="D1031" s="142"/>
      <c r="E1031" s="128"/>
      <c r="F1031" s="128"/>
      <c r="G1031" s="128"/>
      <c r="H1031" s="128"/>
      <c r="I1031" s="128"/>
      <c r="J1031" s="128"/>
      <c r="K1031" s="128"/>
    </row>
    <row r="1032" spans="2:11">
      <c r="B1032" s="142"/>
      <c r="C1032" s="142"/>
      <c r="D1032" s="142"/>
      <c r="E1032" s="128"/>
      <c r="F1032" s="128"/>
      <c r="G1032" s="128"/>
      <c r="H1032" s="128"/>
      <c r="I1032" s="128"/>
      <c r="J1032" s="128"/>
      <c r="K1032" s="128"/>
    </row>
    <row r="1033" spans="2:11">
      <c r="B1033" s="142"/>
      <c r="C1033" s="142"/>
      <c r="D1033" s="142"/>
      <c r="E1033" s="128"/>
      <c r="F1033" s="128"/>
      <c r="G1033" s="128"/>
      <c r="H1033" s="128"/>
      <c r="I1033" s="128"/>
      <c r="J1033" s="128"/>
      <c r="K1033" s="128"/>
    </row>
    <row r="1034" spans="2:11">
      <c r="B1034" s="142"/>
      <c r="C1034" s="142"/>
      <c r="D1034" s="142"/>
      <c r="E1034" s="128"/>
      <c r="F1034" s="128"/>
      <c r="G1034" s="128"/>
      <c r="H1034" s="128"/>
      <c r="I1034" s="128"/>
      <c r="J1034" s="128"/>
      <c r="K1034" s="128"/>
    </row>
    <row r="1035" spans="2:11">
      <c r="B1035" s="142"/>
      <c r="C1035" s="142"/>
      <c r="D1035" s="142"/>
      <c r="E1035" s="128"/>
      <c r="F1035" s="128"/>
      <c r="G1035" s="128"/>
      <c r="H1035" s="128"/>
      <c r="I1035" s="128"/>
      <c r="J1035" s="128"/>
      <c r="K1035" s="128"/>
    </row>
    <row r="1036" spans="2:11">
      <c r="B1036" s="142"/>
      <c r="C1036" s="142"/>
      <c r="D1036" s="142"/>
      <c r="E1036" s="128"/>
      <c r="F1036" s="128"/>
      <c r="G1036" s="128"/>
      <c r="H1036" s="128"/>
      <c r="I1036" s="128"/>
      <c r="J1036" s="128"/>
      <c r="K1036" s="128"/>
    </row>
    <row r="1037" spans="2:11">
      <c r="B1037" s="142"/>
      <c r="C1037" s="142"/>
      <c r="D1037" s="142"/>
      <c r="E1037" s="128"/>
      <c r="F1037" s="128"/>
      <c r="G1037" s="128"/>
      <c r="H1037" s="128"/>
      <c r="I1037" s="128"/>
      <c r="J1037" s="128"/>
      <c r="K1037" s="128"/>
    </row>
    <row r="1038" spans="2:11">
      <c r="B1038" s="142"/>
      <c r="C1038" s="142"/>
      <c r="D1038" s="142"/>
      <c r="E1038" s="128"/>
      <c r="F1038" s="128"/>
      <c r="G1038" s="128"/>
      <c r="H1038" s="128"/>
      <c r="I1038" s="128"/>
      <c r="J1038" s="128"/>
      <c r="K1038" s="128"/>
    </row>
    <row r="1039" spans="2:11">
      <c r="B1039" s="142"/>
      <c r="C1039" s="142"/>
      <c r="D1039" s="142"/>
      <c r="E1039" s="128"/>
      <c r="F1039" s="128"/>
      <c r="G1039" s="128"/>
      <c r="H1039" s="128"/>
      <c r="I1039" s="128"/>
      <c r="J1039" s="128"/>
      <c r="K1039" s="128"/>
    </row>
    <row r="1040" spans="2:11">
      <c r="B1040" s="142"/>
      <c r="C1040" s="142"/>
      <c r="D1040" s="142"/>
      <c r="E1040" s="128"/>
      <c r="F1040" s="128"/>
      <c r="G1040" s="128"/>
      <c r="H1040" s="128"/>
      <c r="I1040" s="128"/>
      <c r="J1040" s="128"/>
      <c r="K1040" s="128"/>
    </row>
    <row r="1041" spans="2:11">
      <c r="B1041" s="142"/>
      <c r="C1041" s="142"/>
      <c r="D1041" s="142"/>
      <c r="E1041" s="128"/>
      <c r="F1041" s="128"/>
      <c r="G1041" s="128"/>
      <c r="H1041" s="128"/>
      <c r="I1041" s="128"/>
      <c r="J1041" s="128"/>
      <c r="K1041" s="128"/>
    </row>
    <row r="1042" spans="2:11">
      <c r="B1042" s="142"/>
      <c r="C1042" s="142"/>
      <c r="D1042" s="142"/>
      <c r="E1042" s="128"/>
      <c r="F1042" s="128"/>
      <c r="G1042" s="128"/>
      <c r="H1042" s="128"/>
      <c r="I1042" s="128"/>
      <c r="J1042" s="128"/>
      <c r="K1042" s="128"/>
    </row>
    <row r="1043" spans="2:11">
      <c r="B1043" s="142"/>
      <c r="C1043" s="142"/>
      <c r="D1043" s="142"/>
      <c r="E1043" s="128"/>
      <c r="F1043" s="128"/>
      <c r="G1043" s="128"/>
      <c r="H1043" s="128"/>
      <c r="I1043" s="128"/>
      <c r="J1043" s="128"/>
      <c r="K1043" s="128"/>
    </row>
    <row r="1044" spans="2:11">
      <c r="B1044" s="142"/>
      <c r="C1044" s="142"/>
      <c r="D1044" s="142"/>
      <c r="E1044" s="128"/>
      <c r="F1044" s="128"/>
      <c r="G1044" s="128"/>
      <c r="H1044" s="128"/>
      <c r="I1044" s="128"/>
      <c r="J1044" s="128"/>
      <c r="K1044" s="128"/>
    </row>
    <row r="1045" spans="2:11">
      <c r="B1045" s="142"/>
      <c r="C1045" s="142"/>
      <c r="D1045" s="142"/>
      <c r="E1045" s="128"/>
      <c r="F1045" s="128"/>
      <c r="G1045" s="128"/>
      <c r="H1045" s="128"/>
      <c r="I1045" s="128"/>
      <c r="J1045" s="128"/>
      <c r="K1045" s="128"/>
    </row>
    <row r="1046" spans="2:11">
      <c r="B1046" s="142"/>
      <c r="C1046" s="142"/>
      <c r="D1046" s="142"/>
      <c r="E1046" s="128"/>
      <c r="F1046" s="128"/>
      <c r="G1046" s="128"/>
      <c r="H1046" s="128"/>
      <c r="I1046" s="128"/>
      <c r="J1046" s="128"/>
      <c r="K1046" s="128"/>
    </row>
    <row r="1047" spans="2:11">
      <c r="B1047" s="142"/>
      <c r="C1047" s="142"/>
      <c r="D1047" s="142"/>
      <c r="E1047" s="128"/>
      <c r="F1047" s="128"/>
      <c r="G1047" s="128"/>
      <c r="H1047" s="128"/>
      <c r="I1047" s="128"/>
      <c r="J1047" s="128"/>
      <c r="K1047" s="128"/>
    </row>
    <row r="1048" spans="2:11">
      <c r="B1048" s="142"/>
      <c r="C1048" s="142"/>
      <c r="D1048" s="142"/>
      <c r="E1048" s="128"/>
      <c r="F1048" s="128"/>
      <c r="G1048" s="128"/>
      <c r="H1048" s="128"/>
      <c r="I1048" s="128"/>
      <c r="J1048" s="128"/>
      <c r="K1048" s="128"/>
    </row>
    <row r="1049" spans="2:11">
      <c r="B1049" s="142"/>
      <c r="C1049" s="142"/>
      <c r="D1049" s="142"/>
      <c r="E1049" s="128"/>
      <c r="F1049" s="128"/>
      <c r="G1049" s="128"/>
      <c r="H1049" s="128"/>
      <c r="I1049" s="128"/>
      <c r="J1049" s="128"/>
      <c r="K1049" s="128"/>
    </row>
    <row r="1050" spans="2:11">
      <c r="B1050" s="142"/>
      <c r="C1050" s="142"/>
      <c r="D1050" s="142"/>
      <c r="E1050" s="128"/>
      <c r="F1050" s="128"/>
      <c r="G1050" s="128"/>
      <c r="H1050" s="128"/>
      <c r="I1050" s="128"/>
      <c r="J1050" s="128"/>
      <c r="K1050" s="128"/>
    </row>
    <row r="1051" spans="2:11">
      <c r="B1051" s="142"/>
      <c r="C1051" s="142"/>
      <c r="D1051" s="142"/>
      <c r="E1051" s="128"/>
      <c r="F1051" s="128"/>
      <c r="G1051" s="128"/>
      <c r="H1051" s="128"/>
      <c r="I1051" s="128"/>
      <c r="J1051" s="128"/>
      <c r="K1051" s="128"/>
    </row>
    <row r="1052" spans="2:11">
      <c r="B1052" s="142"/>
      <c r="C1052" s="142"/>
      <c r="D1052" s="142"/>
      <c r="E1052" s="128"/>
      <c r="F1052" s="128"/>
      <c r="G1052" s="128"/>
      <c r="H1052" s="128"/>
      <c r="I1052" s="128"/>
      <c r="J1052" s="128"/>
      <c r="K1052" s="128"/>
    </row>
    <row r="1053" spans="2:11">
      <c r="B1053" s="142"/>
      <c r="C1053" s="142"/>
      <c r="D1053" s="142"/>
      <c r="E1053" s="128"/>
      <c r="F1053" s="128"/>
      <c r="G1053" s="128"/>
      <c r="H1053" s="128"/>
      <c r="I1053" s="128"/>
      <c r="J1053" s="128"/>
      <c r="K1053" s="128"/>
    </row>
    <row r="1054" spans="2:11">
      <c r="B1054" s="142"/>
      <c r="C1054" s="142"/>
      <c r="D1054" s="142"/>
      <c r="E1054" s="128"/>
      <c r="F1054" s="128"/>
      <c r="G1054" s="128"/>
      <c r="H1054" s="128"/>
      <c r="I1054" s="128"/>
      <c r="J1054" s="128"/>
      <c r="K1054" s="128"/>
    </row>
    <row r="1055" spans="2:11">
      <c r="B1055" s="142"/>
      <c r="C1055" s="142"/>
      <c r="D1055" s="142"/>
      <c r="E1055" s="128"/>
      <c r="F1055" s="128"/>
      <c r="G1055" s="128"/>
      <c r="H1055" s="128"/>
      <c r="I1055" s="128"/>
      <c r="J1055" s="128"/>
      <c r="K1055" s="128"/>
    </row>
    <row r="1056" spans="2:11">
      <c r="B1056" s="142"/>
      <c r="C1056" s="142"/>
      <c r="D1056" s="142"/>
      <c r="E1056" s="128"/>
      <c r="F1056" s="128"/>
      <c r="G1056" s="128"/>
      <c r="H1056" s="128"/>
      <c r="I1056" s="128"/>
      <c r="J1056" s="128"/>
      <c r="K1056" s="128"/>
    </row>
    <row r="1057" spans="2:11">
      <c r="B1057" s="142"/>
      <c r="C1057" s="142"/>
      <c r="D1057" s="142"/>
      <c r="E1057" s="128"/>
      <c r="F1057" s="128"/>
      <c r="G1057" s="128"/>
      <c r="H1057" s="128"/>
      <c r="I1057" s="128"/>
      <c r="J1057" s="128"/>
      <c r="K1057" s="128"/>
    </row>
    <row r="1058" spans="2:11">
      <c r="B1058" s="142"/>
      <c r="C1058" s="142"/>
      <c r="D1058" s="142"/>
      <c r="E1058" s="128"/>
      <c r="F1058" s="128"/>
      <c r="G1058" s="128"/>
      <c r="H1058" s="128"/>
      <c r="I1058" s="128"/>
      <c r="J1058" s="128"/>
      <c r="K1058" s="128"/>
    </row>
    <row r="1059" spans="2:11">
      <c r="B1059" s="142"/>
      <c r="C1059" s="142"/>
      <c r="D1059" s="142"/>
      <c r="E1059" s="128"/>
      <c r="F1059" s="128"/>
      <c r="G1059" s="128"/>
      <c r="H1059" s="128"/>
      <c r="I1059" s="128"/>
      <c r="J1059" s="128"/>
      <c r="K1059" s="128"/>
    </row>
    <row r="1060" spans="2:11">
      <c r="B1060" s="142"/>
      <c r="C1060" s="142"/>
      <c r="D1060" s="142"/>
      <c r="E1060" s="128"/>
      <c r="F1060" s="128"/>
      <c r="G1060" s="128"/>
      <c r="H1060" s="128"/>
      <c r="I1060" s="128"/>
      <c r="J1060" s="128"/>
      <c r="K1060" s="128"/>
    </row>
    <row r="1061" spans="2:11">
      <c r="B1061" s="142"/>
      <c r="C1061" s="142"/>
      <c r="D1061" s="142"/>
      <c r="E1061" s="128"/>
      <c r="F1061" s="128"/>
      <c r="G1061" s="128"/>
      <c r="H1061" s="128"/>
      <c r="I1061" s="128"/>
      <c r="J1061" s="128"/>
      <c r="K1061" s="128"/>
    </row>
    <row r="1062" spans="2:11">
      <c r="B1062" s="142"/>
      <c r="C1062" s="142"/>
      <c r="D1062" s="142"/>
      <c r="E1062" s="128"/>
      <c r="F1062" s="128"/>
      <c r="G1062" s="128"/>
      <c r="H1062" s="128"/>
      <c r="I1062" s="128"/>
      <c r="J1062" s="128"/>
      <c r="K1062" s="128"/>
    </row>
    <row r="1063" spans="2:11">
      <c r="B1063" s="142"/>
      <c r="C1063" s="142"/>
      <c r="D1063" s="142"/>
      <c r="E1063" s="128"/>
      <c r="F1063" s="128"/>
      <c r="G1063" s="128"/>
      <c r="H1063" s="128"/>
      <c r="I1063" s="128"/>
      <c r="J1063" s="128"/>
      <c r="K1063" s="128"/>
    </row>
    <row r="1064" spans="2:11">
      <c r="B1064" s="142"/>
      <c r="C1064" s="142"/>
      <c r="D1064" s="142"/>
      <c r="E1064" s="128"/>
      <c r="F1064" s="128"/>
      <c r="G1064" s="128"/>
      <c r="H1064" s="128"/>
      <c r="I1064" s="128"/>
      <c r="J1064" s="128"/>
      <c r="K1064" s="128"/>
    </row>
    <row r="1065" spans="2:11">
      <c r="B1065" s="142"/>
      <c r="C1065" s="142"/>
      <c r="D1065" s="142"/>
      <c r="E1065" s="128"/>
      <c r="F1065" s="128"/>
      <c r="G1065" s="128"/>
      <c r="H1065" s="128"/>
      <c r="I1065" s="128"/>
      <c r="J1065" s="128"/>
      <c r="K1065" s="128"/>
    </row>
    <row r="1066" spans="2:11">
      <c r="B1066" s="142"/>
      <c r="C1066" s="142"/>
      <c r="D1066" s="142"/>
      <c r="E1066" s="128"/>
      <c r="F1066" s="128"/>
      <c r="G1066" s="128"/>
      <c r="H1066" s="128"/>
      <c r="I1066" s="128"/>
      <c r="J1066" s="128"/>
      <c r="K1066" s="128"/>
    </row>
    <row r="1067" spans="2:11">
      <c r="B1067" s="142"/>
      <c r="C1067" s="142"/>
      <c r="D1067" s="142"/>
      <c r="E1067" s="128"/>
      <c r="F1067" s="128"/>
      <c r="G1067" s="128"/>
      <c r="H1067" s="128"/>
      <c r="I1067" s="128"/>
      <c r="J1067" s="128"/>
      <c r="K1067" s="128"/>
    </row>
    <row r="1068" spans="2:11">
      <c r="B1068" s="142"/>
      <c r="C1068" s="142"/>
      <c r="D1068" s="142"/>
      <c r="E1068" s="128"/>
      <c r="F1068" s="128"/>
      <c r="G1068" s="128"/>
      <c r="H1068" s="128"/>
      <c r="I1068" s="128"/>
      <c r="J1068" s="128"/>
      <c r="K1068" s="128"/>
    </row>
    <row r="1069" spans="2:11">
      <c r="B1069" s="142"/>
      <c r="C1069" s="142"/>
      <c r="D1069" s="142"/>
      <c r="E1069" s="128"/>
      <c r="F1069" s="128"/>
      <c r="G1069" s="128"/>
      <c r="H1069" s="128"/>
      <c r="I1069" s="128"/>
      <c r="J1069" s="128"/>
      <c r="K1069" s="128"/>
    </row>
    <row r="1070" spans="2:11">
      <c r="B1070" s="142"/>
      <c r="C1070" s="142"/>
      <c r="D1070" s="142"/>
      <c r="E1070" s="128"/>
      <c r="F1070" s="128"/>
      <c r="G1070" s="128"/>
      <c r="H1070" s="128"/>
      <c r="I1070" s="128"/>
      <c r="J1070" s="128"/>
      <c r="K1070" s="128"/>
    </row>
    <row r="1071" spans="2:11">
      <c r="B1071" s="142"/>
      <c r="C1071" s="142"/>
      <c r="D1071" s="142"/>
      <c r="E1071" s="128"/>
      <c r="F1071" s="128"/>
      <c r="G1071" s="128"/>
      <c r="H1071" s="128"/>
      <c r="I1071" s="128"/>
      <c r="J1071" s="128"/>
      <c r="K1071" s="128"/>
    </row>
    <row r="1072" spans="2:11">
      <c r="B1072" s="142"/>
      <c r="C1072" s="142"/>
      <c r="D1072" s="142"/>
      <c r="E1072" s="128"/>
      <c r="F1072" s="128"/>
      <c r="G1072" s="128"/>
      <c r="H1072" s="128"/>
      <c r="I1072" s="128"/>
      <c r="J1072" s="128"/>
      <c r="K1072" s="128"/>
    </row>
    <row r="1073" spans="2:11">
      <c r="B1073" s="142"/>
      <c r="C1073" s="142"/>
      <c r="D1073" s="142"/>
      <c r="E1073" s="128"/>
      <c r="F1073" s="128"/>
      <c r="G1073" s="128"/>
      <c r="H1073" s="128"/>
      <c r="I1073" s="128"/>
      <c r="J1073" s="128"/>
      <c r="K1073" s="128"/>
    </row>
    <row r="1074" spans="2:11">
      <c r="B1074" s="142"/>
      <c r="C1074" s="142"/>
      <c r="D1074" s="142"/>
      <c r="E1074" s="128"/>
      <c r="F1074" s="128"/>
      <c r="G1074" s="128"/>
      <c r="H1074" s="128"/>
      <c r="I1074" s="128"/>
      <c r="J1074" s="128"/>
      <c r="K1074" s="128"/>
    </row>
    <row r="1075" spans="2:11">
      <c r="B1075" s="142"/>
      <c r="C1075" s="142"/>
      <c r="D1075" s="142"/>
      <c r="E1075" s="128"/>
      <c r="F1075" s="128"/>
      <c r="G1075" s="128"/>
      <c r="H1075" s="128"/>
      <c r="I1075" s="128"/>
      <c r="J1075" s="128"/>
      <c r="K1075" s="128"/>
    </row>
    <row r="1076" spans="2:11">
      <c r="B1076" s="142"/>
      <c r="C1076" s="142"/>
      <c r="D1076" s="142"/>
      <c r="E1076" s="128"/>
      <c r="F1076" s="128"/>
      <c r="G1076" s="128"/>
      <c r="H1076" s="128"/>
      <c r="I1076" s="128"/>
      <c r="J1076" s="128"/>
      <c r="K1076" s="128"/>
    </row>
    <row r="1077" spans="2:11">
      <c r="B1077" s="142"/>
      <c r="C1077" s="142"/>
      <c r="D1077" s="142"/>
      <c r="E1077" s="128"/>
      <c r="F1077" s="128"/>
      <c r="G1077" s="128"/>
      <c r="H1077" s="128"/>
      <c r="I1077" s="128"/>
      <c r="J1077" s="128"/>
      <c r="K1077" s="128"/>
    </row>
    <row r="1078" spans="2:11">
      <c r="B1078" s="142"/>
      <c r="C1078" s="142"/>
      <c r="D1078" s="142"/>
      <c r="E1078" s="128"/>
      <c r="F1078" s="128"/>
      <c r="G1078" s="128"/>
      <c r="H1078" s="128"/>
      <c r="I1078" s="128"/>
      <c r="J1078" s="128"/>
      <c r="K1078" s="128"/>
    </row>
    <row r="1079" spans="2:11">
      <c r="B1079" s="142"/>
      <c r="C1079" s="142"/>
      <c r="D1079" s="142"/>
      <c r="E1079" s="128"/>
      <c r="F1079" s="128"/>
      <c r="G1079" s="128"/>
      <c r="H1079" s="128"/>
      <c r="I1079" s="128"/>
      <c r="J1079" s="128"/>
      <c r="K1079" s="128"/>
    </row>
    <row r="1080" spans="2:11">
      <c r="B1080" s="142"/>
      <c r="C1080" s="142"/>
      <c r="D1080" s="142"/>
      <c r="E1080" s="128"/>
      <c r="F1080" s="128"/>
      <c r="G1080" s="128"/>
      <c r="H1080" s="128"/>
      <c r="I1080" s="128"/>
      <c r="J1080" s="128"/>
      <c r="K1080" s="128"/>
    </row>
    <row r="1081" spans="2:11">
      <c r="B1081" s="142"/>
      <c r="C1081" s="142"/>
      <c r="D1081" s="142"/>
      <c r="E1081" s="128"/>
      <c r="F1081" s="128"/>
      <c r="G1081" s="128"/>
      <c r="H1081" s="128"/>
      <c r="I1081" s="128"/>
      <c r="J1081" s="128"/>
      <c r="K1081" s="128"/>
    </row>
    <row r="1082" spans="2:11">
      <c r="B1082" s="142"/>
      <c r="C1082" s="142"/>
      <c r="D1082" s="142"/>
      <c r="E1082" s="128"/>
      <c r="F1082" s="128"/>
      <c r="G1082" s="128"/>
      <c r="H1082" s="128"/>
      <c r="I1082" s="128"/>
      <c r="J1082" s="128"/>
      <c r="K1082" s="128"/>
    </row>
    <row r="1083" spans="2:11">
      <c r="B1083" s="142"/>
      <c r="C1083" s="142"/>
      <c r="D1083" s="142"/>
      <c r="E1083" s="128"/>
      <c r="F1083" s="128"/>
      <c r="G1083" s="128"/>
      <c r="H1083" s="128"/>
      <c r="I1083" s="128"/>
      <c r="J1083" s="128"/>
      <c r="K1083" s="128"/>
    </row>
    <row r="1084" spans="2:11">
      <c r="B1084" s="142"/>
      <c r="C1084" s="142"/>
      <c r="D1084" s="142"/>
      <c r="E1084" s="128"/>
      <c r="F1084" s="128"/>
      <c r="G1084" s="128"/>
      <c r="H1084" s="128"/>
      <c r="I1084" s="128"/>
      <c r="J1084" s="128"/>
      <c r="K1084" s="128"/>
    </row>
    <row r="1085" spans="2:11">
      <c r="B1085" s="142"/>
      <c r="C1085" s="142"/>
      <c r="D1085" s="142"/>
      <c r="E1085" s="128"/>
      <c r="F1085" s="128"/>
      <c r="G1085" s="128"/>
      <c r="H1085" s="128"/>
      <c r="I1085" s="128"/>
      <c r="J1085" s="128"/>
      <c r="K1085" s="128"/>
    </row>
    <row r="1086" spans="2:11">
      <c r="B1086" s="142"/>
      <c r="C1086" s="142"/>
      <c r="D1086" s="142"/>
      <c r="E1086" s="128"/>
      <c r="F1086" s="128"/>
      <c r="G1086" s="128"/>
      <c r="H1086" s="128"/>
      <c r="I1086" s="128"/>
      <c r="J1086" s="128"/>
      <c r="K1086" s="128"/>
    </row>
    <row r="1087" spans="2:11">
      <c r="B1087" s="142"/>
      <c r="C1087" s="142"/>
      <c r="D1087" s="142"/>
      <c r="E1087" s="128"/>
      <c r="F1087" s="128"/>
      <c r="G1087" s="128"/>
      <c r="H1087" s="128"/>
      <c r="I1087" s="128"/>
      <c r="J1087" s="128"/>
      <c r="K1087" s="128"/>
    </row>
    <row r="1088" spans="2:11">
      <c r="B1088" s="142"/>
      <c r="C1088" s="142"/>
      <c r="D1088" s="142"/>
      <c r="E1088" s="128"/>
      <c r="F1088" s="128"/>
      <c r="G1088" s="128"/>
      <c r="H1088" s="128"/>
      <c r="I1088" s="128"/>
      <c r="J1088" s="128"/>
      <c r="K1088" s="128"/>
    </row>
    <row r="1089" spans="2:11">
      <c r="B1089" s="142"/>
      <c r="C1089" s="142"/>
      <c r="D1089" s="142"/>
      <c r="E1089" s="128"/>
      <c r="F1089" s="128"/>
      <c r="G1089" s="128"/>
      <c r="H1089" s="128"/>
      <c r="I1089" s="128"/>
      <c r="J1089" s="128"/>
      <c r="K1089" s="128"/>
    </row>
    <row r="1090" spans="2:11">
      <c r="B1090" s="142"/>
      <c r="C1090" s="142"/>
      <c r="D1090" s="142"/>
      <c r="E1090" s="128"/>
      <c r="F1090" s="128"/>
      <c r="G1090" s="128"/>
      <c r="H1090" s="128"/>
      <c r="I1090" s="128"/>
      <c r="J1090" s="128"/>
      <c r="K1090" s="128"/>
    </row>
    <row r="1091" spans="2:11">
      <c r="B1091" s="142"/>
      <c r="C1091" s="142"/>
      <c r="D1091" s="142"/>
      <c r="E1091" s="128"/>
      <c r="F1091" s="128"/>
      <c r="G1091" s="128"/>
      <c r="H1091" s="128"/>
      <c r="I1091" s="128"/>
      <c r="J1091" s="128"/>
      <c r="K1091" s="128"/>
    </row>
    <row r="1092" spans="2:11">
      <c r="B1092" s="142"/>
      <c r="C1092" s="142"/>
      <c r="D1092" s="142"/>
      <c r="E1092" s="128"/>
      <c r="F1092" s="128"/>
      <c r="G1092" s="128"/>
      <c r="H1092" s="128"/>
      <c r="I1092" s="128"/>
      <c r="J1092" s="128"/>
      <c r="K1092" s="128"/>
    </row>
    <row r="1093" spans="2:11">
      <c r="B1093" s="142"/>
      <c r="C1093" s="142"/>
      <c r="D1093" s="142"/>
      <c r="E1093" s="128"/>
      <c r="F1093" s="128"/>
      <c r="G1093" s="128"/>
      <c r="H1093" s="128"/>
      <c r="I1093" s="128"/>
      <c r="J1093" s="128"/>
      <c r="K1093" s="128"/>
    </row>
    <row r="1094" spans="2:11">
      <c r="B1094" s="142"/>
      <c r="C1094" s="142"/>
      <c r="D1094" s="142"/>
      <c r="E1094" s="128"/>
      <c r="F1094" s="128"/>
      <c r="G1094" s="128"/>
      <c r="H1094" s="128"/>
      <c r="I1094" s="128"/>
      <c r="J1094" s="128"/>
      <c r="K1094" s="128"/>
    </row>
    <row r="1095" spans="2:11">
      <c r="B1095" s="142"/>
      <c r="C1095" s="142"/>
      <c r="D1095" s="142"/>
      <c r="E1095" s="128"/>
      <c r="F1095" s="128"/>
      <c r="G1095" s="128"/>
      <c r="H1095" s="128"/>
      <c r="I1095" s="128"/>
      <c r="J1095" s="128"/>
      <c r="K1095" s="128"/>
    </row>
    <row r="1096" spans="2:11">
      <c r="B1096" s="142"/>
      <c r="C1096" s="142"/>
      <c r="D1096" s="142"/>
      <c r="E1096" s="128"/>
      <c r="F1096" s="128"/>
      <c r="G1096" s="128"/>
      <c r="H1096" s="128"/>
      <c r="I1096" s="128"/>
      <c r="J1096" s="128"/>
      <c r="K1096" s="128"/>
    </row>
    <row r="1097" spans="2:11">
      <c r="B1097" s="142"/>
      <c r="C1097" s="142"/>
      <c r="D1097" s="142"/>
      <c r="E1097" s="128"/>
      <c r="F1097" s="128"/>
      <c r="G1097" s="128"/>
      <c r="H1097" s="128"/>
      <c r="I1097" s="128"/>
      <c r="J1097" s="128"/>
      <c r="K1097" s="128"/>
    </row>
    <row r="1098" spans="2:11">
      <c r="B1098" s="142"/>
      <c r="C1098" s="142"/>
      <c r="D1098" s="142"/>
      <c r="E1098" s="128"/>
      <c r="F1098" s="128"/>
      <c r="G1098" s="128"/>
      <c r="H1098" s="128"/>
      <c r="I1098" s="128"/>
      <c r="J1098" s="128"/>
      <c r="K1098" s="128"/>
    </row>
    <row r="1099" spans="2:11">
      <c r="B1099" s="142"/>
      <c r="C1099" s="142"/>
      <c r="D1099" s="142"/>
      <c r="E1099" s="128"/>
      <c r="F1099" s="128"/>
      <c r="G1099" s="128"/>
      <c r="H1099" s="128"/>
      <c r="I1099" s="128"/>
      <c r="J1099" s="128"/>
      <c r="K1099" s="128"/>
    </row>
  </sheetData>
  <sheetProtection sheet="1" objects="1" scenarios="1"/>
  <mergeCells count="2">
    <mergeCell ref="B6:K6"/>
    <mergeCell ref="B7:K7"/>
  </mergeCells>
  <phoneticPr fontId="6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9.28515625" style="2" bestFit="1" customWidth="1"/>
    <col min="3" max="3" width="41.7109375" style="2" bestFit="1" customWidth="1"/>
    <col min="4" max="4" width="9.42578125" style="2" bestFit="1" customWidth="1"/>
    <col min="5" max="5" width="4.5703125" style="1" bestFit="1" customWidth="1"/>
    <col min="6" max="6" width="7.85546875" style="1" bestFit="1" customWidth="1"/>
    <col min="7" max="7" width="11.28515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8" style="1" bestFit="1" customWidth="1"/>
    <col min="12" max="12" width="13.140625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56" t="s">
        <v>165</v>
      </c>
      <c r="C1" s="77" t="s" vm="1">
        <v>244</v>
      </c>
    </row>
    <row r="2" spans="2:17">
      <c r="B2" s="56" t="s">
        <v>164</v>
      </c>
      <c r="C2" s="77" t="s">
        <v>245</v>
      </c>
    </row>
    <row r="3" spans="2:17">
      <c r="B3" s="56" t="s">
        <v>166</v>
      </c>
      <c r="C3" s="77" t="s">
        <v>246</v>
      </c>
    </row>
    <row r="4" spans="2:17">
      <c r="B4" s="56" t="s">
        <v>167</v>
      </c>
      <c r="C4" s="77" t="s">
        <v>247</v>
      </c>
    </row>
    <row r="6" spans="2:17" ht="26.25" customHeight="1">
      <c r="B6" s="182" t="s">
        <v>194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</row>
    <row r="7" spans="2:17" ht="26.25" customHeight="1">
      <c r="B7" s="182" t="s">
        <v>119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4"/>
    </row>
    <row r="8" spans="2:17" s="3" customFormat="1" ht="63">
      <c r="B8" s="22" t="s">
        <v>135</v>
      </c>
      <c r="C8" s="30" t="s">
        <v>51</v>
      </c>
      <c r="D8" s="30" t="s">
        <v>58</v>
      </c>
      <c r="E8" s="30" t="s">
        <v>15</v>
      </c>
      <c r="F8" s="30" t="s">
        <v>76</v>
      </c>
      <c r="G8" s="30" t="s">
        <v>121</v>
      </c>
      <c r="H8" s="30" t="s">
        <v>18</v>
      </c>
      <c r="I8" s="30" t="s">
        <v>120</v>
      </c>
      <c r="J8" s="30" t="s">
        <v>17</v>
      </c>
      <c r="K8" s="30" t="s">
        <v>19</v>
      </c>
      <c r="L8" s="30" t="s">
        <v>227</v>
      </c>
      <c r="M8" s="30" t="s">
        <v>226</v>
      </c>
      <c r="N8" s="30" t="s">
        <v>129</v>
      </c>
      <c r="O8" s="30" t="s">
        <v>67</v>
      </c>
      <c r="P8" s="30" t="s">
        <v>168</v>
      </c>
      <c r="Q8" s="31" t="s">
        <v>170</v>
      </c>
    </row>
    <row r="9" spans="2:17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234</v>
      </c>
      <c r="M9" s="16"/>
      <c r="N9" s="16" t="s">
        <v>230</v>
      </c>
      <c r="O9" s="16" t="s">
        <v>20</v>
      </c>
      <c r="P9" s="32" t="s">
        <v>20</v>
      </c>
      <c r="Q9" s="17" t="s">
        <v>20</v>
      </c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132</v>
      </c>
    </row>
    <row r="11" spans="2:17" s="4" customFormat="1" ht="18" customHeight="1">
      <c r="B11" s="123" t="s">
        <v>57</v>
      </c>
      <c r="C11" s="119"/>
      <c r="D11" s="119"/>
      <c r="E11" s="119"/>
      <c r="F11" s="119"/>
      <c r="G11" s="119"/>
      <c r="H11" s="120">
        <v>28.47</v>
      </c>
      <c r="I11" s="119"/>
      <c r="J11" s="119"/>
      <c r="K11" s="125">
        <v>0.38200000000000001</v>
      </c>
      <c r="L11" s="120"/>
      <c r="M11" s="122"/>
      <c r="N11" s="120">
        <v>0.30474999999999997</v>
      </c>
      <c r="O11" s="119"/>
      <c r="P11" s="121">
        <v>1</v>
      </c>
      <c r="Q11" s="121">
        <f>N11/'סכום נכסי הקרן'!$C$42</f>
        <v>4.1345976698519487E-9</v>
      </c>
    </row>
    <row r="12" spans="2:17" s="98" customFormat="1" ht="18" customHeight="1">
      <c r="B12" s="124" t="s">
        <v>220</v>
      </c>
      <c r="C12" s="119"/>
      <c r="D12" s="119"/>
      <c r="E12" s="119"/>
      <c r="F12" s="119"/>
      <c r="G12" s="119"/>
      <c r="H12" s="120">
        <v>28.47</v>
      </c>
      <c r="I12" s="119"/>
      <c r="J12" s="119"/>
      <c r="K12" s="125">
        <v>0.38200000000000001</v>
      </c>
      <c r="L12" s="120"/>
      <c r="M12" s="122"/>
      <c r="N12" s="120">
        <v>0.30474999999999997</v>
      </c>
      <c r="O12" s="119"/>
      <c r="P12" s="121">
        <v>1</v>
      </c>
      <c r="Q12" s="121">
        <f>N12/'סכום נכסי הקרן'!$C$42</f>
        <v>4.1345976698519487E-9</v>
      </c>
    </row>
    <row r="13" spans="2:17">
      <c r="B13" s="100" t="s">
        <v>71</v>
      </c>
      <c r="C13" s="81"/>
      <c r="D13" s="81"/>
      <c r="E13" s="81"/>
      <c r="F13" s="81"/>
      <c r="G13" s="81"/>
      <c r="H13" s="90">
        <v>28.47</v>
      </c>
      <c r="I13" s="81"/>
      <c r="J13" s="81"/>
      <c r="K13" s="102">
        <v>0.38200000000000001</v>
      </c>
      <c r="L13" s="90"/>
      <c r="M13" s="92"/>
      <c r="N13" s="90">
        <v>0.30474999999999997</v>
      </c>
      <c r="O13" s="81"/>
      <c r="P13" s="91">
        <v>1</v>
      </c>
      <c r="Q13" s="91">
        <f>N13/'סכום נכסי הקרן'!$C$42</f>
        <v>4.1345976698519487E-9</v>
      </c>
    </row>
    <row r="14" spans="2:17" s="98" customFormat="1">
      <c r="B14" s="126" t="s">
        <v>70</v>
      </c>
      <c r="C14" s="119"/>
      <c r="D14" s="119"/>
      <c r="E14" s="119"/>
      <c r="F14" s="119"/>
      <c r="G14" s="119"/>
      <c r="H14" s="120">
        <v>28.47</v>
      </c>
      <c r="I14" s="119"/>
      <c r="J14" s="119"/>
      <c r="K14" s="125">
        <v>0.38200000000000001</v>
      </c>
      <c r="L14" s="120"/>
      <c r="M14" s="122"/>
      <c r="N14" s="120">
        <v>0.30474999999999997</v>
      </c>
      <c r="O14" s="119"/>
      <c r="P14" s="121">
        <v>1</v>
      </c>
      <c r="Q14" s="121">
        <f>N14/'סכום נכסי הקרן'!$C$42</f>
        <v>4.1345976698519487E-9</v>
      </c>
    </row>
    <row r="15" spans="2:17">
      <c r="B15" s="85" t="s">
        <v>3401</v>
      </c>
      <c r="C15" s="83" t="s">
        <v>3402</v>
      </c>
      <c r="D15" s="96" t="s">
        <v>3598</v>
      </c>
      <c r="E15" s="83" t="s">
        <v>1157</v>
      </c>
      <c r="F15" s="83"/>
      <c r="G15" s="105">
        <v>39071</v>
      </c>
      <c r="H15" s="95">
        <v>0</v>
      </c>
      <c r="I15" s="96" t="s">
        <v>153</v>
      </c>
      <c r="J15" s="97">
        <v>0</v>
      </c>
      <c r="K15" s="97">
        <v>0</v>
      </c>
      <c r="L15" s="93">
        <v>799999.99999999988</v>
      </c>
      <c r="M15" s="95">
        <v>0.01</v>
      </c>
      <c r="N15" s="93">
        <v>0.30439999999999989</v>
      </c>
      <c r="O15" s="94">
        <v>2.7027027027027022E-2</v>
      </c>
      <c r="P15" s="94">
        <v>0.99885151763740743</v>
      </c>
      <c r="Q15" s="94">
        <f>N15/'סכום נכסי הקרן'!$C$42</f>
        <v>4.129849157351707E-9</v>
      </c>
    </row>
    <row r="16" spans="2:17">
      <c r="B16" s="85" t="s">
        <v>3403</v>
      </c>
      <c r="C16" s="83" t="s">
        <v>3404</v>
      </c>
      <c r="D16" s="96" t="s">
        <v>3598</v>
      </c>
      <c r="E16" s="83" t="s">
        <v>1157</v>
      </c>
      <c r="F16" s="83"/>
      <c r="G16" s="105">
        <v>38472</v>
      </c>
      <c r="H16" s="93">
        <v>28.47</v>
      </c>
      <c r="I16" s="96" t="s">
        <v>151</v>
      </c>
      <c r="J16" s="97">
        <v>0</v>
      </c>
      <c r="K16" s="97">
        <v>0.38200000000000001</v>
      </c>
      <c r="L16" s="93">
        <v>999999.99999999988</v>
      </c>
      <c r="M16" s="95">
        <v>0</v>
      </c>
      <c r="N16" s="93">
        <v>3.4999999999999994E-4</v>
      </c>
      <c r="O16" s="97">
        <v>0</v>
      </c>
      <c r="P16" s="94">
        <v>1.1484823625922888E-3</v>
      </c>
      <c r="Q16" s="94">
        <f>N16/'סכום נכסי הקרן'!$C$42</f>
        <v>4.7485125002401374E-12</v>
      </c>
    </row>
    <row r="17" spans="2:17">
      <c r="B17" s="86"/>
      <c r="C17" s="83"/>
      <c r="D17" s="83"/>
      <c r="E17" s="83"/>
      <c r="F17" s="83"/>
      <c r="G17" s="83"/>
      <c r="H17" s="83"/>
      <c r="I17" s="83"/>
      <c r="J17" s="83"/>
      <c r="K17" s="83"/>
      <c r="L17" s="93"/>
      <c r="M17" s="95"/>
      <c r="N17" s="83"/>
      <c r="O17" s="83"/>
      <c r="P17" s="94"/>
      <c r="Q17" s="83"/>
    </row>
    <row r="18" spans="2:17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2:17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2:17">
      <c r="B20" s="143" t="s">
        <v>243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2:17">
      <c r="B21" s="143" t="s">
        <v>131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2:17">
      <c r="B22" s="143" t="s">
        <v>225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2:17">
      <c r="B23" s="143" t="s">
        <v>233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2:17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2:17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2:17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2:17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2:17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2:17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2:17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2:17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2:17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2:17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2:17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2:17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</row>
    <row r="36" spans="2:17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</row>
    <row r="37" spans="2:17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  <row r="38" spans="2:17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2:17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2:17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2:17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2:17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2:17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2:17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2:17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2:17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2:17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2:17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</row>
    <row r="49" spans="2:17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</row>
    <row r="50" spans="2:17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</row>
    <row r="51" spans="2:17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</row>
    <row r="52" spans="2:17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</row>
    <row r="53" spans="2:17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</row>
    <row r="54" spans="2:17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</row>
    <row r="55" spans="2:17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</row>
    <row r="56" spans="2:17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</row>
    <row r="57" spans="2:17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</row>
    <row r="58" spans="2:17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2:17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</row>
    <row r="60" spans="2:17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</row>
    <row r="61" spans="2:17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  <row r="62" spans="2:17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</row>
    <row r="63" spans="2:17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</row>
    <row r="64" spans="2:17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</row>
    <row r="65" spans="2:17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</row>
    <row r="66" spans="2:17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</row>
    <row r="67" spans="2:17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</row>
    <row r="69" spans="2:17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</row>
    <row r="70" spans="2:17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</row>
    <row r="71" spans="2:17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2:17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2:17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2:17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  <row r="75" spans="2:17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</row>
    <row r="76" spans="2:17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</row>
    <row r="77" spans="2:17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</row>
    <row r="78" spans="2:17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</row>
    <row r="79" spans="2:17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</row>
    <row r="80" spans="2:17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</row>
    <row r="81" spans="2:17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spans="2:17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 spans="2:17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 spans="2:17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 spans="2:17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 spans="2:17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 spans="2:17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17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 spans="2:17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 spans="2:17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 spans="2:17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 spans="2:17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2:17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 spans="2:17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 spans="2:17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 spans="2:17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 spans="2:17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 spans="2:17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 spans="2:17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 spans="2:17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 spans="2:17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 spans="2:17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 spans="2:17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 spans="2:17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2:17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 spans="2:17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 spans="2:17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</row>
    <row r="112" spans="2:17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</row>
    <row r="113" spans="2:17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</row>
    <row r="114" spans="2:17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</row>
    <row r="115" spans="2:17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</row>
    <row r="116" spans="2:17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</row>
    <row r="117" spans="2:17">
      <c r="B117" s="142"/>
      <c r="C117" s="142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</row>
    <row r="118" spans="2:17">
      <c r="B118" s="142"/>
      <c r="C118" s="142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</row>
    <row r="119" spans="2:17">
      <c r="B119" s="142"/>
      <c r="C119" s="142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</row>
    <row r="120" spans="2:17">
      <c r="B120" s="142"/>
      <c r="C120" s="142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</row>
    <row r="121" spans="2:17">
      <c r="B121" s="142"/>
      <c r="C121" s="142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</row>
    <row r="122" spans="2:17">
      <c r="B122" s="142"/>
      <c r="C122" s="142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</row>
    <row r="123" spans="2:17">
      <c r="B123" s="142"/>
      <c r="C123" s="142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</row>
    <row r="124" spans="2:17">
      <c r="B124" s="142"/>
      <c r="C124" s="142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</row>
    <row r="125" spans="2:17">
      <c r="B125" s="142"/>
      <c r="C125" s="142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</row>
    <row r="126" spans="2:17">
      <c r="B126" s="142"/>
      <c r="C126" s="142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</row>
    <row r="127" spans="2:17">
      <c r="B127" s="142"/>
      <c r="C127" s="142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</row>
    <row r="128" spans="2:17">
      <c r="B128" s="142"/>
      <c r="C128" s="142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</row>
    <row r="129" spans="2:17">
      <c r="B129" s="142"/>
      <c r="C129" s="142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</row>
    <row r="130" spans="2:17">
      <c r="B130" s="142"/>
      <c r="C130" s="142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</row>
    <row r="131" spans="2:17">
      <c r="B131" s="142"/>
      <c r="C131" s="142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</row>
    <row r="132" spans="2:17">
      <c r="B132" s="142"/>
      <c r="C132" s="142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</row>
    <row r="133" spans="2:17">
      <c r="B133" s="142"/>
      <c r="C133" s="142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</row>
    <row r="134" spans="2:17">
      <c r="B134" s="142"/>
      <c r="C134" s="142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</row>
    <row r="135" spans="2:17">
      <c r="B135" s="142"/>
      <c r="C135" s="142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</row>
    <row r="136" spans="2:17">
      <c r="B136" s="142"/>
      <c r="C136" s="142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</row>
    <row r="137" spans="2:17">
      <c r="B137" s="142"/>
      <c r="C137" s="142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</row>
    <row r="138" spans="2:17">
      <c r="B138" s="142"/>
      <c r="C138" s="142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</row>
    <row r="139" spans="2:17">
      <c r="B139" s="142"/>
      <c r="C139" s="142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</row>
    <row r="140" spans="2:17">
      <c r="B140" s="142"/>
      <c r="C140" s="142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</row>
    <row r="141" spans="2:17">
      <c r="B141" s="142"/>
      <c r="C141" s="142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</row>
    <row r="142" spans="2:17">
      <c r="B142" s="142"/>
      <c r="C142" s="142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</row>
    <row r="143" spans="2:17">
      <c r="B143" s="142"/>
      <c r="C143" s="142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</row>
    <row r="144" spans="2:17">
      <c r="B144" s="142"/>
      <c r="C144" s="142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</row>
    <row r="145" spans="2:17">
      <c r="B145" s="142"/>
      <c r="C145" s="142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</row>
    <row r="146" spans="2:17">
      <c r="B146" s="142"/>
      <c r="C146" s="142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</row>
    <row r="147" spans="2:17">
      <c r="B147" s="142"/>
      <c r="C147" s="142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</row>
    <row r="148" spans="2:17">
      <c r="B148" s="142"/>
      <c r="C148" s="142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</row>
    <row r="149" spans="2:17">
      <c r="B149" s="142"/>
      <c r="C149" s="142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</row>
    <row r="150" spans="2:17">
      <c r="B150" s="142"/>
      <c r="C150" s="142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</row>
    <row r="151" spans="2:17">
      <c r="B151" s="142"/>
      <c r="C151" s="142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</row>
    <row r="152" spans="2:17">
      <c r="B152" s="142"/>
      <c r="C152" s="142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</row>
    <row r="153" spans="2:17">
      <c r="B153" s="142"/>
      <c r="C153" s="142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</row>
    <row r="154" spans="2:17">
      <c r="B154" s="142"/>
      <c r="C154" s="142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</row>
    <row r="155" spans="2:17">
      <c r="B155" s="142"/>
      <c r="C155" s="142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</row>
    <row r="156" spans="2:17">
      <c r="B156" s="142"/>
      <c r="C156" s="142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</row>
    <row r="157" spans="2:17">
      <c r="B157" s="142"/>
      <c r="C157" s="142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</row>
    <row r="158" spans="2:17">
      <c r="B158" s="142"/>
      <c r="C158" s="142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</row>
    <row r="159" spans="2:17">
      <c r="B159" s="142"/>
      <c r="C159" s="142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</row>
    <row r="160" spans="2:17">
      <c r="B160" s="142"/>
      <c r="C160" s="142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</row>
    <row r="161" spans="2:17">
      <c r="B161" s="142"/>
      <c r="C161" s="142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</row>
    <row r="162" spans="2:17">
      <c r="B162" s="142"/>
      <c r="C162" s="142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</row>
    <row r="163" spans="2:17">
      <c r="B163" s="142"/>
      <c r="C163" s="142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</row>
    <row r="164" spans="2:17">
      <c r="B164" s="142"/>
      <c r="C164" s="142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</row>
    <row r="165" spans="2:17">
      <c r="B165" s="142"/>
      <c r="C165" s="142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</row>
    <row r="166" spans="2:17">
      <c r="B166" s="142"/>
      <c r="C166" s="142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</row>
    <row r="167" spans="2:17">
      <c r="B167" s="142"/>
      <c r="C167" s="142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</row>
    <row r="168" spans="2:17">
      <c r="B168" s="142"/>
      <c r="C168" s="142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</row>
    <row r="169" spans="2:17">
      <c r="B169" s="142"/>
      <c r="C169" s="142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</row>
    <row r="170" spans="2:17">
      <c r="B170" s="142"/>
      <c r="C170" s="142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</row>
    <row r="171" spans="2:17">
      <c r="B171" s="142"/>
      <c r="C171" s="142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</row>
    <row r="172" spans="2:17">
      <c r="B172" s="142"/>
      <c r="C172" s="142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</row>
    <row r="173" spans="2:17">
      <c r="B173" s="142"/>
      <c r="C173" s="142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</row>
    <row r="174" spans="2:17">
      <c r="B174" s="142"/>
      <c r="C174" s="142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</row>
    <row r="175" spans="2:17">
      <c r="B175" s="142"/>
      <c r="C175" s="142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</row>
    <row r="176" spans="2:17">
      <c r="B176" s="142"/>
      <c r="C176" s="142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</row>
    <row r="177" spans="2:17">
      <c r="B177" s="142"/>
      <c r="C177" s="142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</row>
    <row r="178" spans="2:17">
      <c r="B178" s="142"/>
      <c r="C178" s="142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</row>
    <row r="179" spans="2:17">
      <c r="B179" s="142"/>
      <c r="C179" s="142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</row>
    <row r="180" spans="2:17">
      <c r="B180" s="142"/>
      <c r="C180" s="142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</row>
    <row r="181" spans="2:17">
      <c r="B181" s="142"/>
      <c r="C181" s="142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</row>
    <row r="182" spans="2:17">
      <c r="B182" s="142"/>
      <c r="C182" s="142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</row>
    <row r="183" spans="2:17">
      <c r="B183" s="142"/>
      <c r="C183" s="142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</row>
    <row r="184" spans="2:17">
      <c r="B184" s="142"/>
      <c r="C184" s="142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</row>
    <row r="185" spans="2:17">
      <c r="B185" s="142"/>
      <c r="C185" s="142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</row>
    <row r="186" spans="2:17">
      <c r="B186" s="142"/>
      <c r="C186" s="142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</row>
    <row r="187" spans="2:17">
      <c r="B187" s="142"/>
      <c r="C187" s="142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</row>
    <row r="188" spans="2:17">
      <c r="B188" s="142"/>
      <c r="C188" s="142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</row>
    <row r="189" spans="2:17">
      <c r="B189" s="142"/>
      <c r="C189" s="142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</row>
    <row r="190" spans="2:17">
      <c r="B190" s="142"/>
      <c r="C190" s="142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</row>
    <row r="191" spans="2:17">
      <c r="B191" s="142"/>
      <c r="C191" s="142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</row>
    <row r="192" spans="2:17">
      <c r="B192" s="142"/>
      <c r="C192" s="142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</row>
    <row r="193" spans="2:17">
      <c r="B193" s="142"/>
      <c r="C193" s="142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</row>
    <row r="194" spans="2:17">
      <c r="B194" s="142"/>
      <c r="C194" s="142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</row>
    <row r="195" spans="2:17">
      <c r="B195" s="142"/>
      <c r="C195" s="142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</row>
    <row r="196" spans="2:17">
      <c r="B196" s="142"/>
      <c r="C196" s="142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</row>
    <row r="197" spans="2:17">
      <c r="B197" s="142"/>
      <c r="C197" s="142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</row>
    <row r="198" spans="2:17">
      <c r="B198" s="142"/>
      <c r="C198" s="142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</row>
    <row r="199" spans="2:17">
      <c r="B199" s="142"/>
      <c r="C199" s="142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</row>
    <row r="200" spans="2:17">
      <c r="B200" s="142"/>
      <c r="C200" s="142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</row>
    <row r="201" spans="2:17">
      <c r="B201" s="142"/>
      <c r="C201" s="142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</row>
    <row r="202" spans="2:17">
      <c r="B202" s="142"/>
      <c r="C202" s="142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</row>
    <row r="203" spans="2:17">
      <c r="B203" s="142"/>
      <c r="C203" s="142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</row>
    <row r="204" spans="2:17">
      <c r="B204" s="142"/>
      <c r="C204" s="142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</row>
    <row r="205" spans="2:17">
      <c r="B205" s="142"/>
      <c r="C205" s="142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</row>
    <row r="206" spans="2:17">
      <c r="B206" s="142"/>
      <c r="C206" s="142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</row>
    <row r="207" spans="2:17">
      <c r="B207" s="142"/>
      <c r="C207" s="142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</row>
    <row r="208" spans="2:17">
      <c r="B208" s="142"/>
      <c r="C208" s="142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</row>
    <row r="209" spans="2:17">
      <c r="B209" s="142"/>
      <c r="C209" s="142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</row>
    <row r="210" spans="2:17">
      <c r="B210" s="142"/>
      <c r="C210" s="142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</row>
    <row r="211" spans="2:17">
      <c r="B211" s="142"/>
      <c r="C211" s="142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</row>
    <row r="212" spans="2:17">
      <c r="B212" s="142"/>
      <c r="C212" s="142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</row>
    <row r="213" spans="2:17">
      <c r="B213" s="142"/>
      <c r="C213" s="142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</row>
    <row r="214" spans="2:17">
      <c r="B214" s="142"/>
      <c r="C214" s="142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</row>
    <row r="215" spans="2:17">
      <c r="B215" s="142"/>
      <c r="C215" s="142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</row>
    <row r="216" spans="2:17">
      <c r="B216" s="142"/>
      <c r="C216" s="142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</row>
    <row r="217" spans="2:17">
      <c r="B217" s="142"/>
      <c r="C217" s="142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</row>
    <row r="218" spans="2:17">
      <c r="B218" s="142"/>
      <c r="C218" s="142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</row>
    <row r="219" spans="2:17">
      <c r="B219" s="142"/>
      <c r="C219" s="142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</row>
    <row r="220" spans="2:17">
      <c r="B220" s="142"/>
      <c r="C220" s="142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</row>
    <row r="221" spans="2:17">
      <c r="B221" s="142"/>
      <c r="C221" s="142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</row>
    <row r="222" spans="2:17">
      <c r="B222" s="142"/>
      <c r="C222" s="142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</row>
    <row r="223" spans="2:17">
      <c r="B223" s="142"/>
      <c r="C223" s="142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</row>
    <row r="224" spans="2:17">
      <c r="B224" s="142"/>
      <c r="C224" s="142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</row>
    <row r="225" spans="2:17">
      <c r="B225" s="142"/>
      <c r="C225" s="142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</row>
    <row r="226" spans="2:17">
      <c r="B226" s="142"/>
      <c r="C226" s="142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</row>
    <row r="227" spans="2:17">
      <c r="B227" s="142"/>
      <c r="C227" s="142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</row>
    <row r="228" spans="2:17">
      <c r="B228" s="142"/>
      <c r="C228" s="142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</row>
    <row r="229" spans="2:17">
      <c r="B229" s="142"/>
      <c r="C229" s="142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</row>
    <row r="230" spans="2:17">
      <c r="B230" s="142"/>
      <c r="C230" s="142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</row>
    <row r="231" spans="2:17">
      <c r="B231" s="142"/>
      <c r="C231" s="142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</row>
    <row r="232" spans="2:17">
      <c r="B232" s="142"/>
      <c r="C232" s="142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</row>
    <row r="233" spans="2:17">
      <c r="B233" s="142"/>
      <c r="C233" s="142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</row>
    <row r="234" spans="2:17">
      <c r="B234" s="142"/>
      <c r="C234" s="142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</row>
    <row r="235" spans="2:17">
      <c r="B235" s="142"/>
      <c r="C235" s="142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</row>
    <row r="236" spans="2:17">
      <c r="B236" s="142"/>
      <c r="C236" s="142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</row>
    <row r="237" spans="2:17">
      <c r="B237" s="142"/>
      <c r="C237" s="142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</row>
    <row r="238" spans="2:17">
      <c r="B238" s="142"/>
      <c r="C238" s="142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</row>
    <row r="239" spans="2:17">
      <c r="B239" s="142"/>
      <c r="C239" s="142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</row>
    <row r="240" spans="2:17">
      <c r="B240" s="142"/>
      <c r="C240" s="142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</row>
    <row r="241" spans="2:17">
      <c r="B241" s="142"/>
      <c r="C241" s="142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</row>
    <row r="242" spans="2:17">
      <c r="B242" s="142"/>
      <c r="C242" s="142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</row>
    <row r="243" spans="2:17">
      <c r="B243" s="142"/>
      <c r="C243" s="142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</row>
    <row r="244" spans="2:17">
      <c r="B244" s="142"/>
      <c r="C244" s="142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</row>
    <row r="245" spans="2:17">
      <c r="B245" s="142"/>
      <c r="C245" s="142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</row>
    <row r="246" spans="2:17">
      <c r="B246" s="142"/>
      <c r="C246" s="142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</row>
    <row r="247" spans="2:17">
      <c r="B247" s="142"/>
      <c r="C247" s="142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</row>
    <row r="248" spans="2:17">
      <c r="B248" s="142"/>
      <c r="C248" s="142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</row>
    <row r="249" spans="2:17">
      <c r="B249" s="142"/>
      <c r="C249" s="142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</row>
    <row r="250" spans="2:17">
      <c r="B250" s="142"/>
      <c r="C250" s="142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</row>
    <row r="251" spans="2:17">
      <c r="B251" s="142"/>
      <c r="C251" s="142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</row>
    <row r="252" spans="2:17">
      <c r="B252" s="142"/>
      <c r="C252" s="142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</row>
    <row r="253" spans="2:17">
      <c r="B253" s="142"/>
      <c r="C253" s="142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</row>
    <row r="254" spans="2:17">
      <c r="B254" s="142"/>
      <c r="C254" s="142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</row>
    <row r="255" spans="2:17">
      <c r="B255" s="142"/>
      <c r="C255" s="142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</row>
    <row r="256" spans="2:17">
      <c r="B256" s="142"/>
      <c r="C256" s="142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</row>
    <row r="257" spans="2:17">
      <c r="B257" s="142"/>
      <c r="C257" s="142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</row>
    <row r="258" spans="2:17">
      <c r="B258" s="142"/>
      <c r="C258" s="142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</row>
    <row r="259" spans="2:17">
      <c r="B259" s="142"/>
      <c r="C259" s="142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</row>
    <row r="260" spans="2:17">
      <c r="B260" s="142"/>
      <c r="C260" s="142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</row>
    <row r="261" spans="2:17">
      <c r="B261" s="142"/>
      <c r="C261" s="142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</row>
    <row r="262" spans="2:17">
      <c r="B262" s="142"/>
      <c r="C262" s="142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</row>
    <row r="263" spans="2:17">
      <c r="B263" s="142"/>
      <c r="C263" s="142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</row>
    <row r="264" spans="2:17">
      <c r="B264" s="142"/>
      <c r="C264" s="142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</row>
    <row r="265" spans="2:17">
      <c r="B265" s="142"/>
      <c r="C265" s="142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</row>
    <row r="266" spans="2:17">
      <c r="B266" s="142"/>
      <c r="C266" s="142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</row>
    <row r="267" spans="2:17">
      <c r="B267" s="142"/>
      <c r="C267" s="142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</row>
    <row r="268" spans="2:17">
      <c r="B268" s="142"/>
      <c r="C268" s="142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</row>
    <row r="269" spans="2:17">
      <c r="B269" s="142"/>
      <c r="C269" s="142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</row>
    <row r="270" spans="2:17">
      <c r="B270" s="142"/>
      <c r="C270" s="142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</row>
    <row r="271" spans="2:17">
      <c r="B271" s="142"/>
      <c r="C271" s="142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</row>
    <row r="272" spans="2:17">
      <c r="B272" s="142"/>
      <c r="C272" s="142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</row>
    <row r="273" spans="2:17">
      <c r="B273" s="142"/>
      <c r="C273" s="142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</row>
    <row r="274" spans="2:17">
      <c r="B274" s="142"/>
      <c r="C274" s="142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</row>
    <row r="275" spans="2:17">
      <c r="B275" s="142"/>
      <c r="C275" s="142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</row>
    <row r="276" spans="2:17">
      <c r="B276" s="142"/>
      <c r="C276" s="142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</row>
    <row r="277" spans="2:17">
      <c r="B277" s="142"/>
      <c r="C277" s="142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</row>
    <row r="278" spans="2:17">
      <c r="B278" s="142"/>
      <c r="C278" s="142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</row>
    <row r="279" spans="2:17">
      <c r="B279" s="142"/>
      <c r="C279" s="142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</row>
    <row r="280" spans="2:17">
      <c r="B280" s="142"/>
      <c r="C280" s="142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</row>
    <row r="281" spans="2:17">
      <c r="B281" s="142"/>
      <c r="C281" s="142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</row>
    <row r="282" spans="2:17">
      <c r="B282" s="142"/>
      <c r="C282" s="142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</row>
    <row r="283" spans="2:17">
      <c r="B283" s="142"/>
      <c r="C283" s="142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</row>
    <row r="284" spans="2:17">
      <c r="B284" s="142"/>
      <c r="C284" s="142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</row>
    <row r="285" spans="2:17">
      <c r="B285" s="142"/>
      <c r="C285" s="142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</row>
    <row r="286" spans="2:17">
      <c r="B286" s="142"/>
      <c r="C286" s="142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</row>
    <row r="287" spans="2:17">
      <c r="B287" s="142"/>
      <c r="C287" s="142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</row>
    <row r="288" spans="2:17">
      <c r="B288" s="142"/>
      <c r="C288" s="142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</row>
    <row r="289" spans="2:17">
      <c r="B289" s="142"/>
      <c r="C289" s="142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</row>
    <row r="290" spans="2:17">
      <c r="B290" s="142"/>
      <c r="C290" s="142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</row>
    <row r="291" spans="2:17">
      <c r="B291" s="142"/>
      <c r="C291" s="142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</row>
    <row r="292" spans="2:17">
      <c r="B292" s="142"/>
      <c r="C292" s="142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</row>
    <row r="293" spans="2:17">
      <c r="B293" s="142"/>
      <c r="C293" s="142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</row>
    <row r="294" spans="2:17">
      <c r="B294" s="142"/>
      <c r="C294" s="142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</row>
    <row r="295" spans="2:17">
      <c r="B295" s="142"/>
      <c r="C295" s="142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</row>
    <row r="296" spans="2:17">
      <c r="B296" s="142"/>
      <c r="C296" s="142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</row>
    <row r="297" spans="2:17">
      <c r="B297" s="142"/>
      <c r="C297" s="142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</row>
    <row r="298" spans="2:17">
      <c r="B298" s="142"/>
      <c r="C298" s="142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</row>
    <row r="299" spans="2:17">
      <c r="B299" s="142"/>
      <c r="C299" s="142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</row>
    <row r="300" spans="2:17">
      <c r="B300" s="142"/>
      <c r="C300" s="142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</row>
    <row r="301" spans="2:17">
      <c r="B301" s="142"/>
      <c r="C301" s="142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</row>
    <row r="302" spans="2:17">
      <c r="B302" s="142"/>
      <c r="C302" s="142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</row>
    <row r="303" spans="2:17">
      <c r="B303" s="142"/>
      <c r="C303" s="142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</row>
    <row r="304" spans="2:17">
      <c r="B304" s="142"/>
      <c r="C304" s="142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</row>
    <row r="305" spans="2:17">
      <c r="B305" s="142"/>
      <c r="C305" s="142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</row>
    <row r="306" spans="2:17">
      <c r="B306" s="142"/>
      <c r="C306" s="142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</row>
    <row r="307" spans="2:17">
      <c r="B307" s="142"/>
      <c r="C307" s="142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</row>
    <row r="308" spans="2:17">
      <c r="B308" s="142"/>
      <c r="C308" s="142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</row>
    <row r="309" spans="2:17">
      <c r="B309" s="142"/>
      <c r="C309" s="142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</row>
    <row r="310" spans="2:17">
      <c r="B310" s="142"/>
      <c r="C310" s="142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</row>
    <row r="311" spans="2:17">
      <c r="B311" s="142"/>
      <c r="C311" s="142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</row>
    <row r="312" spans="2:17">
      <c r="B312" s="142"/>
      <c r="C312" s="142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</row>
    <row r="313" spans="2:17">
      <c r="B313" s="142"/>
      <c r="C313" s="142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</row>
    <row r="314" spans="2:17">
      <c r="B314" s="142"/>
      <c r="C314" s="142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</row>
    <row r="315" spans="2:17">
      <c r="B315" s="142"/>
      <c r="C315" s="142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</row>
    <row r="316" spans="2:17">
      <c r="B316" s="142"/>
      <c r="C316" s="142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</row>
    <row r="317" spans="2:17">
      <c r="B317" s="142"/>
      <c r="C317" s="142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</row>
    <row r="318" spans="2:17">
      <c r="B318" s="142"/>
      <c r="C318" s="142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</row>
    <row r="319" spans="2:17">
      <c r="B319" s="142"/>
      <c r="C319" s="142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</row>
    <row r="320" spans="2:17">
      <c r="B320" s="142"/>
      <c r="C320" s="142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</row>
    <row r="321" spans="2:17">
      <c r="B321" s="142"/>
      <c r="C321" s="142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</row>
    <row r="322" spans="2:17">
      <c r="B322" s="142"/>
      <c r="C322" s="142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</row>
    <row r="323" spans="2:17">
      <c r="B323" s="142"/>
      <c r="C323" s="142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</row>
    <row r="324" spans="2:17">
      <c r="B324" s="142"/>
      <c r="C324" s="142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</row>
    <row r="325" spans="2:17">
      <c r="B325" s="142"/>
      <c r="C325" s="142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</row>
    <row r="326" spans="2:17">
      <c r="B326" s="142"/>
      <c r="C326" s="142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</row>
    <row r="327" spans="2:17">
      <c r="B327" s="142"/>
      <c r="C327" s="142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</row>
    <row r="328" spans="2:17">
      <c r="B328" s="142"/>
      <c r="C328" s="142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</row>
    <row r="329" spans="2:17">
      <c r="B329" s="142"/>
      <c r="C329" s="142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</row>
    <row r="330" spans="2:17">
      <c r="B330" s="142"/>
      <c r="C330" s="142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</row>
    <row r="331" spans="2:17">
      <c r="B331" s="142"/>
      <c r="C331" s="142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</row>
    <row r="332" spans="2:17">
      <c r="B332" s="142"/>
      <c r="C332" s="142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</row>
    <row r="333" spans="2:17">
      <c r="B333" s="142"/>
      <c r="C333" s="142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</row>
    <row r="334" spans="2:17">
      <c r="B334" s="142"/>
      <c r="C334" s="142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</row>
    <row r="335" spans="2:17">
      <c r="B335" s="142"/>
      <c r="C335" s="142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</row>
    <row r="336" spans="2:17">
      <c r="B336" s="142"/>
      <c r="C336" s="142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</row>
    <row r="337" spans="2:17">
      <c r="B337" s="142"/>
      <c r="C337" s="142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</row>
    <row r="338" spans="2:17">
      <c r="B338" s="142"/>
      <c r="C338" s="142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</row>
    <row r="339" spans="2:17">
      <c r="B339" s="142"/>
      <c r="C339" s="142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</row>
    <row r="340" spans="2:17">
      <c r="B340" s="142"/>
      <c r="C340" s="142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</row>
    <row r="341" spans="2:17">
      <c r="B341" s="142"/>
      <c r="C341" s="142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</row>
    <row r="342" spans="2:17">
      <c r="B342" s="142"/>
      <c r="C342" s="142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</row>
    <row r="343" spans="2:17">
      <c r="B343" s="142"/>
      <c r="C343" s="142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</row>
    <row r="344" spans="2:17">
      <c r="B344" s="142"/>
      <c r="C344" s="142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</row>
    <row r="345" spans="2:17">
      <c r="B345" s="142"/>
      <c r="C345" s="142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</row>
    <row r="346" spans="2:17">
      <c r="B346" s="142"/>
      <c r="C346" s="142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</row>
    <row r="347" spans="2:17">
      <c r="B347" s="142"/>
      <c r="C347" s="142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</row>
    <row r="348" spans="2:17">
      <c r="B348" s="142"/>
      <c r="C348" s="142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</row>
    <row r="349" spans="2:17">
      <c r="B349" s="142"/>
      <c r="C349" s="142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</row>
    <row r="350" spans="2:17">
      <c r="B350" s="142"/>
      <c r="C350" s="142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</row>
    <row r="351" spans="2:17">
      <c r="B351" s="142"/>
      <c r="C351" s="142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</row>
    <row r="352" spans="2:17">
      <c r="B352" s="142"/>
      <c r="C352" s="142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</row>
    <row r="353" spans="2:17">
      <c r="B353" s="142"/>
      <c r="C353" s="142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</row>
    <row r="354" spans="2:17">
      <c r="B354" s="142"/>
      <c r="C354" s="142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</row>
    <row r="355" spans="2:17">
      <c r="B355" s="142"/>
      <c r="C355" s="142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</row>
    <row r="356" spans="2:17">
      <c r="B356" s="142"/>
      <c r="C356" s="142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</row>
    <row r="357" spans="2:17">
      <c r="B357" s="142"/>
      <c r="C357" s="142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</row>
    <row r="358" spans="2:17">
      <c r="B358" s="142"/>
      <c r="C358" s="142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</row>
    <row r="359" spans="2:17">
      <c r="B359" s="142"/>
      <c r="C359" s="142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</row>
    <row r="360" spans="2:17">
      <c r="B360" s="142"/>
      <c r="C360" s="142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</row>
    <row r="361" spans="2:17">
      <c r="B361" s="142"/>
      <c r="C361" s="142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</row>
    <row r="362" spans="2:17">
      <c r="B362" s="142"/>
      <c r="C362" s="142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</row>
    <row r="363" spans="2:17">
      <c r="B363" s="142"/>
      <c r="C363" s="142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</row>
    <row r="364" spans="2:17">
      <c r="B364" s="142"/>
      <c r="C364" s="142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</row>
    <row r="365" spans="2:17">
      <c r="B365" s="142"/>
      <c r="C365" s="142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</row>
    <row r="366" spans="2:17">
      <c r="B366" s="142"/>
      <c r="C366" s="142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</row>
    <row r="367" spans="2:17">
      <c r="B367" s="142"/>
      <c r="C367" s="142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</row>
    <row r="368" spans="2:17">
      <c r="B368" s="142"/>
      <c r="C368" s="142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</row>
    <row r="369" spans="2:17">
      <c r="B369" s="142"/>
      <c r="C369" s="142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</row>
    <row r="370" spans="2:17">
      <c r="B370" s="142"/>
      <c r="C370" s="142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</row>
    <row r="371" spans="2:17">
      <c r="B371" s="142"/>
      <c r="C371" s="142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</row>
    <row r="372" spans="2:17">
      <c r="B372" s="142"/>
      <c r="C372" s="142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</row>
    <row r="373" spans="2:17">
      <c r="B373" s="142"/>
      <c r="C373" s="142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</row>
    <row r="374" spans="2:17">
      <c r="B374" s="142"/>
      <c r="C374" s="142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</row>
    <row r="375" spans="2:17">
      <c r="B375" s="142"/>
      <c r="C375" s="142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</row>
    <row r="376" spans="2:17">
      <c r="B376" s="142"/>
      <c r="C376" s="142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</row>
    <row r="377" spans="2:17">
      <c r="B377" s="142"/>
      <c r="C377" s="142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</row>
    <row r="378" spans="2:17">
      <c r="B378" s="142"/>
      <c r="C378" s="142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</row>
    <row r="379" spans="2:17">
      <c r="B379" s="142"/>
      <c r="C379" s="142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</row>
    <row r="380" spans="2:17">
      <c r="B380" s="142"/>
      <c r="C380" s="142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</row>
    <row r="381" spans="2:17">
      <c r="B381" s="142"/>
      <c r="C381" s="142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</row>
    <row r="382" spans="2:17">
      <c r="B382" s="142"/>
      <c r="C382" s="142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</row>
    <row r="383" spans="2:17">
      <c r="B383" s="142"/>
      <c r="C383" s="142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</row>
    <row r="384" spans="2:17">
      <c r="B384" s="142"/>
      <c r="C384" s="142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</row>
    <row r="385" spans="2:17">
      <c r="B385" s="142"/>
      <c r="C385" s="142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</row>
    <row r="386" spans="2:17">
      <c r="B386" s="142"/>
      <c r="C386" s="142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</row>
    <row r="387" spans="2:17">
      <c r="B387" s="142"/>
      <c r="C387" s="142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</row>
    <row r="388" spans="2:17">
      <c r="B388" s="142"/>
      <c r="C388" s="142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</row>
    <row r="389" spans="2:17">
      <c r="B389" s="142"/>
      <c r="C389" s="142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</row>
    <row r="390" spans="2:17">
      <c r="B390" s="142"/>
      <c r="C390" s="142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</row>
    <row r="391" spans="2:17">
      <c r="B391" s="142"/>
      <c r="C391" s="142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</row>
    <row r="392" spans="2:17">
      <c r="B392" s="142"/>
      <c r="C392" s="142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</row>
    <row r="393" spans="2:17">
      <c r="B393" s="142"/>
      <c r="C393" s="142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</row>
    <row r="394" spans="2:17">
      <c r="B394" s="142"/>
      <c r="C394" s="142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</row>
    <row r="395" spans="2:17">
      <c r="B395" s="142"/>
      <c r="C395" s="142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</row>
    <row r="396" spans="2:17">
      <c r="B396" s="142"/>
      <c r="C396" s="142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</row>
    <row r="397" spans="2:17">
      <c r="B397" s="142"/>
      <c r="C397" s="142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</row>
    <row r="398" spans="2:17">
      <c r="B398" s="142"/>
      <c r="C398" s="142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</row>
    <row r="399" spans="2:17">
      <c r="B399" s="142"/>
      <c r="C399" s="142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</row>
    <row r="400" spans="2:17">
      <c r="B400" s="142"/>
      <c r="C400" s="142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</row>
    <row r="401" spans="2:17">
      <c r="B401" s="142"/>
      <c r="C401" s="142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</row>
    <row r="402" spans="2:17">
      <c r="B402" s="142"/>
      <c r="C402" s="142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</row>
    <row r="403" spans="2:17">
      <c r="B403" s="142"/>
      <c r="C403" s="142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</row>
    <row r="404" spans="2:17">
      <c r="B404" s="142"/>
      <c r="C404" s="142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</row>
    <row r="405" spans="2:17">
      <c r="B405" s="142"/>
      <c r="C405" s="142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</row>
    <row r="406" spans="2:17">
      <c r="B406" s="142"/>
      <c r="C406" s="142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</row>
    <row r="407" spans="2:17">
      <c r="B407" s="142"/>
      <c r="C407" s="142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</row>
    <row r="408" spans="2:17">
      <c r="B408" s="142"/>
      <c r="C408" s="142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</row>
    <row r="409" spans="2:17">
      <c r="B409" s="142"/>
      <c r="C409" s="142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</row>
    <row r="410" spans="2:17">
      <c r="B410" s="142"/>
      <c r="C410" s="142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</row>
    <row r="411" spans="2:17">
      <c r="B411" s="142"/>
      <c r="C411" s="142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</row>
    <row r="412" spans="2:17">
      <c r="B412" s="142"/>
      <c r="C412" s="142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</row>
    <row r="413" spans="2:17">
      <c r="B413" s="142"/>
      <c r="C413" s="142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</row>
    <row r="414" spans="2:17">
      <c r="B414" s="142"/>
      <c r="C414" s="142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</row>
    <row r="415" spans="2:17">
      <c r="B415" s="142"/>
      <c r="C415" s="142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</row>
    <row r="416" spans="2:17">
      <c r="B416" s="142"/>
      <c r="C416" s="142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</row>
    <row r="417" spans="2:17">
      <c r="B417" s="142"/>
      <c r="C417" s="142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</row>
    <row r="418" spans="2:17">
      <c r="B418" s="142"/>
      <c r="C418" s="142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</row>
    <row r="419" spans="2:17">
      <c r="B419" s="142"/>
      <c r="C419" s="142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</row>
    <row r="420" spans="2:17">
      <c r="B420" s="142"/>
      <c r="C420" s="142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</row>
    <row r="421" spans="2:17">
      <c r="B421" s="142"/>
      <c r="C421" s="142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</row>
    <row r="422" spans="2:17">
      <c r="B422" s="142"/>
      <c r="C422" s="142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</row>
    <row r="423" spans="2:17">
      <c r="B423" s="142"/>
      <c r="C423" s="142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</row>
    <row r="424" spans="2:17">
      <c r="B424" s="142"/>
      <c r="C424" s="142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</row>
    <row r="425" spans="2:17">
      <c r="B425" s="142"/>
      <c r="C425" s="142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</row>
    <row r="426" spans="2:17">
      <c r="B426" s="142"/>
      <c r="C426" s="142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</row>
    <row r="427" spans="2:17">
      <c r="B427" s="142"/>
      <c r="C427" s="142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</row>
    <row r="428" spans="2:17">
      <c r="B428" s="142"/>
      <c r="C428" s="142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</row>
    <row r="429" spans="2:17">
      <c r="B429" s="142"/>
      <c r="C429" s="142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</row>
    <row r="430" spans="2:17">
      <c r="B430" s="142"/>
      <c r="C430" s="142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</row>
    <row r="431" spans="2:17">
      <c r="B431" s="142"/>
      <c r="C431" s="142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</row>
    <row r="432" spans="2:17">
      <c r="B432" s="142"/>
      <c r="C432" s="142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</row>
    <row r="433" spans="2:17">
      <c r="B433" s="142"/>
      <c r="C433" s="142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</row>
    <row r="434" spans="2:17">
      <c r="B434" s="142"/>
      <c r="C434" s="142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</row>
    <row r="435" spans="2:17">
      <c r="B435" s="142"/>
      <c r="C435" s="142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</row>
    <row r="436" spans="2:17">
      <c r="B436" s="142"/>
      <c r="C436" s="142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</row>
    <row r="437" spans="2:17">
      <c r="B437" s="142"/>
      <c r="C437" s="142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</row>
    <row r="438" spans="2:17">
      <c r="B438" s="142"/>
      <c r="C438" s="142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</row>
    <row r="439" spans="2:17">
      <c r="B439" s="142"/>
      <c r="C439" s="142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</row>
    <row r="440" spans="2:17">
      <c r="B440" s="142"/>
      <c r="C440" s="142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</row>
    <row r="441" spans="2:17">
      <c r="B441" s="142"/>
      <c r="C441" s="142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</row>
    <row r="442" spans="2:17">
      <c r="B442" s="142"/>
      <c r="C442" s="142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</row>
    <row r="443" spans="2:17">
      <c r="B443" s="142"/>
      <c r="C443" s="142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</row>
    <row r="444" spans="2:17">
      <c r="B444" s="142"/>
      <c r="C444" s="142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</row>
    <row r="445" spans="2:17">
      <c r="B445" s="142"/>
      <c r="C445" s="142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</row>
    <row r="446" spans="2:17">
      <c r="B446" s="142"/>
      <c r="C446" s="142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</row>
    <row r="447" spans="2:17">
      <c r="B447" s="142"/>
      <c r="C447" s="142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</row>
    <row r="448" spans="2:17">
      <c r="B448" s="142"/>
      <c r="C448" s="142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</row>
    <row r="449" spans="2:17">
      <c r="B449" s="142"/>
      <c r="C449" s="142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</row>
    <row r="450" spans="2:17">
      <c r="B450" s="142"/>
      <c r="C450" s="142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</row>
    <row r="451" spans="2:17">
      <c r="B451" s="142"/>
      <c r="C451" s="142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</row>
    <row r="452" spans="2:17">
      <c r="B452" s="142"/>
      <c r="C452" s="142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</row>
    <row r="453" spans="2:17">
      <c r="B453" s="142"/>
      <c r="C453" s="142"/>
      <c r="D453" s="128"/>
      <c r="E453" s="128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</row>
    <row r="454" spans="2:17">
      <c r="B454" s="142"/>
      <c r="C454" s="142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</row>
    <row r="455" spans="2:17">
      <c r="B455" s="142"/>
      <c r="C455" s="142"/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</row>
    <row r="456" spans="2:17">
      <c r="B456" s="142"/>
      <c r="C456" s="142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</row>
    <row r="457" spans="2:17">
      <c r="B457" s="142"/>
      <c r="C457" s="142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</row>
    <row r="458" spans="2:17">
      <c r="B458" s="142"/>
      <c r="C458" s="142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</row>
    <row r="459" spans="2:17">
      <c r="B459" s="142"/>
      <c r="C459" s="142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</row>
    <row r="460" spans="2:17">
      <c r="B460" s="142"/>
      <c r="C460" s="142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</row>
    <row r="461" spans="2:17">
      <c r="B461" s="142"/>
      <c r="C461" s="142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</row>
    <row r="462" spans="2:17">
      <c r="B462" s="142"/>
      <c r="C462" s="142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</row>
    <row r="463" spans="2:17">
      <c r="B463" s="142"/>
      <c r="C463" s="142"/>
      <c r="D463" s="128"/>
      <c r="E463" s="128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</row>
    <row r="464" spans="2:17">
      <c r="B464" s="142"/>
      <c r="C464" s="142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</row>
    <row r="465" spans="2:17">
      <c r="B465" s="142"/>
      <c r="C465" s="142"/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</row>
    <row r="466" spans="2:17">
      <c r="B466" s="142"/>
      <c r="C466" s="142"/>
      <c r="D466" s="128"/>
      <c r="E466" s="128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</row>
    <row r="467" spans="2:17">
      <c r="B467" s="142"/>
      <c r="C467" s="142"/>
      <c r="D467" s="128"/>
      <c r="E467" s="128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</row>
    <row r="468" spans="2:17">
      <c r="B468" s="142"/>
      <c r="C468" s="142"/>
      <c r="D468" s="128"/>
      <c r="E468" s="128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</row>
    <row r="469" spans="2:17">
      <c r="B469" s="142"/>
      <c r="C469" s="142"/>
      <c r="D469" s="128"/>
      <c r="E469" s="128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</row>
    <row r="470" spans="2:17">
      <c r="B470" s="142"/>
      <c r="C470" s="142"/>
      <c r="D470" s="128"/>
      <c r="E470" s="128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</row>
    <row r="471" spans="2:17">
      <c r="B471" s="142"/>
      <c r="C471" s="142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</row>
    <row r="472" spans="2:17">
      <c r="B472" s="142"/>
      <c r="C472" s="142"/>
      <c r="D472" s="128"/>
      <c r="E472" s="128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</row>
    <row r="473" spans="2:17">
      <c r="B473" s="142"/>
      <c r="C473" s="142"/>
      <c r="D473" s="128"/>
      <c r="E473" s="128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</row>
    <row r="474" spans="2:17">
      <c r="B474" s="142"/>
      <c r="C474" s="142"/>
      <c r="D474" s="128"/>
      <c r="E474" s="128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</row>
    <row r="475" spans="2:17">
      <c r="B475" s="142"/>
      <c r="C475" s="142"/>
      <c r="D475" s="128"/>
      <c r="E475" s="128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</row>
    <row r="476" spans="2:17">
      <c r="B476" s="142"/>
      <c r="C476" s="142"/>
      <c r="D476" s="128"/>
      <c r="E476" s="128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</row>
    <row r="477" spans="2:17">
      <c r="B477" s="142"/>
      <c r="C477" s="142"/>
      <c r="D477" s="128"/>
      <c r="E477" s="128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</row>
    <row r="478" spans="2:17">
      <c r="B478" s="142"/>
      <c r="C478" s="142"/>
      <c r="D478" s="128"/>
      <c r="E478" s="128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</row>
    <row r="479" spans="2:17">
      <c r="B479" s="142"/>
      <c r="C479" s="142"/>
      <c r="D479" s="128"/>
      <c r="E479" s="128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</row>
    <row r="480" spans="2:17">
      <c r="B480" s="142"/>
      <c r="C480" s="142"/>
      <c r="D480" s="128"/>
      <c r="E480" s="128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</row>
    <row r="481" spans="2:17">
      <c r="B481" s="142"/>
      <c r="C481" s="142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</row>
    <row r="482" spans="2:17">
      <c r="B482" s="142"/>
      <c r="C482" s="142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</row>
    <row r="483" spans="2:17">
      <c r="B483" s="142"/>
      <c r="C483" s="142"/>
      <c r="D483" s="128"/>
      <c r="E483" s="128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</row>
    <row r="484" spans="2:17">
      <c r="B484" s="142"/>
      <c r="C484" s="142"/>
      <c r="D484" s="128"/>
      <c r="E484" s="128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</row>
    <row r="485" spans="2:17">
      <c r="B485" s="142"/>
      <c r="C485" s="142"/>
      <c r="D485" s="128"/>
      <c r="E485" s="128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</row>
    <row r="486" spans="2:17">
      <c r="B486" s="142"/>
      <c r="C486" s="142"/>
      <c r="D486" s="128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</row>
    <row r="487" spans="2:17">
      <c r="B487" s="142"/>
      <c r="C487" s="142"/>
      <c r="D487" s="128"/>
      <c r="E487" s="128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</row>
    <row r="488" spans="2:17">
      <c r="B488" s="142"/>
      <c r="C488" s="142"/>
      <c r="D488" s="128"/>
      <c r="E488" s="128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</row>
    <row r="489" spans="2:17">
      <c r="B489" s="142"/>
      <c r="C489" s="142"/>
      <c r="D489" s="128"/>
      <c r="E489" s="128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</row>
    <row r="490" spans="2:17">
      <c r="B490" s="142"/>
      <c r="C490" s="142"/>
      <c r="D490" s="128"/>
      <c r="E490" s="128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</row>
    <row r="491" spans="2:17">
      <c r="B491" s="142"/>
      <c r="C491" s="142"/>
      <c r="D491" s="128"/>
      <c r="E491" s="128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</row>
    <row r="492" spans="2:17">
      <c r="B492" s="142"/>
      <c r="C492" s="142"/>
      <c r="D492" s="128"/>
      <c r="E492" s="128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</row>
    <row r="493" spans="2:17">
      <c r="B493" s="142"/>
      <c r="C493" s="142"/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</row>
    <row r="494" spans="2:17">
      <c r="B494" s="142"/>
      <c r="C494" s="142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</row>
    <row r="495" spans="2:17">
      <c r="B495" s="142"/>
      <c r="C495" s="142"/>
      <c r="D495" s="128"/>
      <c r="E495" s="128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</row>
    <row r="496" spans="2:17">
      <c r="B496" s="142"/>
      <c r="C496" s="142"/>
      <c r="D496" s="128"/>
      <c r="E496" s="128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</row>
    <row r="497" spans="2:17">
      <c r="B497" s="142"/>
      <c r="C497" s="142"/>
      <c r="D497" s="128"/>
      <c r="E497" s="128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</row>
    <row r="498" spans="2:17">
      <c r="B498" s="142"/>
      <c r="C498" s="142"/>
      <c r="D498" s="128"/>
      <c r="E498" s="128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</row>
    <row r="499" spans="2:17">
      <c r="B499" s="142"/>
      <c r="C499" s="142"/>
      <c r="D499" s="128"/>
      <c r="E499" s="128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</row>
    <row r="500" spans="2:17">
      <c r="B500" s="142"/>
      <c r="C500" s="142"/>
      <c r="D500" s="128"/>
      <c r="E500" s="128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</row>
    <row r="501" spans="2:17">
      <c r="B501" s="142"/>
      <c r="C501" s="142"/>
      <c r="D501" s="128"/>
      <c r="E501" s="128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</row>
    <row r="502" spans="2:17">
      <c r="B502" s="142"/>
      <c r="C502" s="142"/>
      <c r="D502" s="128"/>
      <c r="E502" s="128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</row>
    <row r="503" spans="2:17">
      <c r="B503" s="142"/>
      <c r="C503" s="142"/>
      <c r="D503" s="128"/>
      <c r="E503" s="128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</row>
    <row r="504" spans="2:17">
      <c r="B504" s="142"/>
      <c r="C504" s="142"/>
      <c r="D504" s="128"/>
      <c r="E504" s="128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</row>
    <row r="505" spans="2:17">
      <c r="B505" s="142"/>
      <c r="C505" s="142"/>
      <c r="D505" s="128"/>
      <c r="E505" s="128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</row>
    <row r="506" spans="2:17">
      <c r="B506" s="142"/>
      <c r="C506" s="142"/>
      <c r="D506" s="128"/>
      <c r="E506" s="128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</row>
    <row r="507" spans="2:17">
      <c r="B507" s="142"/>
      <c r="C507" s="142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</row>
    <row r="508" spans="2:17">
      <c r="B508" s="142"/>
      <c r="C508" s="142"/>
      <c r="D508" s="128"/>
      <c r="E508" s="128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</row>
    <row r="509" spans="2:17">
      <c r="B509" s="142"/>
      <c r="C509" s="142"/>
      <c r="D509" s="128"/>
      <c r="E509" s="128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</row>
    <row r="510" spans="2:17">
      <c r="B510" s="142"/>
      <c r="C510" s="142"/>
      <c r="D510" s="128"/>
      <c r="E510" s="128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</row>
    <row r="511" spans="2:17">
      <c r="B511" s="142"/>
      <c r="C511" s="142"/>
      <c r="D511" s="128"/>
      <c r="E511" s="128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</row>
    <row r="512" spans="2:17">
      <c r="B512" s="142"/>
      <c r="C512" s="142"/>
      <c r="D512" s="128"/>
      <c r="E512" s="128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</row>
    <row r="513" spans="2:17">
      <c r="B513" s="142"/>
      <c r="C513" s="142"/>
      <c r="D513" s="128"/>
      <c r="E513" s="128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</row>
    <row r="514" spans="2:17">
      <c r="B514" s="142"/>
      <c r="C514" s="142"/>
      <c r="D514" s="128"/>
      <c r="E514" s="128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</row>
    <row r="515" spans="2:17">
      <c r="B515" s="142"/>
      <c r="C515" s="142"/>
      <c r="D515" s="128"/>
      <c r="E515" s="128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</row>
    <row r="516" spans="2:17">
      <c r="B516" s="142"/>
      <c r="C516" s="142"/>
      <c r="D516" s="128"/>
      <c r="E516" s="128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</row>
    <row r="517" spans="2:17">
      <c r="B517" s="142"/>
      <c r="C517" s="142"/>
      <c r="D517" s="128"/>
      <c r="E517" s="128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</row>
    <row r="518" spans="2:17">
      <c r="B518" s="142"/>
      <c r="C518" s="142"/>
      <c r="D518" s="128"/>
      <c r="E518" s="128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</row>
    <row r="519" spans="2:17">
      <c r="B519" s="142"/>
      <c r="C519" s="142"/>
      <c r="D519" s="128"/>
      <c r="E519" s="128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</row>
    <row r="520" spans="2:17">
      <c r="B520" s="142"/>
      <c r="C520" s="142"/>
      <c r="D520" s="128"/>
      <c r="E520" s="128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</row>
    <row r="521" spans="2:17">
      <c r="B521" s="142"/>
      <c r="C521" s="142"/>
      <c r="D521" s="128"/>
      <c r="E521" s="128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</row>
    <row r="522" spans="2:17">
      <c r="B522" s="142"/>
      <c r="C522" s="142"/>
      <c r="D522" s="128"/>
      <c r="E522" s="128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</row>
    <row r="523" spans="2:17">
      <c r="B523" s="142"/>
      <c r="C523" s="142"/>
      <c r="D523" s="128"/>
      <c r="E523" s="128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</row>
    <row r="524" spans="2:17">
      <c r="B524" s="142"/>
      <c r="C524" s="142"/>
      <c r="D524" s="128"/>
      <c r="E524" s="128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</row>
    <row r="525" spans="2:17">
      <c r="B525" s="142"/>
      <c r="C525" s="142"/>
      <c r="D525" s="128"/>
      <c r="E525" s="128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</row>
    <row r="526" spans="2:17">
      <c r="B526" s="142"/>
      <c r="C526" s="142"/>
      <c r="D526" s="128"/>
      <c r="E526" s="128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</row>
    <row r="527" spans="2:17">
      <c r="B527" s="142"/>
      <c r="C527" s="142"/>
      <c r="D527" s="128"/>
      <c r="E527" s="128"/>
      <c r="F527" s="128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</row>
    <row r="528" spans="2:17">
      <c r="B528" s="142"/>
      <c r="C528" s="142"/>
      <c r="D528" s="128"/>
      <c r="E528" s="128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</row>
    <row r="529" spans="2:17">
      <c r="B529" s="142"/>
      <c r="C529" s="142"/>
      <c r="D529" s="128"/>
      <c r="E529" s="128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</row>
    <row r="530" spans="2:17">
      <c r="B530" s="142"/>
      <c r="C530" s="142"/>
      <c r="D530" s="128"/>
      <c r="E530" s="128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</row>
    <row r="531" spans="2:17">
      <c r="B531" s="142"/>
      <c r="C531" s="142"/>
      <c r="D531" s="128"/>
      <c r="E531" s="128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</row>
    <row r="532" spans="2:17">
      <c r="B532" s="142"/>
      <c r="C532" s="142"/>
      <c r="D532" s="128"/>
      <c r="E532" s="128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</row>
    <row r="533" spans="2:17">
      <c r="B533" s="142"/>
      <c r="C533" s="142"/>
      <c r="D533" s="128"/>
      <c r="E533" s="128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</row>
    <row r="534" spans="2:17">
      <c r="B534" s="142"/>
      <c r="C534" s="142"/>
      <c r="D534" s="128"/>
      <c r="E534" s="128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</row>
    <row r="535" spans="2:17">
      <c r="B535" s="142"/>
      <c r="C535" s="142"/>
      <c r="D535" s="128"/>
      <c r="E535" s="128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</row>
    <row r="536" spans="2:17">
      <c r="B536" s="142"/>
      <c r="C536" s="142"/>
      <c r="D536" s="128"/>
      <c r="E536" s="128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</row>
    <row r="537" spans="2:17">
      <c r="B537" s="142"/>
      <c r="C537" s="142"/>
      <c r="D537" s="128"/>
      <c r="E537" s="128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</row>
    <row r="538" spans="2:17">
      <c r="B538" s="142"/>
      <c r="C538" s="142"/>
      <c r="D538" s="128"/>
      <c r="E538" s="128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</row>
    <row r="539" spans="2:17">
      <c r="B539" s="142"/>
      <c r="C539" s="142"/>
      <c r="D539" s="128"/>
      <c r="E539" s="128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</row>
    <row r="540" spans="2:17">
      <c r="B540" s="142"/>
      <c r="C540" s="142"/>
      <c r="D540" s="128"/>
      <c r="E540" s="128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</row>
    <row r="541" spans="2:17">
      <c r="B541" s="142"/>
      <c r="C541" s="142"/>
      <c r="D541" s="128"/>
      <c r="E541" s="128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</row>
    <row r="542" spans="2:17">
      <c r="B542" s="142"/>
      <c r="C542" s="142"/>
      <c r="D542" s="128"/>
      <c r="E542" s="128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</row>
    <row r="543" spans="2:17">
      <c r="B543" s="142"/>
      <c r="C543" s="142"/>
      <c r="D543" s="128"/>
      <c r="E543" s="128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</row>
    <row r="544" spans="2:17">
      <c r="B544" s="142"/>
      <c r="C544" s="142"/>
      <c r="D544" s="128"/>
      <c r="E544" s="128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</row>
    <row r="545" spans="2:17">
      <c r="B545" s="142"/>
      <c r="C545" s="142"/>
      <c r="D545" s="128"/>
      <c r="E545" s="128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</row>
    <row r="546" spans="2:17">
      <c r="B546" s="142"/>
      <c r="C546" s="142"/>
      <c r="D546" s="128"/>
      <c r="E546" s="128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</row>
    <row r="547" spans="2:17">
      <c r="B547" s="142"/>
      <c r="C547" s="142"/>
      <c r="D547" s="128"/>
      <c r="E547" s="128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</row>
    <row r="548" spans="2:17">
      <c r="B548" s="142"/>
      <c r="C548" s="142"/>
      <c r="D548" s="128"/>
      <c r="E548" s="128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</row>
    <row r="549" spans="2:17">
      <c r="B549" s="142"/>
      <c r="C549" s="142"/>
      <c r="D549" s="128"/>
      <c r="E549" s="128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</row>
    <row r="550" spans="2:17">
      <c r="B550" s="142"/>
      <c r="C550" s="142"/>
      <c r="D550" s="128"/>
      <c r="E550" s="128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</row>
    <row r="551" spans="2:17">
      <c r="B551" s="142"/>
      <c r="C551" s="142"/>
      <c r="D551" s="128"/>
      <c r="E551" s="128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</row>
    <row r="552" spans="2:17">
      <c r="B552" s="142"/>
      <c r="C552" s="142"/>
      <c r="D552" s="128"/>
      <c r="E552" s="128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</row>
    <row r="553" spans="2:17">
      <c r="B553" s="142"/>
      <c r="C553" s="142"/>
      <c r="D553" s="128"/>
      <c r="E553" s="128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</row>
    <row r="554" spans="2:17">
      <c r="B554" s="142"/>
      <c r="C554" s="142"/>
      <c r="D554" s="128"/>
      <c r="E554" s="128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</row>
    <row r="555" spans="2:17">
      <c r="B555" s="142"/>
      <c r="C555" s="142"/>
      <c r="D555" s="128"/>
      <c r="E555" s="128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</row>
    <row r="556" spans="2:17">
      <c r="B556" s="142"/>
      <c r="C556" s="142"/>
      <c r="D556" s="128"/>
      <c r="E556" s="128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</row>
    <row r="557" spans="2:17">
      <c r="B557" s="142"/>
      <c r="C557" s="142"/>
      <c r="D557" s="128"/>
      <c r="E557" s="128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</row>
    <row r="558" spans="2:17">
      <c r="B558" s="142"/>
      <c r="C558" s="142"/>
      <c r="D558" s="128"/>
      <c r="E558" s="128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6" type="noConversion"/>
  <conditionalFormatting sqref="B12:B19 B24:B116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1066"/>
  <sheetViews>
    <sheetView rightToLeft="1" topLeftCell="A4" zoomScale="90" zoomScaleNormal="90" workbookViewId="0">
      <selection activeCell="A19" sqref="A19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41.7109375" style="2" bestFit="1" customWidth="1"/>
    <col min="4" max="4" width="11.28515625" style="2" bestFit="1" customWidth="1"/>
    <col min="5" max="5" width="12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.28515625" style="1" bestFit="1" customWidth="1"/>
    <col min="11" max="11" width="6.85546875" style="1" bestFit="1" customWidth="1"/>
    <col min="12" max="12" width="8" style="1" bestFit="1" customWidth="1"/>
    <col min="13" max="13" width="15.42578125" style="1" bestFit="1" customWidth="1"/>
    <col min="14" max="14" width="7.28515625" style="1" bestFit="1" customWidth="1"/>
    <col min="15" max="15" width="13.140625" style="1" bestFit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165</v>
      </c>
      <c r="C1" s="77" t="s" vm="1">
        <v>244</v>
      </c>
    </row>
    <row r="2" spans="2:17">
      <c r="B2" s="56" t="s">
        <v>164</v>
      </c>
      <c r="C2" s="77" t="s">
        <v>245</v>
      </c>
    </row>
    <row r="3" spans="2:17">
      <c r="B3" s="56" t="s">
        <v>166</v>
      </c>
      <c r="C3" s="77" t="s">
        <v>246</v>
      </c>
    </row>
    <row r="4" spans="2:17">
      <c r="B4" s="56" t="s">
        <v>167</v>
      </c>
      <c r="C4" s="77" t="s">
        <v>247</v>
      </c>
    </row>
    <row r="6" spans="2:17" ht="26.25" customHeight="1">
      <c r="B6" s="182" t="s">
        <v>195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</row>
    <row r="7" spans="2:17" s="3" customFormat="1" ht="63">
      <c r="B7" s="22" t="s">
        <v>135</v>
      </c>
      <c r="C7" s="30" t="s">
        <v>209</v>
      </c>
      <c r="D7" s="30" t="s">
        <v>51</v>
      </c>
      <c r="E7" s="30" t="s">
        <v>136</v>
      </c>
      <c r="F7" s="30" t="s">
        <v>15</v>
      </c>
      <c r="G7" s="30" t="s">
        <v>121</v>
      </c>
      <c r="H7" s="30" t="s">
        <v>76</v>
      </c>
      <c r="I7" s="30" t="s">
        <v>18</v>
      </c>
      <c r="J7" s="30" t="s">
        <v>120</v>
      </c>
      <c r="K7" s="13" t="s">
        <v>39</v>
      </c>
      <c r="L7" s="70" t="s">
        <v>19</v>
      </c>
      <c r="M7" s="30" t="s">
        <v>227</v>
      </c>
      <c r="N7" s="30" t="s">
        <v>226</v>
      </c>
      <c r="O7" s="30" t="s">
        <v>129</v>
      </c>
      <c r="P7" s="30" t="s">
        <v>168</v>
      </c>
      <c r="Q7" s="31" t="s">
        <v>170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234</v>
      </c>
      <c r="N8" s="16"/>
      <c r="O8" s="16" t="s">
        <v>230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132</v>
      </c>
    </row>
    <row r="10" spans="2:17" s="4" customFormat="1" ht="18" customHeight="1">
      <c r="B10" s="78" t="s">
        <v>44</v>
      </c>
      <c r="C10" s="79"/>
      <c r="D10" s="79"/>
      <c r="E10" s="79"/>
      <c r="F10" s="79"/>
      <c r="G10" s="79"/>
      <c r="H10" s="79"/>
      <c r="I10" s="87">
        <v>5.2263452130511636</v>
      </c>
      <c r="J10" s="79"/>
      <c r="K10" s="79"/>
      <c r="L10" s="101">
        <v>2.9117894793934819E-2</v>
      </c>
      <c r="M10" s="87"/>
      <c r="N10" s="89"/>
      <c r="O10" s="87">
        <f>O11+O226</f>
        <v>5177457.8124199985</v>
      </c>
      <c r="P10" s="88">
        <f>O10/$O$10</f>
        <v>1</v>
      </c>
      <c r="Q10" s="88">
        <f>O10/'סכום נכסי הקרן'!$C$42</f>
        <v>7.0243494690692354E-2</v>
      </c>
    </row>
    <row r="11" spans="2:17" ht="21.75" customHeight="1">
      <c r="B11" s="80" t="s">
        <v>42</v>
      </c>
      <c r="C11" s="81"/>
      <c r="D11" s="81"/>
      <c r="E11" s="81"/>
      <c r="F11" s="81"/>
      <c r="G11" s="81"/>
      <c r="H11" s="81"/>
      <c r="I11" s="90">
        <v>5.733817965105044</v>
      </c>
      <c r="J11" s="81"/>
      <c r="K11" s="81"/>
      <c r="L11" s="102">
        <v>1.9358335425275066E-2</v>
      </c>
      <c r="M11" s="90"/>
      <c r="N11" s="92"/>
      <c r="O11" s="90">
        <f>O12+O16+O37</f>
        <v>3238209.6990399994</v>
      </c>
      <c r="P11" s="91">
        <f t="shared" ref="P11:P14" si="0">O11/$O$10</f>
        <v>0.62544395654407581</v>
      </c>
      <c r="Q11" s="91">
        <f>O11/'סכום נכסי הקרן'!$C$42</f>
        <v>4.3933369240829405E-2</v>
      </c>
    </row>
    <row r="12" spans="2:17">
      <c r="B12" s="100" t="s">
        <v>101</v>
      </c>
      <c r="C12" s="81"/>
      <c r="D12" s="81"/>
      <c r="E12" s="81"/>
      <c r="F12" s="81"/>
      <c r="G12" s="81"/>
      <c r="H12" s="81"/>
      <c r="I12" s="90">
        <v>2.6806303161085911</v>
      </c>
      <c r="J12" s="81"/>
      <c r="K12" s="81"/>
      <c r="L12" s="102">
        <v>2.3398083521080706E-2</v>
      </c>
      <c r="M12" s="90"/>
      <c r="N12" s="92"/>
      <c r="O12" s="90">
        <f>SUM(O13:O14)</f>
        <v>260890.75942000002</v>
      </c>
      <c r="P12" s="91">
        <f t="shared" si="0"/>
        <v>5.0389741234425807E-2</v>
      </c>
      <c r="Q12" s="91">
        <f>O12/'סכום נכסי הקרן'!$C$42</f>
        <v>3.5395515208657504E-3</v>
      </c>
    </row>
    <row r="13" spans="2:17">
      <c r="B13" s="86" t="s">
        <v>3485</v>
      </c>
      <c r="C13" s="96" t="s">
        <v>3483</v>
      </c>
      <c r="D13" s="83" t="s">
        <v>3486</v>
      </c>
      <c r="E13" s="83"/>
      <c r="F13" s="83" t="s">
        <v>3484</v>
      </c>
      <c r="G13" s="105"/>
      <c r="H13" s="83" t="s">
        <v>3426</v>
      </c>
      <c r="I13" s="93">
        <v>3.3100394674365088</v>
      </c>
      <c r="J13" s="96" t="s">
        <v>152</v>
      </c>
      <c r="K13" s="83"/>
      <c r="L13" s="97">
        <v>1.9600049334295638E-2</v>
      </c>
      <c r="M13" s="93">
        <v>78120028.480000064</v>
      </c>
      <c r="N13" s="95">
        <v>108.79934002293083</v>
      </c>
      <c r="O13" s="93">
        <v>84994.075411965663</v>
      </c>
      <c r="P13" s="94">
        <f t="shared" si="0"/>
        <v>1.6416179231451531E-2</v>
      </c>
      <c r="Q13" s="94">
        <f>O13/'סכום נכסי הקרן'!$C$42</f>
        <v>1.1531297986859198E-3</v>
      </c>
    </row>
    <row r="14" spans="2:17">
      <c r="B14" s="86" t="s">
        <v>3487</v>
      </c>
      <c r="C14" s="96" t="s">
        <v>3483</v>
      </c>
      <c r="D14" s="83" t="s">
        <v>3488</v>
      </c>
      <c r="E14" s="83"/>
      <c r="F14" s="83" t="s">
        <v>3484</v>
      </c>
      <c r="G14" s="105"/>
      <c r="H14" s="83" t="s">
        <v>3426</v>
      </c>
      <c r="I14" s="93">
        <v>2.3996477109723129</v>
      </c>
      <c r="J14" s="96" t="s">
        <v>152</v>
      </c>
      <c r="K14" s="83"/>
      <c r="L14" s="97">
        <v>2.5101161392398971E-2</v>
      </c>
      <c r="M14" s="93">
        <v>161670727.02000025</v>
      </c>
      <c r="N14" s="95">
        <v>108.79934002293083</v>
      </c>
      <c r="O14" s="93">
        <v>175896.68400803435</v>
      </c>
      <c r="P14" s="94">
        <f t="shared" si="0"/>
        <v>3.3973562002974272E-2</v>
      </c>
      <c r="Q14" s="94">
        <f>O14/'סכום נכסי הקרן'!$C$42</f>
        <v>2.3864217221798308E-3</v>
      </c>
    </row>
    <row r="15" spans="2:17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3"/>
      <c r="N15" s="95"/>
      <c r="O15" s="83"/>
      <c r="P15" s="94"/>
      <c r="Q15" s="83"/>
    </row>
    <row r="16" spans="2:17">
      <c r="B16" s="100" t="s">
        <v>40</v>
      </c>
      <c r="C16" s="81"/>
      <c r="D16" s="81"/>
      <c r="E16" s="81"/>
      <c r="F16" s="81"/>
      <c r="G16" s="81"/>
      <c r="H16" s="81"/>
      <c r="I16" s="90">
        <v>8.2129321188031383</v>
      </c>
      <c r="J16" s="81"/>
      <c r="K16" s="81"/>
      <c r="L16" s="102">
        <v>2.0549174963732784E-2</v>
      </c>
      <c r="M16" s="90"/>
      <c r="N16" s="92"/>
      <c r="O16" s="90">
        <f>SUM(O17:O35)</f>
        <v>801046.86528999999</v>
      </c>
      <c r="P16" s="91">
        <f t="shared" ref="P16:P35" si="1">O16/$O$10</f>
        <v>0.15471818299869106</v>
      </c>
      <c r="Q16" s="91">
        <f>O16/'סכום נכסי הקרן'!$C$42</f>
        <v>1.0867945866022122E-2</v>
      </c>
    </row>
    <row r="17" spans="2:17">
      <c r="B17" s="149" t="s">
        <v>3695</v>
      </c>
      <c r="C17" s="96" t="s">
        <v>3483</v>
      </c>
      <c r="D17" s="83">
        <v>6028</v>
      </c>
      <c r="E17" s="83"/>
      <c r="F17" s="83" t="s">
        <v>1157</v>
      </c>
      <c r="G17" s="105">
        <v>43100</v>
      </c>
      <c r="H17" s="83"/>
      <c r="I17" s="93">
        <v>10.000000000000002</v>
      </c>
      <c r="J17" s="96" t="s">
        <v>152</v>
      </c>
      <c r="K17" s="97">
        <v>2.8500000000000001E-2</v>
      </c>
      <c r="L17" s="97">
        <v>2.8500000000000001E-2</v>
      </c>
      <c r="M17" s="93">
        <v>20226722.999999993</v>
      </c>
      <c r="N17" s="95">
        <v>102.45</v>
      </c>
      <c r="O17" s="93">
        <f>20722.2777-0.41</f>
        <v>20721.867699999999</v>
      </c>
      <c r="P17" s="94">
        <f t="shared" si="1"/>
        <v>4.0023247799897341E-3</v>
      </c>
      <c r="Q17" s="94">
        <f>O17/'סכום נכסי הקרן'!$C$42</f>
        <v>2.8113727943363529E-4</v>
      </c>
    </row>
    <row r="18" spans="2:17">
      <c r="B18" s="149" t="s">
        <v>3695</v>
      </c>
      <c r="C18" s="96" t="s">
        <v>3483</v>
      </c>
      <c r="D18" s="83">
        <v>6869</v>
      </c>
      <c r="E18" s="83"/>
      <c r="F18" s="83" t="s">
        <v>1157</v>
      </c>
      <c r="G18" s="105">
        <v>43555</v>
      </c>
      <c r="H18" s="83"/>
      <c r="I18" s="93">
        <v>4.99</v>
      </c>
      <c r="J18" s="96" t="s">
        <v>152</v>
      </c>
      <c r="K18" s="97">
        <v>3.6199999999999996E-2</v>
      </c>
      <c r="L18" s="97">
        <v>3.6199999999999996E-2</v>
      </c>
      <c r="M18" s="93">
        <v>6080896.2499999972</v>
      </c>
      <c r="N18" s="95">
        <v>110.78</v>
      </c>
      <c r="O18" s="93">
        <v>6736.4168599999985</v>
      </c>
      <c r="P18" s="94">
        <f t="shared" si="1"/>
        <v>1.3011051183923266E-3</v>
      </c>
      <c r="Q18" s="94">
        <f>O18/'סכום נכסי הקרן'!$C$42</f>
        <v>9.1394170475824036E-5</v>
      </c>
    </row>
    <row r="19" spans="2:17">
      <c r="B19" s="149" t="s">
        <v>3695</v>
      </c>
      <c r="C19" s="96" t="s">
        <v>3483</v>
      </c>
      <c r="D19" s="83">
        <v>6870</v>
      </c>
      <c r="E19" s="83"/>
      <c r="F19" s="83" t="s">
        <v>1157</v>
      </c>
      <c r="G19" s="105">
        <v>43555</v>
      </c>
      <c r="H19" s="83"/>
      <c r="I19" s="93">
        <v>6.9600000000000017</v>
      </c>
      <c r="J19" s="96" t="s">
        <v>152</v>
      </c>
      <c r="K19" s="97">
        <v>1.55E-2</v>
      </c>
      <c r="L19" s="97">
        <v>1.55E-2</v>
      </c>
      <c r="M19" s="93">
        <v>56798244.699999988</v>
      </c>
      <c r="N19" s="95">
        <v>101.44</v>
      </c>
      <c r="O19" s="93">
        <v>57616.139419999985</v>
      </c>
      <c r="P19" s="94">
        <f t="shared" si="1"/>
        <v>1.1128268255858486E-2</v>
      </c>
      <c r="Q19" s="94">
        <f>O19/'סכום נכסי הקרן'!$C$42</f>
        <v>7.8168845214699573E-4</v>
      </c>
    </row>
    <row r="20" spans="2:17">
      <c r="B20" s="149" t="s">
        <v>3695</v>
      </c>
      <c r="C20" s="96" t="s">
        <v>3483</v>
      </c>
      <c r="D20" s="83">
        <v>6868</v>
      </c>
      <c r="E20" s="83"/>
      <c r="F20" s="83" t="s">
        <v>1157</v>
      </c>
      <c r="G20" s="105">
        <v>43555</v>
      </c>
      <c r="H20" s="83"/>
      <c r="I20" s="93">
        <v>7.0699999999999976</v>
      </c>
      <c r="J20" s="96" t="s">
        <v>152</v>
      </c>
      <c r="K20" s="97">
        <v>1.7299999999999996E-2</v>
      </c>
      <c r="L20" s="97">
        <v>1.7299999999999996E-2</v>
      </c>
      <c r="M20" s="93">
        <v>10519691.669999996</v>
      </c>
      <c r="N20" s="95">
        <v>110.56</v>
      </c>
      <c r="O20" s="93">
        <v>11630.569670000001</v>
      </c>
      <c r="P20" s="94">
        <f t="shared" si="1"/>
        <v>2.2463861785797438E-3</v>
      </c>
      <c r="Q20" s="94">
        <f>O20/'סכום נכסי הקרן'!$C$42</f>
        <v>1.5779401560831092E-4</v>
      </c>
    </row>
    <row r="21" spans="2:17">
      <c r="B21" s="149" t="s">
        <v>3695</v>
      </c>
      <c r="C21" s="96" t="s">
        <v>3483</v>
      </c>
      <c r="D21" s="83">
        <v>6867</v>
      </c>
      <c r="E21" s="83"/>
      <c r="F21" s="83" t="s">
        <v>1157</v>
      </c>
      <c r="G21" s="105">
        <v>43555</v>
      </c>
      <c r="H21" s="83"/>
      <c r="I21" s="93">
        <v>7</v>
      </c>
      <c r="J21" s="96" t="s">
        <v>152</v>
      </c>
      <c r="K21" s="97">
        <v>1.0800000000000002E-2</v>
      </c>
      <c r="L21" s="97">
        <v>1.0800000000000002E-2</v>
      </c>
      <c r="M21" s="93">
        <v>26257313.289999992</v>
      </c>
      <c r="N21" s="95">
        <v>108.73</v>
      </c>
      <c r="O21" s="93">
        <v>28549.573469999992</v>
      </c>
      <c r="P21" s="94">
        <f t="shared" si="1"/>
        <v>5.5142068761069481E-3</v>
      </c>
      <c r="Q21" s="94">
        <f>O21/'סכום נכסי הקרן'!$C$42</f>
        <v>3.8733716142519767E-4</v>
      </c>
    </row>
    <row r="22" spans="2:17">
      <c r="B22" s="149" t="s">
        <v>3695</v>
      </c>
      <c r="C22" s="96" t="s">
        <v>3483</v>
      </c>
      <c r="D22" s="83">
        <v>6866</v>
      </c>
      <c r="E22" s="83"/>
      <c r="F22" s="83" t="s">
        <v>1157</v>
      </c>
      <c r="G22" s="105">
        <v>43555</v>
      </c>
      <c r="H22" s="83"/>
      <c r="I22" s="93">
        <v>7.6300000000000017</v>
      </c>
      <c r="J22" s="96" t="s">
        <v>152</v>
      </c>
      <c r="K22" s="97">
        <v>4.5999999999999991E-3</v>
      </c>
      <c r="L22" s="97">
        <v>4.5999999999999991E-3</v>
      </c>
      <c r="M22" s="93">
        <v>36547416.129999995</v>
      </c>
      <c r="N22" s="95">
        <v>108.11</v>
      </c>
      <c r="O22" s="93">
        <v>39511.406969999996</v>
      </c>
      <c r="P22" s="94">
        <f t="shared" si="1"/>
        <v>7.6314300186507839E-3</v>
      </c>
      <c r="Q22" s="94">
        <f>O22/'סכום נכסי הקרן'!$C$42</f>
        <v>5.360583139974866E-4</v>
      </c>
    </row>
    <row r="23" spans="2:17">
      <c r="B23" s="149" t="s">
        <v>3695</v>
      </c>
      <c r="C23" s="96" t="s">
        <v>3483</v>
      </c>
      <c r="D23" s="83">
        <v>6865</v>
      </c>
      <c r="E23" s="83"/>
      <c r="F23" s="83" t="s">
        <v>1157</v>
      </c>
      <c r="G23" s="105">
        <v>43555</v>
      </c>
      <c r="H23" s="83"/>
      <c r="I23" s="93">
        <v>5.0200000000000014</v>
      </c>
      <c r="J23" s="96" t="s">
        <v>152</v>
      </c>
      <c r="K23" s="97">
        <v>1.9000000000000003E-2</v>
      </c>
      <c r="L23" s="97">
        <v>1.9000000000000003E-2</v>
      </c>
      <c r="M23" s="93">
        <v>26302259.539999999</v>
      </c>
      <c r="N23" s="95">
        <v>116.02</v>
      </c>
      <c r="O23" s="93">
        <v>30515.88433999999</v>
      </c>
      <c r="P23" s="94">
        <f t="shared" si="1"/>
        <v>5.8939899552240957E-3</v>
      </c>
      <c r="Q23" s="94">
        <f>O23/'סכום נכסי הקרן'!$C$42</f>
        <v>4.1401445212677779E-4</v>
      </c>
    </row>
    <row r="24" spans="2:17">
      <c r="B24" s="149" t="s">
        <v>3695</v>
      </c>
      <c r="C24" s="96" t="s">
        <v>3483</v>
      </c>
      <c r="D24" s="83">
        <v>5212</v>
      </c>
      <c r="E24" s="83"/>
      <c r="F24" s="83" t="s">
        <v>1157</v>
      </c>
      <c r="G24" s="105">
        <v>42643</v>
      </c>
      <c r="H24" s="83"/>
      <c r="I24" s="93">
        <v>8.7600000000000016</v>
      </c>
      <c r="J24" s="96" t="s">
        <v>152</v>
      </c>
      <c r="K24" s="97">
        <v>2.0600000000000004E-2</v>
      </c>
      <c r="L24" s="97">
        <v>2.0600000000000004E-2</v>
      </c>
      <c r="M24" s="93">
        <v>49921771.179999992</v>
      </c>
      <c r="N24" s="95">
        <v>99.57</v>
      </c>
      <c r="O24" s="93">
        <f>49707.10756-6.6</f>
        <v>49700.507559999998</v>
      </c>
      <c r="P24" s="94">
        <f t="shared" si="1"/>
        <v>9.5994036766027177E-3</v>
      </c>
      <c r="Q24" s="94">
        <f>O24/'סכום נכסי הקרן'!$C$42</f>
        <v>6.742956611912556E-4</v>
      </c>
    </row>
    <row r="25" spans="2:17">
      <c r="B25" s="149" t="s">
        <v>3695</v>
      </c>
      <c r="C25" s="96" t="s">
        <v>3483</v>
      </c>
      <c r="D25" s="83">
        <v>5211</v>
      </c>
      <c r="E25" s="83"/>
      <c r="F25" s="83" t="s">
        <v>1157</v>
      </c>
      <c r="G25" s="105">
        <v>42643</v>
      </c>
      <c r="H25" s="83"/>
      <c r="I25" s="93">
        <v>5.8</v>
      </c>
      <c r="J25" s="96" t="s">
        <v>152</v>
      </c>
      <c r="K25" s="97">
        <v>3.0400000000000003E-2</v>
      </c>
      <c r="L25" s="97">
        <v>3.0400000000000003E-2</v>
      </c>
      <c r="M25" s="93">
        <v>48325473.090000004</v>
      </c>
      <c r="N25" s="95">
        <v>104.82</v>
      </c>
      <c r="O25" s="93">
        <v>50654.76088999999</v>
      </c>
      <c r="P25" s="94">
        <f t="shared" si="1"/>
        <v>9.7837129195888946E-3</v>
      </c>
      <c r="Q25" s="94">
        <f>O25/'סכום נכסי הקרן'!$C$42</f>
        <v>6.8724218652240062E-4</v>
      </c>
    </row>
    <row r="26" spans="2:17">
      <c r="B26" s="149" t="s">
        <v>3695</v>
      </c>
      <c r="C26" s="96" t="s">
        <v>3483</v>
      </c>
      <c r="D26" s="83">
        <v>6027</v>
      </c>
      <c r="E26" s="83"/>
      <c r="F26" s="83" t="s">
        <v>1157</v>
      </c>
      <c r="G26" s="105">
        <v>43100</v>
      </c>
      <c r="H26" s="83"/>
      <c r="I26" s="93">
        <v>10.330000000000002</v>
      </c>
      <c r="J26" s="96" t="s">
        <v>152</v>
      </c>
      <c r="K26" s="97">
        <v>2.0499999999999997E-2</v>
      </c>
      <c r="L26" s="97">
        <v>2.0499999999999997E-2</v>
      </c>
      <c r="M26" s="93">
        <v>76279625.839999989</v>
      </c>
      <c r="N26" s="95">
        <v>101.37</v>
      </c>
      <c r="O26" s="93">
        <f>77324.6567-3.5</f>
        <v>77321.156700000007</v>
      </c>
      <c r="P26" s="94">
        <f t="shared" si="1"/>
        <v>1.4934193478992209E-2</v>
      </c>
      <c r="Q26" s="94">
        <f>O26/'סכום נכסי הקרן'!$C$42</f>
        <v>1.0490299403513616E-3</v>
      </c>
    </row>
    <row r="27" spans="2:17">
      <c r="B27" s="149" t="s">
        <v>3695</v>
      </c>
      <c r="C27" s="96" t="s">
        <v>3483</v>
      </c>
      <c r="D27" s="83">
        <v>5025</v>
      </c>
      <c r="E27" s="83"/>
      <c r="F27" s="83" t="s">
        <v>1157</v>
      </c>
      <c r="G27" s="105">
        <v>42551</v>
      </c>
      <c r="H27" s="83"/>
      <c r="I27" s="93">
        <v>9.7200000000000024</v>
      </c>
      <c r="J27" s="96" t="s">
        <v>152</v>
      </c>
      <c r="K27" s="97">
        <v>2.3300000000000001E-2</v>
      </c>
      <c r="L27" s="97">
        <v>2.3300000000000001E-2</v>
      </c>
      <c r="M27" s="93">
        <v>48266021.869999997</v>
      </c>
      <c r="N27" s="95">
        <v>98.01</v>
      </c>
      <c r="O27" s="93">
        <v>47305.528029999994</v>
      </c>
      <c r="P27" s="94">
        <f t="shared" si="1"/>
        <v>9.1368253965335329E-3</v>
      </c>
      <c r="Q27" s="94">
        <f>O27/'סכום נכסי הקרן'!$C$42</f>
        <v>6.4180254623118628E-4</v>
      </c>
    </row>
    <row r="28" spans="2:17">
      <c r="B28" s="149" t="s">
        <v>3695</v>
      </c>
      <c r="C28" s="96" t="s">
        <v>3483</v>
      </c>
      <c r="D28" s="83">
        <v>5024</v>
      </c>
      <c r="E28" s="83"/>
      <c r="F28" s="83" t="s">
        <v>1157</v>
      </c>
      <c r="G28" s="105">
        <v>42551</v>
      </c>
      <c r="H28" s="83"/>
      <c r="I28" s="93">
        <v>6.9800000000000013</v>
      </c>
      <c r="J28" s="96" t="s">
        <v>152</v>
      </c>
      <c r="K28" s="97">
        <v>3.1900000000000012E-2</v>
      </c>
      <c r="L28" s="97">
        <v>3.1900000000000012E-2</v>
      </c>
      <c r="M28" s="93">
        <v>37781823.600000001</v>
      </c>
      <c r="N28" s="95">
        <v>108.3</v>
      </c>
      <c r="O28" s="93">
        <f>40917.71496-0.92</f>
        <v>40916.794959999999</v>
      </c>
      <c r="P28" s="94">
        <f t="shared" si="1"/>
        <v>7.902873657772029E-3</v>
      </c>
      <c r="Q28" s="94">
        <f>O28/'סכום נכסי הקרן'!$C$42</f>
        <v>5.5512546382092195E-4</v>
      </c>
    </row>
    <row r="29" spans="2:17">
      <c r="B29" s="149" t="s">
        <v>3695</v>
      </c>
      <c r="C29" s="96" t="s">
        <v>3483</v>
      </c>
      <c r="D29" s="83">
        <v>6026</v>
      </c>
      <c r="E29" s="83"/>
      <c r="F29" s="83" t="s">
        <v>1157</v>
      </c>
      <c r="G29" s="105">
        <v>43100</v>
      </c>
      <c r="H29" s="83"/>
      <c r="I29" s="93">
        <v>7.7000000000000011</v>
      </c>
      <c r="J29" s="96" t="s">
        <v>152</v>
      </c>
      <c r="K29" s="97">
        <v>3.0200000000000001E-2</v>
      </c>
      <c r="L29" s="97">
        <v>3.0200000000000001E-2</v>
      </c>
      <c r="M29" s="93">
        <v>102802787.61999997</v>
      </c>
      <c r="N29" s="95">
        <v>106</v>
      </c>
      <c r="O29" s="93">
        <v>108970.95486999997</v>
      </c>
      <c r="P29" s="94">
        <f t="shared" si="1"/>
        <v>2.104719320138039E-2</v>
      </c>
      <c r="Q29" s="94">
        <f>O29/'סכום נכסי הקרן'!$C$42</f>
        <v>1.4784284038951395E-3</v>
      </c>
    </row>
    <row r="30" spans="2:17">
      <c r="B30" s="149" t="s">
        <v>3695</v>
      </c>
      <c r="C30" s="96" t="s">
        <v>3483</v>
      </c>
      <c r="D30" s="83">
        <v>5023</v>
      </c>
      <c r="E30" s="83"/>
      <c r="F30" s="83" t="s">
        <v>1157</v>
      </c>
      <c r="G30" s="105">
        <v>42551</v>
      </c>
      <c r="H30" s="83"/>
      <c r="I30" s="93">
        <v>9.8700000000000028</v>
      </c>
      <c r="J30" s="96" t="s">
        <v>152</v>
      </c>
      <c r="K30" s="97">
        <v>1.5200000000000007E-2</v>
      </c>
      <c r="L30" s="97">
        <v>1.5200000000000007E-2</v>
      </c>
      <c r="M30" s="93">
        <v>43259693.769999988</v>
      </c>
      <c r="N30" s="95">
        <v>103.21</v>
      </c>
      <c r="O30" s="93">
        <f>44648.30972-4.12</f>
        <v>44644.189719999995</v>
      </c>
      <c r="P30" s="94">
        <f t="shared" si="1"/>
        <v>8.6228012544891843E-3</v>
      </c>
      <c r="Q30" s="94">
        <f>O30/'סכום נכסי הקרן'!$C$42</f>
        <v>6.0569569413860646E-4</v>
      </c>
    </row>
    <row r="31" spans="2:17">
      <c r="B31" s="149" t="s">
        <v>3695</v>
      </c>
      <c r="C31" s="96" t="s">
        <v>3483</v>
      </c>
      <c r="D31" s="83">
        <v>5210</v>
      </c>
      <c r="E31" s="83"/>
      <c r="F31" s="83" t="s">
        <v>1157</v>
      </c>
      <c r="G31" s="105">
        <v>42643</v>
      </c>
      <c r="H31" s="83"/>
      <c r="I31" s="93">
        <v>9.0499999999999989</v>
      </c>
      <c r="J31" s="96" t="s">
        <v>152</v>
      </c>
      <c r="K31" s="97">
        <v>7.7000000000000002E-3</v>
      </c>
      <c r="L31" s="97">
        <v>7.7000000000000002E-3</v>
      </c>
      <c r="M31" s="93">
        <v>36221642.329999998</v>
      </c>
      <c r="N31" s="95">
        <v>109.32</v>
      </c>
      <c r="O31" s="93">
        <f>39597.48249-1.23</f>
        <v>39596.252489999999</v>
      </c>
      <c r="P31" s="94">
        <f t="shared" si="1"/>
        <v>7.6478175051497505E-3</v>
      </c>
      <c r="Q31" s="94">
        <f>O31/'סכום נכסי הקרן'!$C$42</f>
        <v>5.3720942831837054E-4</v>
      </c>
    </row>
    <row r="32" spans="2:17">
      <c r="B32" s="149" t="s">
        <v>3695</v>
      </c>
      <c r="C32" s="96" t="s">
        <v>3483</v>
      </c>
      <c r="D32" s="83">
        <v>6025</v>
      </c>
      <c r="E32" s="83"/>
      <c r="F32" s="83" t="s">
        <v>1157</v>
      </c>
      <c r="G32" s="105">
        <v>43100</v>
      </c>
      <c r="H32" s="83"/>
      <c r="I32" s="93">
        <v>10.41</v>
      </c>
      <c r="J32" s="96" t="s">
        <v>152</v>
      </c>
      <c r="K32" s="97">
        <v>1.67E-2</v>
      </c>
      <c r="L32" s="97">
        <v>1.67E-2</v>
      </c>
      <c r="M32" s="93">
        <v>42613533.989999987</v>
      </c>
      <c r="N32" s="95">
        <v>107.99</v>
      </c>
      <c r="O32" s="93">
        <f>46018.35003-3.94</f>
        <v>46014.410029999999</v>
      </c>
      <c r="P32" s="94">
        <f t="shared" si="1"/>
        <v>8.8874524326625799E-3</v>
      </c>
      <c r="Q32" s="94">
        <f>O32/'סכום נכסי הקרן'!$C$42</f>
        <v>6.2428571776751483E-4</v>
      </c>
    </row>
    <row r="33" spans="2:17">
      <c r="B33" s="149" t="s">
        <v>3695</v>
      </c>
      <c r="C33" s="96" t="s">
        <v>3483</v>
      </c>
      <c r="D33" s="83">
        <v>5022</v>
      </c>
      <c r="E33" s="83"/>
      <c r="F33" s="83" t="s">
        <v>1157</v>
      </c>
      <c r="G33" s="105">
        <v>42551</v>
      </c>
      <c r="H33" s="83"/>
      <c r="I33" s="93">
        <v>8.1300000000000026</v>
      </c>
      <c r="J33" s="96" t="s">
        <v>152</v>
      </c>
      <c r="K33" s="97">
        <v>2.1499999999999998E-2</v>
      </c>
      <c r="L33" s="97">
        <v>2.1499999999999998E-2</v>
      </c>
      <c r="M33" s="93">
        <v>31982819.169999994</v>
      </c>
      <c r="N33" s="95">
        <v>106.26</v>
      </c>
      <c r="O33" s="93">
        <f>33984.93466-3.36</f>
        <v>33981.574659999998</v>
      </c>
      <c r="P33" s="94">
        <f t="shared" si="1"/>
        <v>6.5633706523852194E-3</v>
      </c>
      <c r="Q33" s="94">
        <f>O33/'סכום נכסי הקרן'!$C$42</f>
        <v>4.6103409157386717E-4</v>
      </c>
    </row>
    <row r="34" spans="2:17">
      <c r="B34" s="149" t="s">
        <v>3695</v>
      </c>
      <c r="C34" s="96" t="s">
        <v>3483</v>
      </c>
      <c r="D34" s="83">
        <v>6024</v>
      </c>
      <c r="E34" s="83"/>
      <c r="F34" s="83" t="s">
        <v>1157</v>
      </c>
      <c r="G34" s="105">
        <v>43100</v>
      </c>
      <c r="H34" s="83"/>
      <c r="I34" s="93">
        <v>8.8499999999999979</v>
      </c>
      <c r="J34" s="96" t="s">
        <v>152</v>
      </c>
      <c r="K34" s="97">
        <v>1.6199999999999996E-2</v>
      </c>
      <c r="L34" s="97">
        <v>1.6199999999999996E-2</v>
      </c>
      <c r="M34" s="93">
        <v>33461688.510000002</v>
      </c>
      <c r="N34" s="95">
        <v>111.68</v>
      </c>
      <c r="O34" s="93">
        <f>37370.01722-4.54</f>
        <v>37365.477220000001</v>
      </c>
      <c r="P34" s="94">
        <f t="shared" si="1"/>
        <v>7.2169544540499082E-3</v>
      </c>
      <c r="Q34" s="94">
        <f>O34/'סכום נכסי הקרן'!$C$42</f>
        <v>5.0694410187602319E-4</v>
      </c>
    </row>
    <row r="35" spans="2:17">
      <c r="B35" s="149" t="s">
        <v>3695</v>
      </c>
      <c r="C35" s="96" t="s">
        <v>3483</v>
      </c>
      <c r="D35" s="83">
        <v>5209</v>
      </c>
      <c r="E35" s="83"/>
      <c r="F35" s="83" t="s">
        <v>1157</v>
      </c>
      <c r="G35" s="105">
        <v>42643</v>
      </c>
      <c r="H35" s="83"/>
      <c r="I35" s="93">
        <v>6.9300000000000015</v>
      </c>
      <c r="J35" s="96" t="s">
        <v>152</v>
      </c>
      <c r="K35" s="97">
        <v>1.8000000000000002E-2</v>
      </c>
      <c r="L35" s="97">
        <v>1.8000000000000002E-2</v>
      </c>
      <c r="M35" s="93">
        <v>27323709.260000002</v>
      </c>
      <c r="N35" s="95">
        <v>107.22</v>
      </c>
      <c r="O35" s="93">
        <f>29296.48973-3.09</f>
        <v>29293.399730000001</v>
      </c>
      <c r="P35" s="94">
        <f t="shared" si="1"/>
        <v>5.6578731862825084E-3</v>
      </c>
      <c r="Q35" s="94">
        <f>O35/'סכום נכסי הקרן'!$C$42</f>
        <v>3.9742878512124597E-4</v>
      </c>
    </row>
    <row r="36" spans="2:17"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93"/>
      <c r="N36" s="95"/>
      <c r="O36" s="83"/>
      <c r="P36" s="94"/>
      <c r="Q36" s="83"/>
    </row>
    <row r="37" spans="2:17">
      <c r="B37" s="100" t="s">
        <v>41</v>
      </c>
      <c r="C37" s="81"/>
      <c r="D37" s="81"/>
      <c r="E37" s="81"/>
      <c r="F37" s="81"/>
      <c r="G37" s="81"/>
      <c r="H37" s="81"/>
      <c r="I37" s="90">
        <v>5.1862698486790642</v>
      </c>
      <c r="J37" s="81"/>
      <c r="K37" s="81"/>
      <c r="L37" s="102">
        <v>1.8437019356473228E-2</v>
      </c>
      <c r="M37" s="90"/>
      <c r="N37" s="92"/>
      <c r="O37" s="90">
        <f>SUM(O38:O224)</f>
        <v>2176272.0743299993</v>
      </c>
      <c r="P37" s="91">
        <f t="shared" ref="P37:P100" si="2">O37/$O$10</f>
        <v>0.42033603231095895</v>
      </c>
      <c r="Q37" s="91">
        <f>O37/'סכום נכסי הקרן'!$C$42</f>
        <v>2.9525871853941534E-2</v>
      </c>
    </row>
    <row r="38" spans="2:17">
      <c r="B38" s="86" t="s">
        <v>3696</v>
      </c>
      <c r="C38" s="96" t="s">
        <v>3489</v>
      </c>
      <c r="D38" s="83">
        <v>90148620</v>
      </c>
      <c r="E38" s="83"/>
      <c r="F38" s="83" t="s">
        <v>399</v>
      </c>
      <c r="G38" s="105">
        <v>42368</v>
      </c>
      <c r="H38" s="83" t="s">
        <v>341</v>
      </c>
      <c r="I38" s="93">
        <v>9.490000000000002</v>
      </c>
      <c r="J38" s="96" t="s">
        <v>152</v>
      </c>
      <c r="K38" s="97">
        <v>3.1699999999999999E-2</v>
      </c>
      <c r="L38" s="97">
        <v>7.4999999999999997E-3</v>
      </c>
      <c r="M38" s="93">
        <v>4051295.9999999995</v>
      </c>
      <c r="N38" s="95">
        <v>127.07</v>
      </c>
      <c r="O38" s="93">
        <v>5147.9816899999996</v>
      </c>
      <c r="P38" s="94">
        <f t="shared" si="2"/>
        <v>9.9430683484290502E-4</v>
      </c>
      <c r="Q38" s="94">
        <f>O38/'סכום נכסי הקרן'!$C$42</f>
        <v>6.9843586874206718E-5</v>
      </c>
    </row>
    <row r="39" spans="2:17">
      <c r="B39" s="86" t="s">
        <v>3696</v>
      </c>
      <c r="C39" s="96" t="s">
        <v>3489</v>
      </c>
      <c r="D39" s="83">
        <v>90148621</v>
      </c>
      <c r="E39" s="83"/>
      <c r="F39" s="83" t="s">
        <v>399</v>
      </c>
      <c r="G39" s="105">
        <v>42388</v>
      </c>
      <c r="H39" s="83" t="s">
        <v>341</v>
      </c>
      <c r="I39" s="93">
        <v>9.4799999999999986</v>
      </c>
      <c r="J39" s="96" t="s">
        <v>152</v>
      </c>
      <c r="K39" s="97">
        <v>3.1899999999999998E-2</v>
      </c>
      <c r="L39" s="97">
        <v>7.4999999999999989E-3</v>
      </c>
      <c r="M39" s="93">
        <v>5671814.3200000003</v>
      </c>
      <c r="N39" s="95">
        <v>127.39</v>
      </c>
      <c r="O39" s="93">
        <v>7225.3239599999988</v>
      </c>
      <c r="P39" s="94">
        <f t="shared" si="2"/>
        <v>1.3955350718005766E-3</v>
      </c>
      <c r="Q39" s="94">
        <f>O39/'סכום נכסי הקרן'!$C$42</f>
        <v>9.802726040669877E-5</v>
      </c>
    </row>
    <row r="40" spans="2:17">
      <c r="B40" s="86" t="s">
        <v>3696</v>
      </c>
      <c r="C40" s="96" t="s">
        <v>3489</v>
      </c>
      <c r="D40" s="83">
        <v>90148622</v>
      </c>
      <c r="E40" s="83"/>
      <c r="F40" s="83" t="s">
        <v>399</v>
      </c>
      <c r="G40" s="105">
        <v>42509</v>
      </c>
      <c r="H40" s="83" t="s">
        <v>341</v>
      </c>
      <c r="I40" s="93">
        <v>9.58</v>
      </c>
      <c r="J40" s="96" t="s">
        <v>152</v>
      </c>
      <c r="K40" s="97">
        <v>2.7400000000000001E-2</v>
      </c>
      <c r="L40" s="97">
        <v>9.2000000000000016E-3</v>
      </c>
      <c r="M40" s="93">
        <v>5671814.3200000003</v>
      </c>
      <c r="N40" s="95">
        <v>121.43</v>
      </c>
      <c r="O40" s="93">
        <v>6887.2843299999995</v>
      </c>
      <c r="P40" s="94">
        <f t="shared" si="2"/>
        <v>1.3302444132868385E-3</v>
      </c>
      <c r="Q40" s="94">
        <f>O40/'סכום נכסי הקרן'!$C$42</f>
        <v>9.3441016382037208E-5</v>
      </c>
    </row>
    <row r="41" spans="2:17">
      <c r="B41" s="86" t="s">
        <v>3696</v>
      </c>
      <c r="C41" s="96" t="s">
        <v>3489</v>
      </c>
      <c r="D41" s="83">
        <v>90148623</v>
      </c>
      <c r="E41" s="83"/>
      <c r="F41" s="83" t="s">
        <v>399</v>
      </c>
      <c r="G41" s="105">
        <v>42723</v>
      </c>
      <c r="H41" s="83" t="s">
        <v>341</v>
      </c>
      <c r="I41" s="93">
        <v>9.3899999999999988</v>
      </c>
      <c r="J41" s="96" t="s">
        <v>152</v>
      </c>
      <c r="K41" s="97">
        <v>3.15E-2</v>
      </c>
      <c r="L41" s="97">
        <v>1.2299999999999995E-2</v>
      </c>
      <c r="M41" s="93">
        <v>810259.17</v>
      </c>
      <c r="N41" s="95">
        <v>121.65</v>
      </c>
      <c r="O41" s="93">
        <v>985.6803000000001</v>
      </c>
      <c r="P41" s="94">
        <f t="shared" si="2"/>
        <v>1.9037920456550911E-4</v>
      </c>
      <c r="Q41" s="94">
        <f>O41/'סכום נכסי הקרן'!$C$42</f>
        <v>1.3372900645115572E-5</v>
      </c>
    </row>
    <row r="42" spans="2:17">
      <c r="B42" s="86" t="s">
        <v>3696</v>
      </c>
      <c r="C42" s="96" t="s">
        <v>3489</v>
      </c>
      <c r="D42" s="83">
        <v>90148624</v>
      </c>
      <c r="E42" s="83"/>
      <c r="F42" s="83" t="s">
        <v>399</v>
      </c>
      <c r="G42" s="105">
        <v>42918</v>
      </c>
      <c r="H42" s="83" t="s">
        <v>341</v>
      </c>
      <c r="I42" s="93">
        <v>9.3200000000000021</v>
      </c>
      <c r="J42" s="96" t="s">
        <v>152</v>
      </c>
      <c r="K42" s="97">
        <v>3.1899999999999998E-2</v>
      </c>
      <c r="L42" s="97">
        <v>1.54E-2</v>
      </c>
      <c r="M42" s="93">
        <v>4051295.9999999995</v>
      </c>
      <c r="N42" s="95">
        <v>117.79</v>
      </c>
      <c r="O42" s="93">
        <v>4772.0215999999991</v>
      </c>
      <c r="P42" s="94">
        <f t="shared" si="2"/>
        <v>9.2169202973563312E-4</v>
      </c>
      <c r="Q42" s="94">
        <f>O42/'סכום נכסי הקרן'!$C$42</f>
        <v>6.4742869197188398E-5</v>
      </c>
    </row>
    <row r="43" spans="2:17">
      <c r="B43" s="86" t="s">
        <v>3771</v>
      </c>
      <c r="C43" s="96" t="s">
        <v>3483</v>
      </c>
      <c r="D43" s="83">
        <v>7202</v>
      </c>
      <c r="E43" s="83"/>
      <c r="F43" s="83" t="s">
        <v>3490</v>
      </c>
      <c r="G43" s="150">
        <v>43734</v>
      </c>
      <c r="H43" s="83" t="s">
        <v>3426</v>
      </c>
      <c r="I43" s="93">
        <v>2.5299999999999998</v>
      </c>
      <c r="J43" s="96" t="s">
        <v>152</v>
      </c>
      <c r="K43" s="97">
        <v>2.2499999999999999E-2</v>
      </c>
      <c r="L43" s="97">
        <v>2.2800000000000001E-2</v>
      </c>
      <c r="M43" s="93">
        <v>15656138.839999996</v>
      </c>
      <c r="N43" s="95">
        <v>100</v>
      </c>
      <c r="O43" s="93">
        <v>15656.139139999997</v>
      </c>
      <c r="P43" s="94">
        <f t="shared" si="2"/>
        <v>3.0239047245238979E-3</v>
      </c>
      <c r="Q43" s="94">
        <f>O43/'סכום נכסי הקרן'!$C$42</f>
        <v>2.1240963546225394E-4</v>
      </c>
    </row>
    <row r="44" spans="2:17">
      <c r="B44" s="86" t="s">
        <v>3771</v>
      </c>
      <c r="C44" s="96" t="s">
        <v>3483</v>
      </c>
      <c r="D44" s="83">
        <v>7203</v>
      </c>
      <c r="E44" s="83"/>
      <c r="F44" s="83" t="s">
        <v>3490</v>
      </c>
      <c r="G44" s="150">
        <v>43734</v>
      </c>
      <c r="H44" s="83" t="s">
        <v>3426</v>
      </c>
      <c r="I44" s="93">
        <v>0.66000000000000025</v>
      </c>
      <c r="J44" s="96" t="s">
        <v>152</v>
      </c>
      <c r="K44" s="97">
        <v>0.02</v>
      </c>
      <c r="L44" s="97">
        <v>2.0600000000000004E-2</v>
      </c>
      <c r="M44" s="93">
        <v>12430986.119999995</v>
      </c>
      <c r="N44" s="95">
        <v>100</v>
      </c>
      <c r="O44" s="93">
        <v>12430.985789999995</v>
      </c>
      <c r="P44" s="94">
        <f t="shared" si="2"/>
        <v>2.4009825362902612E-3</v>
      </c>
      <c r="Q44" s="94">
        <f>O44/'סכום נכסי הקרן'!$C$42</f>
        <v>1.6865340404035E-4</v>
      </c>
    </row>
    <row r="45" spans="2:17">
      <c r="B45" s="86" t="s">
        <v>3697</v>
      </c>
      <c r="C45" s="96" t="s">
        <v>3489</v>
      </c>
      <c r="D45" s="83">
        <v>90150400</v>
      </c>
      <c r="E45" s="83"/>
      <c r="F45" s="83" t="s">
        <v>438</v>
      </c>
      <c r="G45" s="105">
        <v>42229</v>
      </c>
      <c r="H45" s="83" t="s">
        <v>150</v>
      </c>
      <c r="I45" s="93">
        <v>3.8699999999999992</v>
      </c>
      <c r="J45" s="96" t="s">
        <v>151</v>
      </c>
      <c r="K45" s="97">
        <v>9.8519999999999996E-2</v>
      </c>
      <c r="L45" s="97">
        <v>2.64E-2</v>
      </c>
      <c r="M45" s="93">
        <v>7982917.3199999984</v>
      </c>
      <c r="N45" s="95">
        <v>132.57</v>
      </c>
      <c r="O45" s="93">
        <v>36849.844039999996</v>
      </c>
      <c r="P45" s="94">
        <f t="shared" si="2"/>
        <v>7.1173624923804042E-3</v>
      </c>
      <c r="Q45" s="94">
        <f>O45/'סכום נכסי הקרן'!$C$42</f>
        <v>4.9994841444525584E-4</v>
      </c>
    </row>
    <row r="46" spans="2:17">
      <c r="B46" s="86" t="s">
        <v>3697</v>
      </c>
      <c r="C46" s="96" t="s">
        <v>3489</v>
      </c>
      <c r="D46" s="83">
        <v>520300</v>
      </c>
      <c r="E46" s="83"/>
      <c r="F46" s="83" t="s">
        <v>438</v>
      </c>
      <c r="G46" s="105">
        <v>43277</v>
      </c>
      <c r="H46" s="83" t="s">
        <v>150</v>
      </c>
      <c r="I46" s="93">
        <v>3.8699999999999997</v>
      </c>
      <c r="J46" s="96" t="s">
        <v>151</v>
      </c>
      <c r="K46" s="97">
        <v>9.8519999999999996E-2</v>
      </c>
      <c r="L46" s="97">
        <v>2.6399999999999996E-2</v>
      </c>
      <c r="M46" s="93">
        <v>15310190.489999998</v>
      </c>
      <c r="N46" s="95">
        <v>132.57</v>
      </c>
      <c r="O46" s="93">
        <v>70673.177409999989</v>
      </c>
      <c r="P46" s="94">
        <f t="shared" si="2"/>
        <v>1.3650169633534224E-2</v>
      </c>
      <c r="Q46" s="94">
        <f>O46/'סכום נכסי הקרן'!$C$42</f>
        <v>9.5883561818021113E-4</v>
      </c>
    </row>
    <row r="47" spans="2:17">
      <c r="B47" s="86" t="s">
        <v>3697</v>
      </c>
      <c r="C47" s="96" t="s">
        <v>3489</v>
      </c>
      <c r="D47" s="83">
        <v>90150520</v>
      </c>
      <c r="E47" s="83"/>
      <c r="F47" s="83" t="s">
        <v>438</v>
      </c>
      <c r="G47" s="105">
        <v>41274</v>
      </c>
      <c r="H47" s="83" t="s">
        <v>150</v>
      </c>
      <c r="I47" s="93">
        <v>3.84</v>
      </c>
      <c r="J47" s="96" t="s">
        <v>152</v>
      </c>
      <c r="K47" s="97">
        <v>3.8450999999999999E-2</v>
      </c>
      <c r="L47" s="97">
        <v>-2.3E-3</v>
      </c>
      <c r="M47" s="93">
        <v>54718628.04999999</v>
      </c>
      <c r="N47" s="95">
        <v>151.57</v>
      </c>
      <c r="O47" s="93">
        <v>82937.054949999991</v>
      </c>
      <c r="P47" s="94">
        <f t="shared" si="2"/>
        <v>1.6018876049756613E-2</v>
      </c>
      <c r="Q47" s="94">
        <f>O47/'סכום נכסי הקרן'!$C$42</f>
        <v>1.1252218347519377E-3</v>
      </c>
    </row>
    <row r="48" spans="2:17">
      <c r="B48" s="86" t="s">
        <v>3698</v>
      </c>
      <c r="C48" s="96" t="s">
        <v>3489</v>
      </c>
      <c r="D48" s="83">
        <v>92322010</v>
      </c>
      <c r="E48" s="83"/>
      <c r="F48" s="83" t="s">
        <v>432</v>
      </c>
      <c r="G48" s="105">
        <v>42124</v>
      </c>
      <c r="H48" s="83" t="s">
        <v>341</v>
      </c>
      <c r="I48" s="93">
        <v>2.0499999999999998</v>
      </c>
      <c r="J48" s="96" t="s">
        <v>152</v>
      </c>
      <c r="K48" s="97">
        <v>0.06</v>
      </c>
      <c r="L48" s="97">
        <v>6.0700000000000004E-2</v>
      </c>
      <c r="M48" s="93">
        <v>34347319.200000003</v>
      </c>
      <c r="N48" s="95">
        <v>104.18</v>
      </c>
      <c r="O48" s="93">
        <v>35783.035929999991</v>
      </c>
      <c r="P48" s="94">
        <f t="shared" si="2"/>
        <v>6.9113138583498414E-3</v>
      </c>
      <c r="Q48" s="94">
        <f>O48/'סכום נכסי הקרן'!$C$42</f>
        <v>4.8547483831470558E-4</v>
      </c>
    </row>
    <row r="49" spans="2:17">
      <c r="B49" s="86" t="s">
        <v>3699</v>
      </c>
      <c r="C49" s="96" t="s">
        <v>3483</v>
      </c>
      <c r="D49" s="83">
        <v>6686</v>
      </c>
      <c r="E49" s="83"/>
      <c r="F49" s="83" t="s">
        <v>3490</v>
      </c>
      <c r="G49" s="105">
        <v>43471</v>
      </c>
      <c r="H49" s="83" t="s">
        <v>3426</v>
      </c>
      <c r="I49" s="93">
        <v>1.25</v>
      </c>
      <c r="J49" s="96" t="s">
        <v>152</v>
      </c>
      <c r="K49" s="97">
        <v>2.2970000000000001E-2</v>
      </c>
      <c r="L49" s="97">
        <v>1.3700000000000004E-2</v>
      </c>
      <c r="M49" s="93">
        <v>62336262.999999993</v>
      </c>
      <c r="N49" s="95">
        <v>101.7</v>
      </c>
      <c r="O49" s="93">
        <v>63395.980059999987</v>
      </c>
      <c r="P49" s="94">
        <f t="shared" si="2"/>
        <v>1.2244615476715596E-2</v>
      </c>
      <c r="Q49" s="94">
        <f>O49/'סכום נכסי הקרן'!$C$42</f>
        <v>8.6010458222824141E-4</v>
      </c>
    </row>
    <row r="50" spans="2:17">
      <c r="B50" s="86" t="s">
        <v>3700</v>
      </c>
      <c r="C50" s="96" t="s">
        <v>3483</v>
      </c>
      <c r="D50" s="83">
        <v>14811160</v>
      </c>
      <c r="E50" s="83"/>
      <c r="F50" s="83" t="s">
        <v>3490</v>
      </c>
      <c r="G50" s="105">
        <v>42201</v>
      </c>
      <c r="H50" s="83" t="s">
        <v>3426</v>
      </c>
      <c r="I50" s="93">
        <v>7.08</v>
      </c>
      <c r="J50" s="96" t="s">
        <v>152</v>
      </c>
      <c r="K50" s="97">
        <v>4.2030000000000005E-2</v>
      </c>
      <c r="L50" s="97">
        <v>1.06E-2</v>
      </c>
      <c r="M50" s="93">
        <v>2714527.9999999995</v>
      </c>
      <c r="N50" s="95">
        <v>126.31</v>
      </c>
      <c r="O50" s="93">
        <v>3428.7201099999993</v>
      </c>
      <c r="P50" s="94">
        <f t="shared" si="2"/>
        <v>6.6224008658747127E-4</v>
      </c>
      <c r="Q50" s="94">
        <f>O50/'סכום נכסי הקרן'!$C$42</f>
        <v>4.6518058006170679E-5</v>
      </c>
    </row>
    <row r="51" spans="2:17">
      <c r="B51" s="86" t="s">
        <v>3701</v>
      </c>
      <c r="C51" s="96" t="s">
        <v>3489</v>
      </c>
      <c r="D51" s="83">
        <v>14760843</v>
      </c>
      <c r="E51" s="83"/>
      <c r="F51" s="83" t="s">
        <v>3490</v>
      </c>
      <c r="G51" s="105">
        <v>40742</v>
      </c>
      <c r="H51" s="83" t="s">
        <v>3426</v>
      </c>
      <c r="I51" s="93">
        <v>5.09</v>
      </c>
      <c r="J51" s="96" t="s">
        <v>152</v>
      </c>
      <c r="K51" s="97">
        <v>4.4999999999999998E-2</v>
      </c>
      <c r="L51" s="97">
        <v>-2.6000000000000007E-3</v>
      </c>
      <c r="M51" s="93">
        <v>33611998.019999988</v>
      </c>
      <c r="N51" s="95">
        <v>132.33000000000001</v>
      </c>
      <c r="O51" s="93">
        <v>44478.756429999994</v>
      </c>
      <c r="P51" s="94">
        <f t="shared" si="2"/>
        <v>8.5908486445416647E-3</v>
      </c>
      <c r="Q51" s="94">
        <f>O51/'סכום נכסי הקרן'!$C$42</f>
        <v>6.0345123115140397E-4</v>
      </c>
    </row>
    <row r="52" spans="2:17">
      <c r="B52" s="86" t="s">
        <v>3702</v>
      </c>
      <c r="C52" s="96" t="s">
        <v>3489</v>
      </c>
      <c r="D52" s="83">
        <v>11898602</v>
      </c>
      <c r="E52" s="83"/>
      <c r="F52" s="83" t="s">
        <v>519</v>
      </c>
      <c r="G52" s="105">
        <v>43431</v>
      </c>
      <c r="H52" s="83" t="s">
        <v>341</v>
      </c>
      <c r="I52" s="93">
        <v>10.44</v>
      </c>
      <c r="J52" s="96" t="s">
        <v>152</v>
      </c>
      <c r="K52" s="97">
        <v>3.9599999999999996E-2</v>
      </c>
      <c r="L52" s="97">
        <v>2.4399999999999998E-2</v>
      </c>
      <c r="M52" s="93">
        <v>3188303.1999999993</v>
      </c>
      <c r="N52" s="95">
        <v>116.86</v>
      </c>
      <c r="O52" s="93">
        <v>3733.5354600000001</v>
      </c>
      <c r="P52" s="94">
        <f t="shared" si="2"/>
        <v>7.2111364211288598E-4</v>
      </c>
      <c r="Q52" s="94">
        <f>O52/'סכום נכסי הקרן'!$C$42</f>
        <v>5.0653542291142328E-5</v>
      </c>
    </row>
    <row r="53" spans="2:17">
      <c r="B53" s="86" t="s">
        <v>3702</v>
      </c>
      <c r="C53" s="96" t="s">
        <v>3489</v>
      </c>
      <c r="D53" s="83">
        <v>11898601</v>
      </c>
      <c r="E53" s="83"/>
      <c r="F53" s="83" t="s">
        <v>519</v>
      </c>
      <c r="G53" s="105">
        <v>43276</v>
      </c>
      <c r="H53" s="83" t="s">
        <v>341</v>
      </c>
      <c r="I53" s="93">
        <v>10.499999999999996</v>
      </c>
      <c r="J53" s="96" t="s">
        <v>152</v>
      </c>
      <c r="K53" s="97">
        <v>3.56E-2</v>
      </c>
      <c r="L53" s="97">
        <v>2.5500000000000002E-2</v>
      </c>
      <c r="M53" s="93">
        <v>3192397.9300000006</v>
      </c>
      <c r="N53" s="95">
        <v>112.11</v>
      </c>
      <c r="O53" s="93">
        <v>3578.9973399999994</v>
      </c>
      <c r="P53" s="94">
        <f t="shared" si="2"/>
        <v>6.9126537958734966E-4</v>
      </c>
      <c r="Q53" s="94">
        <f>O53/'סכום נכסי הקרן'!$C$42</f>
        <v>4.855689602090343E-5</v>
      </c>
    </row>
    <row r="54" spans="2:17">
      <c r="B54" s="86" t="s">
        <v>3702</v>
      </c>
      <c r="C54" s="96" t="s">
        <v>3489</v>
      </c>
      <c r="D54" s="83">
        <v>11898600</v>
      </c>
      <c r="E54" s="83"/>
      <c r="F54" s="83" t="s">
        <v>519</v>
      </c>
      <c r="G54" s="105">
        <v>43222</v>
      </c>
      <c r="H54" s="83" t="s">
        <v>341</v>
      </c>
      <c r="I54" s="93">
        <v>10.499999999999998</v>
      </c>
      <c r="J54" s="96" t="s">
        <v>152</v>
      </c>
      <c r="K54" s="97">
        <v>3.5200000000000002E-2</v>
      </c>
      <c r="L54" s="97">
        <v>2.5499999999999998E-2</v>
      </c>
      <c r="M54" s="93">
        <v>15262987.389999997</v>
      </c>
      <c r="N54" s="95">
        <v>112.63</v>
      </c>
      <c r="O54" s="93">
        <v>17190.704000000005</v>
      </c>
      <c r="P54" s="94">
        <f t="shared" si="2"/>
        <v>3.3202982279762678E-3</v>
      </c>
      <c r="Q54" s="94">
        <f>O54/'סכום נכסי הקרן'!$C$42</f>
        <v>2.3322935094836618E-4</v>
      </c>
    </row>
    <row r="55" spans="2:17">
      <c r="B55" s="86" t="s">
        <v>3702</v>
      </c>
      <c r="C55" s="96" t="s">
        <v>3489</v>
      </c>
      <c r="D55" s="83">
        <v>11898603</v>
      </c>
      <c r="E55" s="83"/>
      <c r="F55" s="83" t="s">
        <v>519</v>
      </c>
      <c r="G55" s="105">
        <v>43500</v>
      </c>
      <c r="H55" s="83" t="s">
        <v>341</v>
      </c>
      <c r="I55" s="93">
        <v>10.539999999999994</v>
      </c>
      <c r="J55" s="96" t="s">
        <v>152</v>
      </c>
      <c r="K55" s="97">
        <v>3.7499999999999999E-2</v>
      </c>
      <c r="L55" s="97">
        <v>2.2199999999999987E-2</v>
      </c>
      <c r="M55" s="93">
        <v>6000052.6399999978</v>
      </c>
      <c r="N55" s="95">
        <v>118.06</v>
      </c>
      <c r="O55" s="93">
        <v>7083.6625000000013</v>
      </c>
      <c r="P55" s="94">
        <f t="shared" si="2"/>
        <v>1.3681738715489451E-3</v>
      </c>
      <c r="Q55" s="94">
        <f>O55/'סכום נכסי הקרן'!$C$42</f>
        <v>9.6105314082092327E-5</v>
      </c>
    </row>
    <row r="56" spans="2:17">
      <c r="B56" s="86" t="s">
        <v>3702</v>
      </c>
      <c r="C56" s="96" t="s">
        <v>3489</v>
      </c>
      <c r="D56" s="83">
        <v>11898604</v>
      </c>
      <c r="E56" s="83"/>
      <c r="F56" s="83" t="s">
        <v>519</v>
      </c>
      <c r="G56" s="105">
        <v>43585</v>
      </c>
      <c r="H56" s="83" t="s">
        <v>341</v>
      </c>
      <c r="I56" s="93">
        <v>10.64</v>
      </c>
      <c r="J56" s="96" t="s">
        <v>152</v>
      </c>
      <c r="K56" s="97">
        <v>3.3500000000000002E-2</v>
      </c>
      <c r="L56" s="97">
        <v>2.2399999999999996E-2</v>
      </c>
      <c r="M56" s="93">
        <v>6080718.7699999996</v>
      </c>
      <c r="N56" s="95">
        <v>113.36</v>
      </c>
      <c r="O56" s="93">
        <v>6893.10293</v>
      </c>
      <c r="P56" s="94">
        <f t="shared" si="2"/>
        <v>1.3313682466836152E-3</v>
      </c>
      <c r="Q56" s="94">
        <f>O56/'סכום נכסי הקרן'!$C$42</f>
        <v>9.3519958367276919E-5</v>
      </c>
    </row>
    <row r="57" spans="2:17">
      <c r="B57" s="86" t="s">
        <v>3702</v>
      </c>
      <c r="C57" s="96" t="s">
        <v>3489</v>
      </c>
      <c r="D57" s="83">
        <v>11898606</v>
      </c>
      <c r="E57" s="83"/>
      <c r="F57" s="83" t="s">
        <v>519</v>
      </c>
      <c r="G57" s="105">
        <v>43677</v>
      </c>
      <c r="H57" s="83" t="s">
        <v>341</v>
      </c>
      <c r="I57" s="93">
        <v>10.57</v>
      </c>
      <c r="J57" s="96" t="s">
        <v>152</v>
      </c>
      <c r="K57" s="97">
        <v>3.2000000000000001E-2</v>
      </c>
      <c r="L57" s="97">
        <v>2.6100000000000009E-2</v>
      </c>
      <c r="M57" s="93">
        <v>5655277.3599999975</v>
      </c>
      <c r="N57" s="95">
        <v>106.63</v>
      </c>
      <c r="O57" s="93">
        <v>6030.2220999999981</v>
      </c>
      <c r="P57" s="94">
        <f t="shared" si="2"/>
        <v>1.164707143636079E-3</v>
      </c>
      <c r="Q57" s="94">
        <f>O57/'סכום נכסי הקרן'!$C$42</f>
        <v>8.1813100060212365E-5</v>
      </c>
    </row>
    <row r="58" spans="2:17">
      <c r="B58" s="86" t="s">
        <v>3702</v>
      </c>
      <c r="C58" s="96" t="s">
        <v>3489</v>
      </c>
      <c r="D58" s="83">
        <v>11898607</v>
      </c>
      <c r="E58" s="83"/>
      <c r="F58" s="83" t="s">
        <v>519</v>
      </c>
      <c r="G58" s="105">
        <v>43708</v>
      </c>
      <c r="H58" s="83" t="s">
        <v>341</v>
      </c>
      <c r="I58" s="93">
        <v>10.750000000000002</v>
      </c>
      <c r="J58" s="96" t="s">
        <v>152</v>
      </c>
      <c r="K58" s="97">
        <v>2.6800000000000001E-2</v>
      </c>
      <c r="L58" s="97">
        <v>2.4900000000000005E-2</v>
      </c>
      <c r="M58" s="93">
        <v>404191.61999999994</v>
      </c>
      <c r="N58" s="95">
        <v>102.51</v>
      </c>
      <c r="O58" s="93">
        <v>414.33685999999989</v>
      </c>
      <c r="P58" s="94">
        <f t="shared" si="2"/>
        <v>8.0027085687895633E-5</v>
      </c>
      <c r="Q58" s="94">
        <f>O58/'סכום נכסי הקרן'!$C$42</f>
        <v>5.6213821686292783E-6</v>
      </c>
    </row>
    <row r="59" spans="2:17">
      <c r="B59" s="86" t="s">
        <v>3702</v>
      </c>
      <c r="C59" s="96" t="s">
        <v>3489</v>
      </c>
      <c r="D59" s="83">
        <v>11898556</v>
      </c>
      <c r="E59" s="83"/>
      <c r="F59" s="83" t="s">
        <v>519</v>
      </c>
      <c r="G59" s="105">
        <v>43708</v>
      </c>
      <c r="H59" s="83" t="s">
        <v>341</v>
      </c>
      <c r="I59" s="93">
        <v>0.01</v>
      </c>
      <c r="J59" s="96" t="s">
        <v>152</v>
      </c>
      <c r="K59" s="97">
        <v>3.2500000000000001E-2</v>
      </c>
      <c r="L59" s="97">
        <v>1.7301640283046128E-2</v>
      </c>
      <c r="M59" s="93">
        <v>5950732.330000001</v>
      </c>
      <c r="N59" s="95">
        <v>100.32</v>
      </c>
      <c r="O59" s="93">
        <v>5969.7745599999998</v>
      </c>
      <c r="P59" s="94">
        <f t="shared" si="2"/>
        <v>1.1530320045639666E-3</v>
      </c>
      <c r="Q59" s="94">
        <f>O59/'סכום נכסי הקרן'!$C$42</f>
        <v>8.0992997490787343E-5</v>
      </c>
    </row>
    <row r="60" spans="2:17">
      <c r="B60" s="86" t="s">
        <v>3702</v>
      </c>
      <c r="C60" s="96" t="s">
        <v>3489</v>
      </c>
      <c r="D60" s="83">
        <v>11898557</v>
      </c>
      <c r="E60" s="83"/>
      <c r="F60" s="83" t="s">
        <v>519</v>
      </c>
      <c r="G60" s="105">
        <v>43708</v>
      </c>
      <c r="H60" s="83" t="s">
        <v>341</v>
      </c>
      <c r="I60" s="93">
        <v>0.25999999999999995</v>
      </c>
      <c r="J60" s="96" t="s">
        <v>152</v>
      </c>
      <c r="K60" s="97">
        <v>3.2500000000000001E-2</v>
      </c>
      <c r="L60" s="97">
        <v>3.2899949961419643E-2</v>
      </c>
      <c r="M60" s="93">
        <v>2929590.7999999993</v>
      </c>
      <c r="N60" s="95">
        <v>100.31</v>
      </c>
      <c r="O60" s="93">
        <v>2938.6725000000001</v>
      </c>
      <c r="P60" s="94">
        <f t="shared" si="2"/>
        <v>5.6758984939491634E-4</v>
      </c>
      <c r="Q60" s="94">
        <f>O60/'סכום נכסי הקרן'!$C$42</f>
        <v>3.9869494572462683E-5</v>
      </c>
    </row>
    <row r="61" spans="2:17">
      <c r="B61" s="86" t="s">
        <v>3705</v>
      </c>
      <c r="C61" s="96" t="s">
        <v>3483</v>
      </c>
      <c r="D61" s="83">
        <v>472710</v>
      </c>
      <c r="E61" s="83"/>
      <c r="F61" s="83" t="s">
        <v>1854</v>
      </c>
      <c r="G61" s="105">
        <v>42901</v>
      </c>
      <c r="H61" s="83" t="s">
        <v>3426</v>
      </c>
      <c r="I61" s="93">
        <v>2.5099999999999998</v>
      </c>
      <c r="J61" s="96" t="s">
        <v>152</v>
      </c>
      <c r="K61" s="97">
        <v>0.04</v>
      </c>
      <c r="L61" s="97">
        <v>1.6799999999999999E-2</v>
      </c>
      <c r="M61" s="93">
        <v>47233089.999999993</v>
      </c>
      <c r="N61" s="95">
        <v>107.1</v>
      </c>
      <c r="O61" s="93">
        <v>50586.638349999994</v>
      </c>
      <c r="P61" s="94">
        <f t="shared" si="2"/>
        <v>9.7705553927739802E-3</v>
      </c>
      <c r="Q61" s="94">
        <f>O61/'סכום נכסי הקרן'!$C$42</f>
        <v>6.8631795585743463E-4</v>
      </c>
    </row>
    <row r="62" spans="2:17">
      <c r="B62" s="86" t="s">
        <v>3706</v>
      </c>
      <c r="C62" s="96" t="s">
        <v>3489</v>
      </c>
      <c r="D62" s="83">
        <v>11898420</v>
      </c>
      <c r="E62" s="83"/>
      <c r="F62" s="83" t="s">
        <v>519</v>
      </c>
      <c r="G62" s="105">
        <v>42033</v>
      </c>
      <c r="H62" s="83" t="s">
        <v>341</v>
      </c>
      <c r="I62" s="93">
        <v>5.61</v>
      </c>
      <c r="J62" s="96" t="s">
        <v>152</v>
      </c>
      <c r="K62" s="97">
        <v>5.0999999999999997E-2</v>
      </c>
      <c r="L62" s="97">
        <v>8.199999999999999E-3</v>
      </c>
      <c r="M62" s="93">
        <v>2142336.86</v>
      </c>
      <c r="N62" s="95">
        <v>128.59</v>
      </c>
      <c r="O62" s="93">
        <v>2754.8310999999994</v>
      </c>
      <c r="P62" s="94">
        <f t="shared" si="2"/>
        <v>5.320818053585187E-4</v>
      </c>
      <c r="Q62" s="94">
        <f>O62/'סכום נכסי הקרן'!$C$42</f>
        <v>3.7375285469715108E-5</v>
      </c>
    </row>
    <row r="63" spans="2:17">
      <c r="B63" s="86" t="s">
        <v>3706</v>
      </c>
      <c r="C63" s="96" t="s">
        <v>3489</v>
      </c>
      <c r="D63" s="83">
        <v>11898421</v>
      </c>
      <c r="E63" s="83"/>
      <c r="F63" s="83" t="s">
        <v>519</v>
      </c>
      <c r="G63" s="105">
        <v>42054</v>
      </c>
      <c r="H63" s="83" t="s">
        <v>341</v>
      </c>
      <c r="I63" s="93">
        <v>5.61</v>
      </c>
      <c r="J63" s="96" t="s">
        <v>152</v>
      </c>
      <c r="K63" s="97">
        <v>5.0999999999999997E-2</v>
      </c>
      <c r="L63" s="97">
        <v>8.199999999999999E-3</v>
      </c>
      <c r="M63" s="93">
        <v>4184863.6299999994</v>
      </c>
      <c r="N63" s="95">
        <v>129.75</v>
      </c>
      <c r="O63" s="93">
        <v>5429.8607899999988</v>
      </c>
      <c r="P63" s="94">
        <f t="shared" si="2"/>
        <v>1.0487503687571381E-3</v>
      </c>
      <c r="Q63" s="94">
        <f>O63/'סכום נכסי הקרן'!$C$42</f>
        <v>7.3667890959653668E-5</v>
      </c>
    </row>
    <row r="64" spans="2:17">
      <c r="B64" s="86" t="s">
        <v>3706</v>
      </c>
      <c r="C64" s="96" t="s">
        <v>3489</v>
      </c>
      <c r="D64" s="83">
        <v>11898422</v>
      </c>
      <c r="E64" s="83"/>
      <c r="F64" s="83" t="s">
        <v>519</v>
      </c>
      <c r="G64" s="105">
        <v>42565</v>
      </c>
      <c r="H64" s="83" t="s">
        <v>341</v>
      </c>
      <c r="I64" s="93">
        <v>5.6099999999999994</v>
      </c>
      <c r="J64" s="96" t="s">
        <v>152</v>
      </c>
      <c r="K64" s="97">
        <v>5.0999999999999997E-2</v>
      </c>
      <c r="L64" s="97">
        <v>8.199999999999999E-3</v>
      </c>
      <c r="M64" s="93">
        <v>5107998.2599999988</v>
      </c>
      <c r="N64" s="95">
        <v>130.27000000000001</v>
      </c>
      <c r="O64" s="93">
        <v>6654.1892999999991</v>
      </c>
      <c r="P64" s="94">
        <f t="shared" si="2"/>
        <v>1.2852232777324671E-3</v>
      </c>
      <c r="Q64" s="94">
        <f>O64/'סכום נכסי הקרן'!$C$42</f>
        <v>9.0278574485754776E-5</v>
      </c>
    </row>
    <row r="65" spans="2:17">
      <c r="B65" s="86" t="s">
        <v>3706</v>
      </c>
      <c r="C65" s="96" t="s">
        <v>3489</v>
      </c>
      <c r="D65" s="83">
        <v>11896110</v>
      </c>
      <c r="E65" s="83"/>
      <c r="F65" s="83" t="s">
        <v>519</v>
      </c>
      <c r="G65" s="105">
        <v>41367</v>
      </c>
      <c r="H65" s="83" t="s">
        <v>341</v>
      </c>
      <c r="I65" s="93">
        <v>5.669999999999999</v>
      </c>
      <c r="J65" s="96" t="s">
        <v>152</v>
      </c>
      <c r="K65" s="97">
        <v>5.0999999999999997E-2</v>
      </c>
      <c r="L65" s="97">
        <v>3.5999999999999999E-3</v>
      </c>
      <c r="M65" s="93">
        <v>25899816.969999995</v>
      </c>
      <c r="N65" s="95">
        <v>139.24</v>
      </c>
      <c r="O65" s="93">
        <v>36062.905650000001</v>
      </c>
      <c r="P65" s="94">
        <f t="shared" si="2"/>
        <v>6.9653692905985876E-3</v>
      </c>
      <c r="Q65" s="94">
        <f>O65/'סכום נכסי הקרן'!$C$42</f>
        <v>4.8927188078287339E-4</v>
      </c>
    </row>
    <row r="66" spans="2:17">
      <c r="B66" s="86" t="s">
        <v>3706</v>
      </c>
      <c r="C66" s="96" t="s">
        <v>3489</v>
      </c>
      <c r="D66" s="83">
        <v>11898200</v>
      </c>
      <c r="E66" s="83"/>
      <c r="F66" s="83" t="s">
        <v>519</v>
      </c>
      <c r="G66" s="105">
        <v>41207</v>
      </c>
      <c r="H66" s="83" t="s">
        <v>341</v>
      </c>
      <c r="I66" s="93">
        <v>5.67</v>
      </c>
      <c r="J66" s="96" t="s">
        <v>152</v>
      </c>
      <c r="K66" s="97">
        <v>5.0999999999999997E-2</v>
      </c>
      <c r="L66" s="97">
        <v>3.6000000000000003E-3</v>
      </c>
      <c r="M66" s="93">
        <v>368148.37999999995</v>
      </c>
      <c r="N66" s="95">
        <v>133.47</v>
      </c>
      <c r="O66" s="93">
        <v>491.36764999999991</v>
      </c>
      <c r="P66" s="94">
        <f t="shared" si="2"/>
        <v>9.4905196295617808E-5</v>
      </c>
      <c r="Q66" s="94">
        <f>O66/'סכום נכסי הקרן'!$C$42</f>
        <v>6.6664726521103446E-6</v>
      </c>
    </row>
    <row r="67" spans="2:17">
      <c r="B67" s="86" t="s">
        <v>3706</v>
      </c>
      <c r="C67" s="96" t="s">
        <v>3489</v>
      </c>
      <c r="D67" s="83">
        <v>11898230</v>
      </c>
      <c r="E67" s="83"/>
      <c r="F67" s="83" t="s">
        <v>519</v>
      </c>
      <c r="G67" s="105">
        <v>41239</v>
      </c>
      <c r="H67" s="83" t="s">
        <v>341</v>
      </c>
      <c r="I67" s="93">
        <v>5.6099999999999994</v>
      </c>
      <c r="J67" s="96" t="s">
        <v>152</v>
      </c>
      <c r="K67" s="97">
        <v>5.0999999999999997E-2</v>
      </c>
      <c r="L67" s="97">
        <v>8.199999999999999E-3</v>
      </c>
      <c r="M67" s="93">
        <v>3246616.4599999995</v>
      </c>
      <c r="N67" s="95">
        <v>130.30000000000001</v>
      </c>
      <c r="O67" s="93">
        <v>4230.34123</v>
      </c>
      <c r="P67" s="94">
        <f t="shared" si="2"/>
        <v>8.1706918400223404E-4</v>
      </c>
      <c r="Q67" s="94">
        <f>O67/'סכום נכסי הקרן'!$C$42</f>
        <v>5.7393794888389259E-5</v>
      </c>
    </row>
    <row r="68" spans="2:17">
      <c r="B68" s="86" t="s">
        <v>3706</v>
      </c>
      <c r="C68" s="96" t="s">
        <v>3489</v>
      </c>
      <c r="D68" s="83">
        <v>11898120</v>
      </c>
      <c r="E68" s="83"/>
      <c r="F68" s="83" t="s">
        <v>519</v>
      </c>
      <c r="G68" s="105">
        <v>41269</v>
      </c>
      <c r="H68" s="83" t="s">
        <v>341</v>
      </c>
      <c r="I68" s="93">
        <v>5.67</v>
      </c>
      <c r="J68" s="96" t="s">
        <v>152</v>
      </c>
      <c r="K68" s="97">
        <v>5.0999999999999997E-2</v>
      </c>
      <c r="L68" s="97">
        <v>3.6000000000000003E-3</v>
      </c>
      <c r="M68" s="93">
        <v>883908.19999999984</v>
      </c>
      <c r="N68" s="95">
        <v>134.35</v>
      </c>
      <c r="O68" s="93">
        <v>1187.5307299999997</v>
      </c>
      <c r="P68" s="94">
        <f t="shared" si="2"/>
        <v>2.2936560239105751E-4</v>
      </c>
      <c r="Q68" s="94">
        <f>O68/'סכום נכסי הקרן'!$C$42</f>
        <v>1.61114414737837E-5</v>
      </c>
    </row>
    <row r="69" spans="2:17">
      <c r="B69" s="86" t="s">
        <v>3706</v>
      </c>
      <c r="C69" s="96" t="s">
        <v>3489</v>
      </c>
      <c r="D69" s="83">
        <v>11898130</v>
      </c>
      <c r="E69" s="83"/>
      <c r="F69" s="83" t="s">
        <v>519</v>
      </c>
      <c r="G69" s="105">
        <v>41298</v>
      </c>
      <c r="H69" s="83" t="s">
        <v>341</v>
      </c>
      <c r="I69" s="93">
        <v>5.6099999999999985</v>
      </c>
      <c r="J69" s="96" t="s">
        <v>152</v>
      </c>
      <c r="K69" s="97">
        <v>5.0999999999999997E-2</v>
      </c>
      <c r="L69" s="97">
        <v>8.199999999999999E-3</v>
      </c>
      <c r="M69" s="93">
        <v>1788578.1999999997</v>
      </c>
      <c r="N69" s="95">
        <v>130.66999999999999</v>
      </c>
      <c r="O69" s="93">
        <v>2337.1352000000002</v>
      </c>
      <c r="P69" s="94">
        <f t="shared" si="2"/>
        <v>4.5140593794768143E-4</v>
      </c>
      <c r="Q69" s="94">
        <f>O69/'סכום נכסי הקרן'!$C$42</f>
        <v>3.1708330605574962E-5</v>
      </c>
    </row>
    <row r="70" spans="2:17">
      <c r="B70" s="86" t="s">
        <v>3706</v>
      </c>
      <c r="C70" s="96" t="s">
        <v>3489</v>
      </c>
      <c r="D70" s="83">
        <v>11898140</v>
      </c>
      <c r="E70" s="83"/>
      <c r="F70" s="83" t="s">
        <v>519</v>
      </c>
      <c r="G70" s="105">
        <v>41330</v>
      </c>
      <c r="H70" s="83" t="s">
        <v>341</v>
      </c>
      <c r="I70" s="93">
        <v>5.6099999999999994</v>
      </c>
      <c r="J70" s="96" t="s">
        <v>152</v>
      </c>
      <c r="K70" s="97">
        <v>5.0999999999999997E-2</v>
      </c>
      <c r="L70" s="97">
        <v>8.199999999999999E-3</v>
      </c>
      <c r="M70" s="93">
        <v>2772601.14</v>
      </c>
      <c r="N70" s="95">
        <v>130.9</v>
      </c>
      <c r="O70" s="93">
        <v>3629.3350599999994</v>
      </c>
      <c r="P70" s="94">
        <f t="shared" si="2"/>
        <v>7.0098785764970042E-4</v>
      </c>
      <c r="Q70" s="94">
        <f>O70/'סכום נכסי הקרן'!$C$42</f>
        <v>4.923983685705654E-5</v>
      </c>
    </row>
    <row r="71" spans="2:17">
      <c r="B71" s="86" t="s">
        <v>3706</v>
      </c>
      <c r="C71" s="96" t="s">
        <v>3489</v>
      </c>
      <c r="D71" s="83">
        <v>11898150</v>
      </c>
      <c r="E71" s="83"/>
      <c r="F71" s="83" t="s">
        <v>519</v>
      </c>
      <c r="G71" s="105">
        <v>41389</v>
      </c>
      <c r="H71" s="83" t="s">
        <v>341</v>
      </c>
      <c r="I71" s="93">
        <v>5.6699999999999982</v>
      </c>
      <c r="J71" s="96" t="s">
        <v>152</v>
      </c>
      <c r="K71" s="97">
        <v>5.0999999999999997E-2</v>
      </c>
      <c r="L71" s="97">
        <v>3.5999999999999999E-3</v>
      </c>
      <c r="M71" s="93">
        <v>1213609.1499999997</v>
      </c>
      <c r="N71" s="95">
        <v>134.05000000000001</v>
      </c>
      <c r="O71" s="93">
        <v>1626.84312</v>
      </c>
      <c r="P71" s="94">
        <f t="shared" si="2"/>
        <v>3.1421658639060862E-4</v>
      </c>
      <c r="Q71" s="94">
        <f>O71/'סכום נכסי הקרן'!$C$42</f>
        <v>2.2071671117856193E-5</v>
      </c>
    </row>
    <row r="72" spans="2:17">
      <c r="B72" s="86" t="s">
        <v>3706</v>
      </c>
      <c r="C72" s="96" t="s">
        <v>3489</v>
      </c>
      <c r="D72" s="83">
        <v>11898160</v>
      </c>
      <c r="E72" s="83"/>
      <c r="F72" s="83" t="s">
        <v>519</v>
      </c>
      <c r="G72" s="105">
        <v>41422</v>
      </c>
      <c r="H72" s="83" t="s">
        <v>341</v>
      </c>
      <c r="I72" s="93">
        <v>5.6700000000000008</v>
      </c>
      <c r="J72" s="96" t="s">
        <v>152</v>
      </c>
      <c r="K72" s="97">
        <v>5.0999999999999997E-2</v>
      </c>
      <c r="L72" s="97">
        <v>3.7000000000000006E-3</v>
      </c>
      <c r="M72" s="93">
        <v>444489.91999999993</v>
      </c>
      <c r="N72" s="95">
        <v>133.47999999999999</v>
      </c>
      <c r="O72" s="93">
        <v>593.30515999999989</v>
      </c>
      <c r="P72" s="94">
        <f t="shared" si="2"/>
        <v>1.1459391490873062E-4</v>
      </c>
      <c r="Q72" s="94">
        <f>O72/'סכום נכסי הקרן'!$C$42</f>
        <v>8.0494770534770696E-6</v>
      </c>
    </row>
    <row r="73" spans="2:17">
      <c r="B73" s="86" t="s">
        <v>3706</v>
      </c>
      <c r="C73" s="96" t="s">
        <v>3489</v>
      </c>
      <c r="D73" s="83">
        <v>11898270</v>
      </c>
      <c r="E73" s="83"/>
      <c r="F73" s="83" t="s">
        <v>519</v>
      </c>
      <c r="G73" s="105">
        <v>41450</v>
      </c>
      <c r="H73" s="83" t="s">
        <v>341</v>
      </c>
      <c r="I73" s="93">
        <v>5.67</v>
      </c>
      <c r="J73" s="96" t="s">
        <v>152</v>
      </c>
      <c r="K73" s="97">
        <v>5.0999999999999997E-2</v>
      </c>
      <c r="L73" s="97">
        <v>3.7000000000000002E-3</v>
      </c>
      <c r="M73" s="93">
        <v>732262.98999999987</v>
      </c>
      <c r="N73" s="95">
        <v>133.34</v>
      </c>
      <c r="O73" s="93">
        <v>976.39951999999994</v>
      </c>
      <c r="P73" s="94">
        <f t="shared" si="2"/>
        <v>1.8858666847226718E-4</v>
      </c>
      <c r="Q73" s="94">
        <f>O73/'סכום נכסי הקרן'!$C$42</f>
        <v>1.3246986645567059E-5</v>
      </c>
    </row>
    <row r="74" spans="2:17">
      <c r="B74" s="86" t="s">
        <v>3706</v>
      </c>
      <c r="C74" s="96" t="s">
        <v>3489</v>
      </c>
      <c r="D74" s="83">
        <v>11898280</v>
      </c>
      <c r="E74" s="83"/>
      <c r="F74" s="83" t="s">
        <v>519</v>
      </c>
      <c r="G74" s="105">
        <v>41480</v>
      </c>
      <c r="H74" s="83" t="s">
        <v>341</v>
      </c>
      <c r="I74" s="93">
        <v>5.66</v>
      </c>
      <c r="J74" s="96" t="s">
        <v>152</v>
      </c>
      <c r="K74" s="97">
        <v>5.0999999999999997E-2</v>
      </c>
      <c r="L74" s="97">
        <v>4.3000000000000009E-3</v>
      </c>
      <c r="M74" s="93">
        <v>643071.12999999989</v>
      </c>
      <c r="N74" s="95">
        <v>131.82</v>
      </c>
      <c r="O74" s="93">
        <v>847.69640999999979</v>
      </c>
      <c r="P74" s="94">
        <f t="shared" si="2"/>
        <v>1.6372830850818222E-4</v>
      </c>
      <c r="Q74" s="94">
        <f>O74/'סכום נכסי הקרן'!$C$42</f>
        <v>1.1500848569410538E-5</v>
      </c>
    </row>
    <row r="75" spans="2:17">
      <c r="B75" s="86" t="s">
        <v>3707</v>
      </c>
      <c r="C75" s="96" t="s">
        <v>3489</v>
      </c>
      <c r="D75" s="83">
        <v>11898290</v>
      </c>
      <c r="E75" s="83"/>
      <c r="F75" s="83" t="s">
        <v>519</v>
      </c>
      <c r="G75" s="105">
        <v>41512</v>
      </c>
      <c r="H75" s="83" t="s">
        <v>341</v>
      </c>
      <c r="I75" s="93">
        <v>5.6099999999999994</v>
      </c>
      <c r="J75" s="96" t="s">
        <v>152</v>
      </c>
      <c r="K75" s="97">
        <v>5.0999999999999997E-2</v>
      </c>
      <c r="L75" s="97">
        <v>8.199999999999999E-3</v>
      </c>
      <c r="M75" s="93">
        <v>2004890.7299999997</v>
      </c>
      <c r="N75" s="95">
        <v>128.59</v>
      </c>
      <c r="O75" s="93">
        <v>2578.0890999999997</v>
      </c>
      <c r="P75" s="94">
        <f t="shared" si="2"/>
        <v>4.9794497481283652E-4</v>
      </c>
      <c r="Q75" s="94">
        <f>O75/'סכום נכסי הקרן'!$C$42</f>
        <v>3.4977395194522419E-5</v>
      </c>
    </row>
    <row r="76" spans="2:17">
      <c r="B76" s="86" t="s">
        <v>3706</v>
      </c>
      <c r="C76" s="96" t="s">
        <v>3489</v>
      </c>
      <c r="D76" s="83">
        <v>11896120</v>
      </c>
      <c r="E76" s="83"/>
      <c r="F76" s="83" t="s">
        <v>519</v>
      </c>
      <c r="G76" s="105">
        <v>41445</v>
      </c>
      <c r="H76" s="83" t="s">
        <v>341</v>
      </c>
      <c r="I76" s="93">
        <v>5.61</v>
      </c>
      <c r="J76" s="96" t="s">
        <v>152</v>
      </c>
      <c r="K76" s="97">
        <v>5.1879999999999996E-2</v>
      </c>
      <c r="L76" s="97">
        <v>8.2000000000000007E-3</v>
      </c>
      <c r="M76" s="93">
        <v>1008983.7199999999</v>
      </c>
      <c r="N76" s="95">
        <v>133.28</v>
      </c>
      <c r="O76" s="93">
        <v>1344.7735099999998</v>
      </c>
      <c r="P76" s="94">
        <f t="shared" si="2"/>
        <v>2.5973625642570683E-4</v>
      </c>
      <c r="Q76" s="94">
        <f>O76/'סכום נכסי הקרן'!$C$42</f>
        <v>1.8244782349219442E-5</v>
      </c>
    </row>
    <row r="77" spans="2:17">
      <c r="B77" s="86" t="s">
        <v>3706</v>
      </c>
      <c r="C77" s="96" t="s">
        <v>3489</v>
      </c>
      <c r="D77" s="83">
        <v>11898300</v>
      </c>
      <c r="E77" s="83"/>
      <c r="F77" s="83" t="s">
        <v>519</v>
      </c>
      <c r="G77" s="105">
        <v>41547</v>
      </c>
      <c r="H77" s="83" t="s">
        <v>341</v>
      </c>
      <c r="I77" s="93">
        <v>5.62</v>
      </c>
      <c r="J77" s="96" t="s">
        <v>152</v>
      </c>
      <c r="K77" s="97">
        <v>5.0999999999999997E-2</v>
      </c>
      <c r="L77" s="97">
        <v>8.2000000000000007E-3</v>
      </c>
      <c r="M77" s="93">
        <v>1466996.1699999997</v>
      </c>
      <c r="N77" s="95">
        <v>128.35</v>
      </c>
      <c r="O77" s="93">
        <v>1882.8896099999997</v>
      </c>
      <c r="P77" s="94">
        <f t="shared" si="2"/>
        <v>3.6367068129134926E-4</v>
      </c>
      <c r="Q77" s="94">
        <f>O77/'סכום נכסי הקרן'!$C$42</f>
        <v>2.5545499570449363E-5</v>
      </c>
    </row>
    <row r="78" spans="2:17">
      <c r="B78" s="86" t="s">
        <v>3706</v>
      </c>
      <c r="C78" s="96" t="s">
        <v>3489</v>
      </c>
      <c r="D78" s="83">
        <v>11898310</v>
      </c>
      <c r="E78" s="83"/>
      <c r="F78" s="83" t="s">
        <v>519</v>
      </c>
      <c r="G78" s="105">
        <v>41571</v>
      </c>
      <c r="H78" s="83" t="s">
        <v>341</v>
      </c>
      <c r="I78" s="93">
        <v>5.65</v>
      </c>
      <c r="J78" s="96" t="s">
        <v>152</v>
      </c>
      <c r="K78" s="97">
        <v>5.0999999999999997E-2</v>
      </c>
      <c r="L78" s="97">
        <v>5.1000000000000004E-3</v>
      </c>
      <c r="M78" s="93">
        <v>715300.32999999984</v>
      </c>
      <c r="N78" s="95">
        <v>130.59</v>
      </c>
      <c r="O78" s="93">
        <v>934.11070999999981</v>
      </c>
      <c r="P78" s="94">
        <f t="shared" si="2"/>
        <v>1.8041879699322679E-4</v>
      </c>
      <c r="Q78" s="94">
        <f>O78/'סכום נכסי הקרן'!$C$42</f>
        <v>1.2673246808694828E-5</v>
      </c>
    </row>
    <row r="79" spans="2:17">
      <c r="B79" s="86" t="s">
        <v>3706</v>
      </c>
      <c r="C79" s="96" t="s">
        <v>3489</v>
      </c>
      <c r="D79" s="83">
        <v>11898320</v>
      </c>
      <c r="E79" s="83"/>
      <c r="F79" s="83" t="s">
        <v>519</v>
      </c>
      <c r="G79" s="105">
        <v>41597</v>
      </c>
      <c r="H79" s="83" t="s">
        <v>341</v>
      </c>
      <c r="I79" s="93">
        <v>5.6400000000000006</v>
      </c>
      <c r="J79" s="96" t="s">
        <v>152</v>
      </c>
      <c r="K79" s="97">
        <v>5.0999999999999997E-2</v>
      </c>
      <c r="L79" s="97">
        <v>5.4000000000000003E-3</v>
      </c>
      <c r="M79" s="93">
        <v>184733.11999999997</v>
      </c>
      <c r="N79" s="95">
        <v>129.99</v>
      </c>
      <c r="O79" s="93">
        <v>240.13457999999997</v>
      </c>
      <c r="P79" s="94">
        <f t="shared" si="2"/>
        <v>4.6380789317867672E-5</v>
      </c>
      <c r="Q79" s="94">
        <f>O79/'סכום נכסי הקרן'!$C$42</f>
        <v>3.2579487281997582E-6</v>
      </c>
    </row>
    <row r="80" spans="2:17">
      <c r="B80" s="86" t="s">
        <v>3706</v>
      </c>
      <c r="C80" s="96" t="s">
        <v>3489</v>
      </c>
      <c r="D80" s="83">
        <v>11898330</v>
      </c>
      <c r="E80" s="83"/>
      <c r="F80" s="83" t="s">
        <v>519</v>
      </c>
      <c r="G80" s="105">
        <v>41630</v>
      </c>
      <c r="H80" s="83" t="s">
        <v>341</v>
      </c>
      <c r="I80" s="93">
        <v>5.6099999999999985</v>
      </c>
      <c r="J80" s="96" t="s">
        <v>152</v>
      </c>
      <c r="K80" s="97">
        <v>5.0999999999999997E-2</v>
      </c>
      <c r="L80" s="97">
        <v>8.1999999999999972E-3</v>
      </c>
      <c r="M80" s="93">
        <v>2101666.5399999996</v>
      </c>
      <c r="N80" s="95">
        <v>128.46</v>
      </c>
      <c r="O80" s="93">
        <v>2699.80087</v>
      </c>
      <c r="P80" s="94">
        <f t="shared" si="2"/>
        <v>5.2145299253304484E-4</v>
      </c>
      <c r="Q80" s="94">
        <f>O80/'סכום נכסי הקרן'!$C$42</f>
        <v>3.662868051244057E-5</v>
      </c>
    </row>
    <row r="81" spans="2:17">
      <c r="B81" s="86" t="s">
        <v>3706</v>
      </c>
      <c r="C81" s="96" t="s">
        <v>3489</v>
      </c>
      <c r="D81" s="83">
        <v>11898340</v>
      </c>
      <c r="E81" s="83"/>
      <c r="F81" s="83" t="s">
        <v>519</v>
      </c>
      <c r="G81" s="105">
        <v>41666</v>
      </c>
      <c r="H81" s="83" t="s">
        <v>341</v>
      </c>
      <c r="I81" s="93">
        <v>5.61</v>
      </c>
      <c r="J81" s="96" t="s">
        <v>152</v>
      </c>
      <c r="K81" s="97">
        <v>5.0999999999999997E-2</v>
      </c>
      <c r="L81" s="97">
        <v>8.2000000000000007E-3</v>
      </c>
      <c r="M81" s="93">
        <v>406503.9</v>
      </c>
      <c r="N81" s="95">
        <v>128.33000000000001</v>
      </c>
      <c r="O81" s="93">
        <v>521.66646999999989</v>
      </c>
      <c r="P81" s="94">
        <f t="shared" si="2"/>
        <v>1.0075726136263146E-4</v>
      </c>
      <c r="Q81" s="94">
        <f>O81/'סכום נכסי הקרן'!$C$42</f>
        <v>7.0775421535747046E-6</v>
      </c>
    </row>
    <row r="82" spans="2:17">
      <c r="B82" s="86" t="s">
        <v>3706</v>
      </c>
      <c r="C82" s="96" t="s">
        <v>3489</v>
      </c>
      <c r="D82" s="83">
        <v>11898350</v>
      </c>
      <c r="E82" s="83"/>
      <c r="F82" s="83" t="s">
        <v>519</v>
      </c>
      <c r="G82" s="105">
        <v>41696</v>
      </c>
      <c r="H82" s="83" t="s">
        <v>341</v>
      </c>
      <c r="I82" s="93">
        <v>5.6099999999999994</v>
      </c>
      <c r="J82" s="96" t="s">
        <v>152</v>
      </c>
      <c r="K82" s="97">
        <v>5.0999999999999997E-2</v>
      </c>
      <c r="L82" s="97">
        <v>8.199999999999999E-3</v>
      </c>
      <c r="M82" s="93">
        <v>391259.84999999992</v>
      </c>
      <c r="N82" s="95">
        <v>129.1</v>
      </c>
      <c r="O82" s="93">
        <v>505.11650999999995</v>
      </c>
      <c r="P82" s="94">
        <f t="shared" si="2"/>
        <v>9.7560719623498616E-5</v>
      </c>
      <c r="Q82" s="94">
        <f>O82/'סכום נכסי הקרן'!$C$42</f>
        <v>6.8530058908933498E-6</v>
      </c>
    </row>
    <row r="83" spans="2:17">
      <c r="B83" s="86" t="s">
        <v>3706</v>
      </c>
      <c r="C83" s="96" t="s">
        <v>3489</v>
      </c>
      <c r="D83" s="83">
        <v>11898360</v>
      </c>
      <c r="E83" s="83"/>
      <c r="F83" s="83" t="s">
        <v>519</v>
      </c>
      <c r="G83" s="105">
        <v>41725</v>
      </c>
      <c r="H83" s="83" t="s">
        <v>341</v>
      </c>
      <c r="I83" s="93">
        <v>5.61</v>
      </c>
      <c r="J83" s="96" t="s">
        <v>152</v>
      </c>
      <c r="K83" s="97">
        <v>5.0999999999999997E-2</v>
      </c>
      <c r="L83" s="97">
        <v>8.2000000000000007E-3</v>
      </c>
      <c r="M83" s="93">
        <v>779205.94999999984</v>
      </c>
      <c r="N83" s="95">
        <v>129.35</v>
      </c>
      <c r="O83" s="93">
        <v>1007.9028999999999</v>
      </c>
      <c r="P83" s="94">
        <f t="shared" si="2"/>
        <v>1.9467138825973271E-4</v>
      </c>
      <c r="Q83" s="94">
        <f>O83/'סכום נכסי הקרן'!$C$42</f>
        <v>1.3674398627652244E-5</v>
      </c>
    </row>
    <row r="84" spans="2:17">
      <c r="B84" s="86" t="s">
        <v>3706</v>
      </c>
      <c r="C84" s="96" t="s">
        <v>3489</v>
      </c>
      <c r="D84" s="83">
        <v>11898380</v>
      </c>
      <c r="E84" s="83"/>
      <c r="F84" s="83" t="s">
        <v>519</v>
      </c>
      <c r="G84" s="105">
        <v>41787</v>
      </c>
      <c r="H84" s="83" t="s">
        <v>341</v>
      </c>
      <c r="I84" s="93">
        <v>5.61</v>
      </c>
      <c r="J84" s="96" t="s">
        <v>152</v>
      </c>
      <c r="K84" s="97">
        <v>5.0999999999999997E-2</v>
      </c>
      <c r="L84" s="97">
        <v>8.2000000000000024E-3</v>
      </c>
      <c r="M84" s="93">
        <v>490562.35999999993</v>
      </c>
      <c r="N84" s="95">
        <v>128.84</v>
      </c>
      <c r="O84" s="93">
        <v>632.04056999999989</v>
      </c>
      <c r="P84" s="94">
        <f t="shared" si="2"/>
        <v>1.2207546500597703E-4</v>
      </c>
      <c r="Q84" s="94">
        <f>O84/'סכום נכסי הקרן'!$C$42</f>
        <v>8.5750072780111474E-6</v>
      </c>
    </row>
    <row r="85" spans="2:17">
      <c r="B85" s="86" t="s">
        <v>3706</v>
      </c>
      <c r="C85" s="96" t="s">
        <v>3489</v>
      </c>
      <c r="D85" s="83">
        <v>11898390</v>
      </c>
      <c r="E85" s="83"/>
      <c r="F85" s="83" t="s">
        <v>519</v>
      </c>
      <c r="G85" s="105">
        <v>41815</v>
      </c>
      <c r="H85" s="83" t="s">
        <v>341</v>
      </c>
      <c r="I85" s="93">
        <v>5.6099999999999994</v>
      </c>
      <c r="J85" s="96" t="s">
        <v>152</v>
      </c>
      <c r="K85" s="97">
        <v>5.0999999999999997E-2</v>
      </c>
      <c r="L85" s="97">
        <v>8.199999999999999E-3</v>
      </c>
      <c r="M85" s="93">
        <v>275820.59000000003</v>
      </c>
      <c r="N85" s="95">
        <v>128.72</v>
      </c>
      <c r="O85" s="93">
        <v>355.03625999999997</v>
      </c>
      <c r="P85" s="94">
        <f t="shared" si="2"/>
        <v>6.8573472322327295E-5</v>
      </c>
      <c r="Q85" s="94">
        <f>O85/'סכום נכסי הקרן'!$C$42</f>
        <v>4.8168403389957361E-6</v>
      </c>
    </row>
    <row r="86" spans="2:17">
      <c r="B86" s="86" t="s">
        <v>3706</v>
      </c>
      <c r="C86" s="96" t="s">
        <v>3489</v>
      </c>
      <c r="D86" s="83">
        <v>11898400</v>
      </c>
      <c r="E86" s="83"/>
      <c r="F86" s="83" t="s">
        <v>519</v>
      </c>
      <c r="G86" s="105">
        <v>41836</v>
      </c>
      <c r="H86" s="83" t="s">
        <v>341</v>
      </c>
      <c r="I86" s="93">
        <v>5.61</v>
      </c>
      <c r="J86" s="96" t="s">
        <v>152</v>
      </c>
      <c r="K86" s="97">
        <v>5.0999999999999997E-2</v>
      </c>
      <c r="L86" s="97">
        <v>8.2000000000000007E-3</v>
      </c>
      <c r="M86" s="93">
        <v>819982.2699999999</v>
      </c>
      <c r="N86" s="95">
        <v>128.34</v>
      </c>
      <c r="O86" s="93">
        <v>1052.3652599999998</v>
      </c>
      <c r="P86" s="94">
        <f t="shared" si="2"/>
        <v>2.0325907001608444E-4</v>
      </c>
      <c r="Q86" s="94">
        <f>O86/'סכום נכסי הקרן'!$C$42</f>
        <v>1.4277627405509892E-5</v>
      </c>
    </row>
    <row r="87" spans="2:17">
      <c r="B87" s="86" t="s">
        <v>3706</v>
      </c>
      <c r="C87" s="96" t="s">
        <v>3489</v>
      </c>
      <c r="D87" s="83">
        <v>11896130</v>
      </c>
      <c r="E87" s="83"/>
      <c r="F87" s="83" t="s">
        <v>519</v>
      </c>
      <c r="G87" s="105">
        <v>40903</v>
      </c>
      <c r="H87" s="83" t="s">
        <v>341</v>
      </c>
      <c r="I87" s="93">
        <v>5.6599999999999993</v>
      </c>
      <c r="J87" s="96" t="s">
        <v>152</v>
      </c>
      <c r="K87" s="97">
        <v>5.2619999999999993E-2</v>
      </c>
      <c r="L87" s="97">
        <v>3.5999999999999995E-3</v>
      </c>
      <c r="M87" s="93">
        <v>1035231.6799999998</v>
      </c>
      <c r="N87" s="95">
        <v>137.4</v>
      </c>
      <c r="O87" s="93">
        <v>1422.4083500000002</v>
      </c>
      <c r="P87" s="94">
        <f t="shared" si="2"/>
        <v>2.7473103626027452E-4</v>
      </c>
      <c r="Q87" s="94">
        <f>O87/'סכום נכסי הקרן'!$C$42</f>
        <v>1.9298068086917002E-5</v>
      </c>
    </row>
    <row r="88" spans="2:17">
      <c r="B88" s="86" t="s">
        <v>3706</v>
      </c>
      <c r="C88" s="96" t="s">
        <v>3489</v>
      </c>
      <c r="D88" s="83">
        <v>11898410</v>
      </c>
      <c r="E88" s="83"/>
      <c r="F88" s="83" t="s">
        <v>519</v>
      </c>
      <c r="G88" s="105">
        <v>41911</v>
      </c>
      <c r="H88" s="83" t="s">
        <v>341</v>
      </c>
      <c r="I88" s="93">
        <v>5.61</v>
      </c>
      <c r="J88" s="96" t="s">
        <v>152</v>
      </c>
      <c r="K88" s="97">
        <v>5.0999999999999997E-2</v>
      </c>
      <c r="L88" s="97">
        <v>8.2000000000000024E-3</v>
      </c>
      <c r="M88" s="93">
        <v>321841.90999999992</v>
      </c>
      <c r="N88" s="95">
        <v>128.34</v>
      </c>
      <c r="O88" s="93">
        <v>413.05190999999991</v>
      </c>
      <c r="P88" s="94">
        <f t="shared" si="2"/>
        <v>7.9778904042278437E-5</v>
      </c>
      <c r="Q88" s="94">
        <f>O88/'סכום נכסי הקרן'!$C$42</f>
        <v>5.6039490225230403E-6</v>
      </c>
    </row>
    <row r="89" spans="2:17">
      <c r="B89" s="86" t="s">
        <v>3706</v>
      </c>
      <c r="C89" s="96" t="s">
        <v>3489</v>
      </c>
      <c r="D89" s="83">
        <v>11896140</v>
      </c>
      <c r="E89" s="83"/>
      <c r="F89" s="83" t="s">
        <v>519</v>
      </c>
      <c r="G89" s="105">
        <v>40933</v>
      </c>
      <c r="H89" s="83" t="s">
        <v>341</v>
      </c>
      <c r="I89" s="93">
        <v>5.61</v>
      </c>
      <c r="J89" s="96" t="s">
        <v>152</v>
      </c>
      <c r="K89" s="97">
        <v>5.1330999999999995E-2</v>
      </c>
      <c r="L89" s="97">
        <v>8.2000000000000007E-3</v>
      </c>
      <c r="M89" s="93">
        <v>3817473.3699999992</v>
      </c>
      <c r="N89" s="95">
        <v>133.01</v>
      </c>
      <c r="O89" s="93">
        <v>5077.6212999999989</v>
      </c>
      <c r="P89" s="94">
        <f t="shared" si="2"/>
        <v>9.8071707852828748E-4</v>
      </c>
      <c r="Q89" s="94">
        <f>O89/'סכום נכסי הקרן'!$C$42</f>
        <v>6.8888994898673071E-5</v>
      </c>
    </row>
    <row r="90" spans="2:17">
      <c r="B90" s="86" t="s">
        <v>3706</v>
      </c>
      <c r="C90" s="96" t="s">
        <v>3489</v>
      </c>
      <c r="D90" s="83">
        <v>11896150</v>
      </c>
      <c r="E90" s="83"/>
      <c r="F90" s="83" t="s">
        <v>519</v>
      </c>
      <c r="G90" s="105">
        <v>40993</v>
      </c>
      <c r="H90" s="83" t="s">
        <v>341</v>
      </c>
      <c r="I90" s="93">
        <v>5.6099999999999994</v>
      </c>
      <c r="J90" s="96" t="s">
        <v>152</v>
      </c>
      <c r="K90" s="97">
        <v>5.1451999999999998E-2</v>
      </c>
      <c r="L90" s="97">
        <v>8.199999999999999E-3</v>
      </c>
      <c r="M90" s="93">
        <v>2221670.2899999996</v>
      </c>
      <c r="N90" s="95">
        <v>133.1</v>
      </c>
      <c r="O90" s="93">
        <v>2957.0432899999996</v>
      </c>
      <c r="P90" s="94">
        <f t="shared" si="2"/>
        <v>5.7113807531303598E-4</v>
      </c>
      <c r="Q90" s="94">
        <f>O90/'סכום נכסי הקרן'!$C$42</f>
        <v>4.0118734360903492E-5</v>
      </c>
    </row>
    <row r="91" spans="2:17">
      <c r="B91" s="86" t="s">
        <v>3706</v>
      </c>
      <c r="C91" s="96" t="s">
        <v>3489</v>
      </c>
      <c r="D91" s="83">
        <v>11896160</v>
      </c>
      <c r="E91" s="83"/>
      <c r="F91" s="83" t="s">
        <v>519</v>
      </c>
      <c r="G91" s="105">
        <v>41053</v>
      </c>
      <c r="H91" s="83" t="s">
        <v>341</v>
      </c>
      <c r="I91" s="93">
        <v>5.6100000000000012</v>
      </c>
      <c r="J91" s="96" t="s">
        <v>152</v>
      </c>
      <c r="K91" s="97">
        <v>5.0999999999999997E-2</v>
      </c>
      <c r="L91" s="97">
        <v>8.2000000000000024E-3</v>
      </c>
      <c r="M91" s="93">
        <v>1564892.35</v>
      </c>
      <c r="N91" s="95">
        <v>131.16999999999999</v>
      </c>
      <c r="O91" s="93">
        <v>2052.6693399999995</v>
      </c>
      <c r="P91" s="94">
        <f t="shared" si="2"/>
        <v>3.9646278431780405E-4</v>
      </c>
      <c r="Q91" s="94">
        <f>O91/'סכום נכסי הקרן'!$C$42</f>
        <v>2.7848931485284774E-5</v>
      </c>
    </row>
    <row r="92" spans="2:17">
      <c r="B92" s="86" t="s">
        <v>3706</v>
      </c>
      <c r="C92" s="96" t="s">
        <v>3489</v>
      </c>
      <c r="D92" s="83">
        <v>11898170</v>
      </c>
      <c r="E92" s="83"/>
      <c r="F92" s="83" t="s">
        <v>519</v>
      </c>
      <c r="G92" s="105">
        <v>41085</v>
      </c>
      <c r="H92" s="83" t="s">
        <v>341</v>
      </c>
      <c r="I92" s="93">
        <v>5.6099999999999994</v>
      </c>
      <c r="J92" s="96" t="s">
        <v>152</v>
      </c>
      <c r="K92" s="97">
        <v>5.0999999999999997E-2</v>
      </c>
      <c r="L92" s="97">
        <v>8.199999999999999E-3</v>
      </c>
      <c r="M92" s="93">
        <v>2879510.2699999996</v>
      </c>
      <c r="N92" s="95">
        <v>131.16999999999999</v>
      </c>
      <c r="O92" s="93">
        <v>3777.0537099999997</v>
      </c>
      <c r="P92" s="94">
        <f t="shared" si="2"/>
        <v>7.2951897375954952E-4</v>
      </c>
      <c r="Q92" s="94">
        <f>O92/'סכום נכסי הקרן'!$C$42</f>
        <v>5.1243962160038251E-5</v>
      </c>
    </row>
    <row r="93" spans="2:17">
      <c r="B93" s="86" t="s">
        <v>3706</v>
      </c>
      <c r="C93" s="96" t="s">
        <v>3489</v>
      </c>
      <c r="D93" s="83">
        <v>11898180</v>
      </c>
      <c r="E93" s="83"/>
      <c r="F93" s="83" t="s">
        <v>519</v>
      </c>
      <c r="G93" s="105">
        <v>41115</v>
      </c>
      <c r="H93" s="83" t="s">
        <v>341</v>
      </c>
      <c r="I93" s="93">
        <v>5.6099999999999994</v>
      </c>
      <c r="J93" s="96" t="s">
        <v>152</v>
      </c>
      <c r="K93" s="97">
        <v>5.0999999999999997E-2</v>
      </c>
      <c r="L93" s="97">
        <v>8.199999999999999E-3</v>
      </c>
      <c r="M93" s="93">
        <v>1276919.7799999998</v>
      </c>
      <c r="N93" s="95">
        <v>131.55000000000001</v>
      </c>
      <c r="O93" s="93">
        <v>1679.7880499999999</v>
      </c>
      <c r="P93" s="94">
        <f t="shared" si="2"/>
        <v>3.244426339835011E-4</v>
      </c>
      <c r="Q93" s="94">
        <f>O93/'סכום נכסי הקרן'!$C$42</f>
        <v>2.27899844376543E-5</v>
      </c>
    </row>
    <row r="94" spans="2:17">
      <c r="B94" s="86" t="s">
        <v>3706</v>
      </c>
      <c r="C94" s="96" t="s">
        <v>3489</v>
      </c>
      <c r="D94" s="83">
        <v>11898190</v>
      </c>
      <c r="E94" s="83"/>
      <c r="F94" s="83" t="s">
        <v>519</v>
      </c>
      <c r="G94" s="105">
        <v>41179</v>
      </c>
      <c r="H94" s="83" t="s">
        <v>341</v>
      </c>
      <c r="I94" s="93">
        <v>5.61</v>
      </c>
      <c r="J94" s="96" t="s">
        <v>152</v>
      </c>
      <c r="K94" s="97">
        <v>5.0999999999999997E-2</v>
      </c>
      <c r="L94" s="97">
        <v>8.199999999999999E-3</v>
      </c>
      <c r="M94" s="93">
        <v>1610195.9599999997</v>
      </c>
      <c r="N94" s="95">
        <v>130.06</v>
      </c>
      <c r="O94" s="93">
        <v>2094.2208799999999</v>
      </c>
      <c r="P94" s="94">
        <f t="shared" si="2"/>
        <v>4.044882557953937E-4</v>
      </c>
      <c r="Q94" s="94">
        <f>O94/'סכום נכסי הקרן'!$C$42</f>
        <v>2.8412668648411147E-5</v>
      </c>
    </row>
    <row r="95" spans="2:17">
      <c r="B95" s="86" t="s">
        <v>3708</v>
      </c>
      <c r="C95" s="96" t="s">
        <v>3489</v>
      </c>
      <c r="D95" s="83">
        <v>90145563</v>
      </c>
      <c r="E95" s="83"/>
      <c r="F95" s="83" t="s">
        <v>527</v>
      </c>
      <c r="G95" s="105">
        <v>42122</v>
      </c>
      <c r="H95" s="83" t="s">
        <v>150</v>
      </c>
      <c r="I95" s="93">
        <v>5.8999999999999995</v>
      </c>
      <c r="J95" s="96" t="s">
        <v>152</v>
      </c>
      <c r="K95" s="97">
        <v>2.4799999999999999E-2</v>
      </c>
      <c r="L95" s="97">
        <v>9.300000000000001E-3</v>
      </c>
      <c r="M95" s="93">
        <v>108586835.35999995</v>
      </c>
      <c r="N95" s="95">
        <v>111.71</v>
      </c>
      <c r="O95" s="93">
        <v>121302.35211999998</v>
      </c>
      <c r="P95" s="94">
        <f t="shared" si="2"/>
        <v>2.3428940710827729E-2</v>
      </c>
      <c r="Q95" s="94">
        <f>O95/'סכום נכסי הקרן'!$C$42</f>
        <v>1.6457306724295736E-3</v>
      </c>
    </row>
    <row r="96" spans="2:17">
      <c r="B96" s="86" t="s">
        <v>3697</v>
      </c>
      <c r="C96" s="96" t="s">
        <v>3489</v>
      </c>
      <c r="D96" s="83">
        <v>90150300</v>
      </c>
      <c r="E96" s="83"/>
      <c r="F96" s="83" t="s">
        <v>527</v>
      </c>
      <c r="G96" s="105">
        <v>41455</v>
      </c>
      <c r="H96" s="83" t="s">
        <v>150</v>
      </c>
      <c r="I96" s="93">
        <v>4.04</v>
      </c>
      <c r="J96" s="96" t="s">
        <v>152</v>
      </c>
      <c r="K96" s="97">
        <v>4.7039999999999998E-2</v>
      </c>
      <c r="L96" s="97">
        <v>-2.5000000000000001E-3</v>
      </c>
      <c r="M96" s="93">
        <v>19097842.839999996</v>
      </c>
      <c r="N96" s="95">
        <v>148.84</v>
      </c>
      <c r="O96" s="93">
        <v>28425.230689999993</v>
      </c>
      <c r="P96" s="94">
        <f t="shared" si="2"/>
        <v>5.490190692005608E-3</v>
      </c>
      <c r="Q96" s="94">
        <f>O96/'סכום נכסי הקרן'!$C$42</f>
        <v>3.856501807247845E-4</v>
      </c>
    </row>
    <row r="97" spans="2:17">
      <c r="B97" s="86" t="s">
        <v>3709</v>
      </c>
      <c r="C97" s="96" t="s">
        <v>3489</v>
      </c>
      <c r="D97" s="83">
        <v>95350502</v>
      </c>
      <c r="E97" s="83"/>
      <c r="F97" s="83" t="s">
        <v>527</v>
      </c>
      <c r="G97" s="105">
        <v>41767</v>
      </c>
      <c r="H97" s="83" t="s">
        <v>150</v>
      </c>
      <c r="I97" s="93">
        <v>6.4899999999999984</v>
      </c>
      <c r="J97" s="96" t="s">
        <v>152</v>
      </c>
      <c r="K97" s="97">
        <v>5.3499999999999999E-2</v>
      </c>
      <c r="L97" s="97">
        <v>8.199999999999999E-3</v>
      </c>
      <c r="M97" s="93">
        <v>662491.97999999986</v>
      </c>
      <c r="N97" s="95">
        <v>133.35</v>
      </c>
      <c r="O97" s="93">
        <v>883.43308999999999</v>
      </c>
      <c r="P97" s="94">
        <f t="shared" si="2"/>
        <v>1.7063066895123074E-4</v>
      </c>
      <c r="Q97" s="94">
        <f>O97/'סכום נכסי הקרן'!$C$42</f>
        <v>1.198569448854506E-5</v>
      </c>
    </row>
    <row r="98" spans="2:17">
      <c r="B98" s="86" t="s">
        <v>3709</v>
      </c>
      <c r="C98" s="96" t="s">
        <v>3489</v>
      </c>
      <c r="D98" s="83">
        <v>95350101</v>
      </c>
      <c r="E98" s="83"/>
      <c r="F98" s="83" t="s">
        <v>527</v>
      </c>
      <c r="G98" s="105">
        <v>41269</v>
      </c>
      <c r="H98" s="83" t="s">
        <v>150</v>
      </c>
      <c r="I98" s="93">
        <v>6.5900000000000007</v>
      </c>
      <c r="J98" s="96" t="s">
        <v>152</v>
      </c>
      <c r="K98" s="97">
        <v>5.3499999999999999E-2</v>
      </c>
      <c r="L98" s="97">
        <v>1E-3</v>
      </c>
      <c r="M98" s="93">
        <v>3290305.2399999993</v>
      </c>
      <c r="N98" s="95">
        <v>141.83000000000001</v>
      </c>
      <c r="O98" s="93">
        <v>4666.6397799999995</v>
      </c>
      <c r="P98" s="94">
        <f t="shared" si="2"/>
        <v>9.0133805992689733E-4</v>
      </c>
      <c r="Q98" s="94">
        <f>O98/'סכום נכסי הקרן'!$C$42</f>
        <v>6.3313135226993958E-5</v>
      </c>
    </row>
    <row r="99" spans="2:17">
      <c r="B99" s="86" t="s">
        <v>3709</v>
      </c>
      <c r="C99" s="96" t="s">
        <v>3489</v>
      </c>
      <c r="D99" s="83">
        <v>95350102</v>
      </c>
      <c r="E99" s="83"/>
      <c r="F99" s="83" t="s">
        <v>527</v>
      </c>
      <c r="G99" s="105">
        <v>41767</v>
      </c>
      <c r="H99" s="83" t="s">
        <v>150</v>
      </c>
      <c r="I99" s="93">
        <v>6.9799999999999995</v>
      </c>
      <c r="J99" s="96" t="s">
        <v>152</v>
      </c>
      <c r="K99" s="97">
        <v>5.3499999999999999E-2</v>
      </c>
      <c r="L99" s="97">
        <v>1.1399999999999999E-2</v>
      </c>
      <c r="M99" s="93">
        <v>518472.03999999992</v>
      </c>
      <c r="N99" s="95">
        <v>133.35</v>
      </c>
      <c r="O99" s="93">
        <v>691.38248999999985</v>
      </c>
      <c r="P99" s="94">
        <f t="shared" si="2"/>
        <v>1.3353705912223364E-4</v>
      </c>
      <c r="Q99" s="94">
        <f>O99/'סכום נכסי הקרן'!$C$42</f>
        <v>9.3801097034632901E-6</v>
      </c>
    </row>
    <row r="100" spans="2:17">
      <c r="B100" s="86" t="s">
        <v>3709</v>
      </c>
      <c r="C100" s="96" t="s">
        <v>3489</v>
      </c>
      <c r="D100" s="83">
        <v>95350202</v>
      </c>
      <c r="E100" s="83"/>
      <c r="F100" s="83" t="s">
        <v>527</v>
      </c>
      <c r="G100" s="105">
        <v>41767</v>
      </c>
      <c r="H100" s="83" t="s">
        <v>150</v>
      </c>
      <c r="I100" s="93">
        <v>6.4899999999999993</v>
      </c>
      <c r="J100" s="96" t="s">
        <v>152</v>
      </c>
      <c r="K100" s="97">
        <v>5.3499999999999999E-2</v>
      </c>
      <c r="L100" s="97">
        <v>8.2000000000000007E-3</v>
      </c>
      <c r="M100" s="93">
        <v>662491.97999999986</v>
      </c>
      <c r="N100" s="95">
        <v>133.35</v>
      </c>
      <c r="O100" s="93">
        <v>883.43307999999979</v>
      </c>
      <c r="P100" s="94">
        <f t="shared" si="2"/>
        <v>1.7063066701978086E-4</v>
      </c>
      <c r="Q100" s="94">
        <f>O100/'סכום נכסי הקרן'!$C$42</f>
        <v>1.1985694352873272E-5</v>
      </c>
    </row>
    <row r="101" spans="2:17">
      <c r="B101" s="86" t="s">
        <v>3709</v>
      </c>
      <c r="C101" s="96" t="s">
        <v>3489</v>
      </c>
      <c r="D101" s="83">
        <v>95350201</v>
      </c>
      <c r="E101" s="83"/>
      <c r="F101" s="83" t="s">
        <v>527</v>
      </c>
      <c r="G101" s="105">
        <v>41269</v>
      </c>
      <c r="H101" s="83" t="s">
        <v>150</v>
      </c>
      <c r="I101" s="93">
        <v>6.59</v>
      </c>
      <c r="J101" s="96" t="s">
        <v>152</v>
      </c>
      <c r="K101" s="97">
        <v>5.3499999999999999E-2</v>
      </c>
      <c r="L101" s="97">
        <v>1E-3</v>
      </c>
      <c r="M101" s="93">
        <v>3495949.34</v>
      </c>
      <c r="N101" s="95">
        <v>141.83000000000001</v>
      </c>
      <c r="O101" s="93">
        <v>4958.3047799999995</v>
      </c>
      <c r="P101" s="94">
        <f t="shared" ref="P101:P164" si="3">O101/$O$10</f>
        <v>9.5767169132807194E-4</v>
      </c>
      <c r="Q101" s="94">
        <f>O101/'סכום נכסי הקרן'!$C$42</f>
        <v>6.727020636522978E-5</v>
      </c>
    </row>
    <row r="102" spans="2:17">
      <c r="B102" s="86" t="s">
        <v>3709</v>
      </c>
      <c r="C102" s="96" t="s">
        <v>3489</v>
      </c>
      <c r="D102" s="83">
        <v>95350301</v>
      </c>
      <c r="E102" s="83"/>
      <c r="F102" s="83" t="s">
        <v>527</v>
      </c>
      <c r="G102" s="105">
        <v>41281</v>
      </c>
      <c r="H102" s="83" t="s">
        <v>150</v>
      </c>
      <c r="I102" s="93">
        <v>6.589999999999999</v>
      </c>
      <c r="J102" s="96" t="s">
        <v>152</v>
      </c>
      <c r="K102" s="97">
        <v>5.3499999999999999E-2</v>
      </c>
      <c r="L102" s="97">
        <v>1.1000000000000001E-3</v>
      </c>
      <c r="M102" s="93">
        <v>4404391.59</v>
      </c>
      <c r="N102" s="95">
        <v>141.71</v>
      </c>
      <c r="O102" s="93">
        <v>6241.4630799999995</v>
      </c>
      <c r="P102" s="94">
        <f t="shared" si="3"/>
        <v>1.2055072790796287E-3</v>
      </c>
      <c r="Q102" s="94">
        <f>O102/'סכום נכסי הקרן'!$C$42</f>
        <v>8.4679044157620885E-5</v>
      </c>
    </row>
    <row r="103" spans="2:17">
      <c r="B103" s="86" t="s">
        <v>3709</v>
      </c>
      <c r="C103" s="96" t="s">
        <v>3489</v>
      </c>
      <c r="D103" s="83">
        <v>95350302</v>
      </c>
      <c r="E103" s="83"/>
      <c r="F103" s="83" t="s">
        <v>527</v>
      </c>
      <c r="G103" s="105">
        <v>41767</v>
      </c>
      <c r="H103" s="83" t="s">
        <v>150</v>
      </c>
      <c r="I103" s="93">
        <v>6.4899999999999984</v>
      </c>
      <c r="J103" s="96" t="s">
        <v>152</v>
      </c>
      <c r="K103" s="97">
        <v>5.3499999999999999E-2</v>
      </c>
      <c r="L103" s="97">
        <v>8.2000000000000007E-3</v>
      </c>
      <c r="M103" s="93">
        <v>777707.8899999999</v>
      </c>
      <c r="N103" s="95">
        <v>133.35</v>
      </c>
      <c r="O103" s="93">
        <v>1037.0734799999998</v>
      </c>
      <c r="P103" s="94">
        <f t="shared" si="3"/>
        <v>2.0030553943137987E-4</v>
      </c>
      <c r="Q103" s="94">
        <f>O103/'סכום נכסי הקרן'!$C$42</f>
        <v>1.40701610955644E-5</v>
      </c>
    </row>
    <row r="104" spans="2:17">
      <c r="B104" s="86" t="s">
        <v>3709</v>
      </c>
      <c r="C104" s="96" t="s">
        <v>3489</v>
      </c>
      <c r="D104" s="83">
        <v>95350401</v>
      </c>
      <c r="E104" s="83"/>
      <c r="F104" s="83" t="s">
        <v>527</v>
      </c>
      <c r="G104" s="105">
        <v>41281</v>
      </c>
      <c r="H104" s="83" t="s">
        <v>150</v>
      </c>
      <c r="I104" s="93">
        <v>6.5900000000000007</v>
      </c>
      <c r="J104" s="96" t="s">
        <v>152</v>
      </c>
      <c r="K104" s="97">
        <v>5.3499999999999999E-2</v>
      </c>
      <c r="L104" s="97">
        <v>1.0999999999999998E-3</v>
      </c>
      <c r="M104" s="93">
        <v>3172654.9199999995</v>
      </c>
      <c r="N104" s="95">
        <v>141.71</v>
      </c>
      <c r="O104" s="93">
        <v>4495.9690799999989</v>
      </c>
      <c r="P104" s="94">
        <f t="shared" si="3"/>
        <v>8.6837387051513911E-4</v>
      </c>
      <c r="Q104" s="94">
        <f>O104/'סכום נכסי הקרן'!$C$42</f>
        <v>6.0997615363066139E-5</v>
      </c>
    </row>
    <row r="105" spans="2:17">
      <c r="B105" s="86" t="s">
        <v>3709</v>
      </c>
      <c r="C105" s="96" t="s">
        <v>3489</v>
      </c>
      <c r="D105" s="83">
        <v>95350402</v>
      </c>
      <c r="E105" s="83"/>
      <c r="F105" s="83" t="s">
        <v>527</v>
      </c>
      <c r="G105" s="105">
        <v>41767</v>
      </c>
      <c r="H105" s="83" t="s">
        <v>150</v>
      </c>
      <c r="I105" s="93">
        <v>6.4899999999999993</v>
      </c>
      <c r="J105" s="96" t="s">
        <v>152</v>
      </c>
      <c r="K105" s="97">
        <v>5.3499999999999999E-2</v>
      </c>
      <c r="L105" s="97">
        <v>8.199999999999999E-3</v>
      </c>
      <c r="M105" s="93">
        <v>633614.77999999991</v>
      </c>
      <c r="N105" s="95">
        <v>133.35</v>
      </c>
      <c r="O105" s="93">
        <v>844.92534000000001</v>
      </c>
      <c r="P105" s="94">
        <f t="shared" si="3"/>
        <v>1.6319309024076295E-4</v>
      </c>
      <c r="Q105" s="94">
        <f>O105/'סכום נכסי הקרן'!$C$42</f>
        <v>1.1463252967884711E-5</v>
      </c>
    </row>
    <row r="106" spans="2:17">
      <c r="B106" s="86" t="s">
        <v>3709</v>
      </c>
      <c r="C106" s="96" t="s">
        <v>3489</v>
      </c>
      <c r="D106" s="83">
        <v>95350501</v>
      </c>
      <c r="E106" s="83"/>
      <c r="F106" s="83" t="s">
        <v>527</v>
      </c>
      <c r="G106" s="105">
        <v>41281</v>
      </c>
      <c r="H106" s="83" t="s">
        <v>150</v>
      </c>
      <c r="I106" s="93">
        <v>6.5900000000000016</v>
      </c>
      <c r="J106" s="96" t="s">
        <v>152</v>
      </c>
      <c r="K106" s="97">
        <v>5.3499999999999999E-2</v>
      </c>
      <c r="L106" s="97">
        <v>1.1000000000000003E-3</v>
      </c>
      <c r="M106" s="93">
        <v>3810296.4999999995</v>
      </c>
      <c r="N106" s="95">
        <v>141.71</v>
      </c>
      <c r="O106" s="93">
        <v>5399.5709599999991</v>
      </c>
      <c r="P106" s="94">
        <f t="shared" si="3"/>
        <v>1.0429000400635196E-3</v>
      </c>
      <c r="Q106" s="94">
        <f>O106/'סכום נכסי הקרן'!$C$42</f>
        <v>7.3256943427124676E-5</v>
      </c>
    </row>
    <row r="107" spans="2:17">
      <c r="B107" s="86" t="s">
        <v>3772</v>
      </c>
      <c r="C107" s="96" t="s">
        <v>3489</v>
      </c>
      <c r="D107" s="83">
        <v>7127</v>
      </c>
      <c r="E107" s="83"/>
      <c r="F107" s="83" t="s">
        <v>1854</v>
      </c>
      <c r="G107" s="105">
        <v>43708</v>
      </c>
      <c r="H107" s="83" t="s">
        <v>3426</v>
      </c>
      <c r="I107" s="93">
        <v>7.07</v>
      </c>
      <c r="J107" s="96" t="s">
        <v>152</v>
      </c>
      <c r="K107" s="97">
        <v>3.1E-2</v>
      </c>
      <c r="L107" s="97">
        <v>1.5600000000000001E-2</v>
      </c>
      <c r="M107" s="93">
        <v>28496916.899999995</v>
      </c>
      <c r="N107" s="95">
        <v>112.08</v>
      </c>
      <c r="O107" s="93">
        <v>31939.342529999994</v>
      </c>
      <c r="P107" s="94">
        <f t="shared" si="3"/>
        <v>6.1689237628130876E-3</v>
      </c>
      <c r="Q107" s="94">
        <f>O107/'סכום נכסי הקרן'!$C$42</f>
        <v>4.3332676358044702E-4</v>
      </c>
    </row>
    <row r="108" spans="2:17">
      <c r="B108" s="86" t="s">
        <v>3772</v>
      </c>
      <c r="C108" s="96" t="s">
        <v>3489</v>
      </c>
      <c r="D108" s="83">
        <v>7128</v>
      </c>
      <c r="E108" s="83"/>
      <c r="F108" s="83" t="s">
        <v>1854</v>
      </c>
      <c r="G108" s="105">
        <v>43708</v>
      </c>
      <c r="H108" s="83" t="s">
        <v>3426</v>
      </c>
      <c r="I108" s="93">
        <v>7.1000000000000005</v>
      </c>
      <c r="J108" s="96" t="s">
        <v>152</v>
      </c>
      <c r="K108" s="97">
        <v>2.4900000000000002E-2</v>
      </c>
      <c r="L108" s="97">
        <v>1.5699999999999999E-2</v>
      </c>
      <c r="M108" s="93">
        <v>12105713.890000001</v>
      </c>
      <c r="N108" s="95">
        <v>109.41</v>
      </c>
      <c r="O108" s="93">
        <v>13244.861169999995</v>
      </c>
      <c r="P108" s="94">
        <f t="shared" si="3"/>
        <v>2.5581784825416485E-3</v>
      </c>
      <c r="Q108" s="94">
        <f>O108/'סכום נכסי הקרן'!$C$42</f>
        <v>1.7969539665625771E-4</v>
      </c>
    </row>
    <row r="109" spans="2:17">
      <c r="B109" s="86" t="s">
        <v>3772</v>
      </c>
      <c r="C109" s="96" t="s">
        <v>3489</v>
      </c>
      <c r="D109" s="83">
        <v>7130</v>
      </c>
      <c r="E109" s="83"/>
      <c r="F109" s="83" t="s">
        <v>1854</v>
      </c>
      <c r="G109" s="105">
        <v>43708</v>
      </c>
      <c r="H109" s="83" t="s">
        <v>3426</v>
      </c>
      <c r="I109" s="93">
        <v>7.47</v>
      </c>
      <c r="J109" s="96" t="s">
        <v>152</v>
      </c>
      <c r="K109" s="97">
        <v>3.6000000000000004E-2</v>
      </c>
      <c r="L109" s="97">
        <v>1.6199999999999999E-2</v>
      </c>
      <c r="M109" s="93">
        <v>7558272.75</v>
      </c>
      <c r="N109" s="95">
        <v>116.53</v>
      </c>
      <c r="O109" s="93">
        <v>8807.6551199999976</v>
      </c>
      <c r="P109" s="94">
        <f t="shared" si="3"/>
        <v>1.7011543964436876E-3</v>
      </c>
      <c r="Q109" s="94">
        <f>O109/'סכום נכסי הקרן'!$C$42</f>
        <v>1.1949502981464012E-4</v>
      </c>
    </row>
    <row r="110" spans="2:17">
      <c r="B110" s="86" t="s">
        <v>3703</v>
      </c>
      <c r="C110" s="96" t="s">
        <v>3483</v>
      </c>
      <c r="D110" s="83">
        <v>22333</v>
      </c>
      <c r="E110" s="83"/>
      <c r="F110" s="83" t="s">
        <v>1854</v>
      </c>
      <c r="G110" s="105">
        <v>41639</v>
      </c>
      <c r="H110" s="83" t="s">
        <v>3426</v>
      </c>
      <c r="I110" s="93">
        <v>2.2000000000000002</v>
      </c>
      <c r="J110" s="96" t="s">
        <v>152</v>
      </c>
      <c r="K110" s="97">
        <v>3.7000000000000005E-2</v>
      </c>
      <c r="L110" s="97">
        <v>-2.0000000000000001E-4</v>
      </c>
      <c r="M110" s="93">
        <v>36432000.019999988</v>
      </c>
      <c r="N110" s="95">
        <v>110.09</v>
      </c>
      <c r="O110" s="93">
        <v>40107.989389999995</v>
      </c>
      <c r="P110" s="94">
        <f t="shared" si="3"/>
        <v>7.746656919885765E-3</v>
      </c>
      <c r="Q110" s="94">
        <f>O110/'סכום נכסי הקרן'!$C$42</f>
        <v>5.4415225422261085E-4</v>
      </c>
    </row>
    <row r="111" spans="2:17">
      <c r="B111" s="86" t="s">
        <v>3703</v>
      </c>
      <c r="C111" s="96" t="s">
        <v>3483</v>
      </c>
      <c r="D111" s="83">
        <v>22334</v>
      </c>
      <c r="E111" s="83"/>
      <c r="F111" s="83" t="s">
        <v>1854</v>
      </c>
      <c r="G111" s="105">
        <v>42004</v>
      </c>
      <c r="H111" s="83" t="s">
        <v>3426</v>
      </c>
      <c r="I111" s="93">
        <v>2.6700000000000004</v>
      </c>
      <c r="J111" s="96" t="s">
        <v>152</v>
      </c>
      <c r="K111" s="97">
        <v>3.7000000000000005E-2</v>
      </c>
      <c r="L111" s="97">
        <v>8.0000000000000026E-4</v>
      </c>
      <c r="M111" s="93">
        <v>14842666.729999997</v>
      </c>
      <c r="N111" s="95">
        <v>111.77</v>
      </c>
      <c r="O111" s="93">
        <v>16589.648729999994</v>
      </c>
      <c r="P111" s="94">
        <f t="shared" si="3"/>
        <v>3.2042074182050779E-3</v>
      </c>
      <c r="Q111" s="94">
        <f>O111/'סכום נכסי הקרן'!$C$42</f>
        <v>2.2507472676856543E-4</v>
      </c>
    </row>
    <row r="112" spans="2:17">
      <c r="B112" s="86" t="s">
        <v>3704</v>
      </c>
      <c r="C112" s="96" t="s">
        <v>3483</v>
      </c>
      <c r="D112" s="83">
        <v>458870</v>
      </c>
      <c r="E112" s="83"/>
      <c r="F112" s="83" t="s">
        <v>1854</v>
      </c>
      <c r="G112" s="105">
        <v>42759</v>
      </c>
      <c r="H112" s="83" t="s">
        <v>3426</v>
      </c>
      <c r="I112" s="93">
        <v>3.8299999999999996</v>
      </c>
      <c r="J112" s="96" t="s">
        <v>152</v>
      </c>
      <c r="K112" s="97">
        <v>2.5499999999999998E-2</v>
      </c>
      <c r="L112" s="97">
        <v>1.1300000000000001E-2</v>
      </c>
      <c r="M112" s="93">
        <v>14165859.209999997</v>
      </c>
      <c r="N112" s="95">
        <v>105.99</v>
      </c>
      <c r="O112" s="93">
        <v>15014.394859999999</v>
      </c>
      <c r="P112" s="94">
        <f t="shared" si="3"/>
        <v>2.8999550366171139E-3</v>
      </c>
      <c r="Q112" s="94">
        <f>O112/'סכום נכסי הקרן'!$C$42</f>
        <v>2.0370297621786078E-4</v>
      </c>
    </row>
    <row r="113" spans="2:17">
      <c r="B113" s="86" t="s">
        <v>3704</v>
      </c>
      <c r="C113" s="96" t="s">
        <v>3483</v>
      </c>
      <c r="D113" s="83">
        <v>458869</v>
      </c>
      <c r="E113" s="83"/>
      <c r="F113" s="83" t="s">
        <v>1854</v>
      </c>
      <c r="G113" s="105">
        <v>42759</v>
      </c>
      <c r="H113" s="83" t="s">
        <v>3426</v>
      </c>
      <c r="I113" s="93">
        <v>3.73</v>
      </c>
      <c r="J113" s="96" t="s">
        <v>152</v>
      </c>
      <c r="K113" s="97">
        <v>3.8800000000000001E-2</v>
      </c>
      <c r="L113" s="97">
        <v>1.9599999999999999E-2</v>
      </c>
      <c r="M113" s="93">
        <v>14165859.209999997</v>
      </c>
      <c r="N113" s="95">
        <v>108.05</v>
      </c>
      <c r="O113" s="93">
        <v>15306.210789999997</v>
      </c>
      <c r="P113" s="94">
        <f t="shared" si="3"/>
        <v>2.9563178193905385E-3</v>
      </c>
      <c r="Q113" s="94">
        <f>O113/'סכום נכסי הקרן'!$C$42</f>
        <v>2.0766209505035849E-4</v>
      </c>
    </row>
    <row r="114" spans="2:17">
      <c r="B114" s="86" t="s">
        <v>3710</v>
      </c>
      <c r="C114" s="96" t="s">
        <v>3483</v>
      </c>
      <c r="D114" s="83">
        <v>4069</v>
      </c>
      <c r="E114" s="83"/>
      <c r="F114" s="83" t="s">
        <v>620</v>
      </c>
      <c r="G114" s="105">
        <v>42052</v>
      </c>
      <c r="H114" s="83" t="s">
        <v>150</v>
      </c>
      <c r="I114" s="93">
        <v>5.6000000000000005</v>
      </c>
      <c r="J114" s="96" t="s">
        <v>152</v>
      </c>
      <c r="K114" s="97">
        <v>2.9779E-2</v>
      </c>
      <c r="L114" s="97">
        <v>1.3999999999999998E-3</v>
      </c>
      <c r="M114" s="93">
        <v>17175430.639999997</v>
      </c>
      <c r="N114" s="95">
        <v>119.41</v>
      </c>
      <c r="O114" s="93">
        <v>20509.182729999997</v>
      </c>
      <c r="P114" s="94">
        <f t="shared" si="3"/>
        <v>3.9612457451225058E-3</v>
      </c>
      <c r="Q114" s="94">
        <f>O114/'סכום נכסי הקרן'!$C$42</f>
        <v>2.7825174446604044E-4</v>
      </c>
    </row>
    <row r="115" spans="2:17">
      <c r="B115" s="86" t="s">
        <v>3711</v>
      </c>
      <c r="C115" s="96" t="s">
        <v>3483</v>
      </c>
      <c r="D115" s="83">
        <v>2963</v>
      </c>
      <c r="E115" s="83"/>
      <c r="F115" s="83" t="s">
        <v>620</v>
      </c>
      <c r="G115" s="105">
        <v>41423</v>
      </c>
      <c r="H115" s="83" t="s">
        <v>150</v>
      </c>
      <c r="I115" s="93">
        <v>4.6599999999999993</v>
      </c>
      <c r="J115" s="96" t="s">
        <v>152</v>
      </c>
      <c r="K115" s="97">
        <v>0.05</v>
      </c>
      <c r="L115" s="97">
        <v>2.3E-3</v>
      </c>
      <c r="M115" s="93">
        <v>9437399.2399999984</v>
      </c>
      <c r="N115" s="95">
        <v>127.39</v>
      </c>
      <c r="O115" s="93">
        <v>12022.303399999999</v>
      </c>
      <c r="P115" s="94">
        <f t="shared" si="3"/>
        <v>2.3220475831131201E-3</v>
      </c>
      <c r="Q115" s="94">
        <f>O115/'סכום נכסי הקרן'!$C$42</f>
        <v>1.6310873707594146E-4</v>
      </c>
    </row>
    <row r="116" spans="2:17">
      <c r="B116" s="86" t="s">
        <v>3711</v>
      </c>
      <c r="C116" s="96" t="s">
        <v>3483</v>
      </c>
      <c r="D116" s="83">
        <v>2968</v>
      </c>
      <c r="E116" s="83"/>
      <c r="F116" s="83" t="s">
        <v>620</v>
      </c>
      <c r="G116" s="105">
        <v>41423</v>
      </c>
      <c r="H116" s="83" t="s">
        <v>150</v>
      </c>
      <c r="I116" s="93">
        <v>4.660000000000001</v>
      </c>
      <c r="J116" s="96" t="s">
        <v>152</v>
      </c>
      <c r="K116" s="97">
        <v>0.05</v>
      </c>
      <c r="L116" s="97">
        <v>2.3000000000000004E-3</v>
      </c>
      <c r="M116" s="93">
        <v>3035255.1699999995</v>
      </c>
      <c r="N116" s="95">
        <v>127.39</v>
      </c>
      <c r="O116" s="93">
        <v>3866.611719999999</v>
      </c>
      <c r="P116" s="94">
        <f t="shared" si="3"/>
        <v>7.4681665405839466E-4</v>
      </c>
      <c r="Q116" s="94">
        <f>O116/'סכום נכסי הקרן'!$C$42</f>
        <v>5.2459011674271474E-5</v>
      </c>
    </row>
    <row r="117" spans="2:17">
      <c r="B117" s="86" t="s">
        <v>3711</v>
      </c>
      <c r="C117" s="96" t="s">
        <v>3483</v>
      </c>
      <c r="D117" s="83">
        <v>4605</v>
      </c>
      <c r="E117" s="83"/>
      <c r="F117" s="83" t="s">
        <v>620</v>
      </c>
      <c r="G117" s="105">
        <v>42352</v>
      </c>
      <c r="H117" s="83" t="s">
        <v>150</v>
      </c>
      <c r="I117" s="93">
        <v>6.8400000000000007</v>
      </c>
      <c r="J117" s="96" t="s">
        <v>152</v>
      </c>
      <c r="K117" s="97">
        <v>0.05</v>
      </c>
      <c r="L117" s="97">
        <v>1.0300000000000002E-2</v>
      </c>
      <c r="M117" s="93">
        <v>9380534.6799999997</v>
      </c>
      <c r="N117" s="95">
        <v>132.1</v>
      </c>
      <c r="O117" s="93">
        <v>12391.686769999997</v>
      </c>
      <c r="P117" s="94">
        <f t="shared" si="3"/>
        <v>2.3933921277492732E-3</v>
      </c>
      <c r="Q117" s="94">
        <f>O117/'סכום נכסי הקרן'!$C$42</f>
        <v>1.6812022721830093E-4</v>
      </c>
    </row>
    <row r="118" spans="2:17">
      <c r="B118" s="86" t="s">
        <v>3711</v>
      </c>
      <c r="C118" s="96" t="s">
        <v>3483</v>
      </c>
      <c r="D118" s="83">
        <v>4606</v>
      </c>
      <c r="E118" s="83"/>
      <c r="F118" s="83" t="s">
        <v>620</v>
      </c>
      <c r="G118" s="105">
        <v>42352</v>
      </c>
      <c r="H118" s="83" t="s">
        <v>150</v>
      </c>
      <c r="I118" s="93">
        <v>8.9200000000000017</v>
      </c>
      <c r="J118" s="96" t="s">
        <v>152</v>
      </c>
      <c r="K118" s="97">
        <v>4.0999999999999995E-2</v>
      </c>
      <c r="L118" s="97">
        <v>1.1999999999999997E-2</v>
      </c>
      <c r="M118" s="93">
        <v>25261482.699999999</v>
      </c>
      <c r="N118" s="95">
        <v>130.53</v>
      </c>
      <c r="O118" s="93">
        <v>32973.813379999992</v>
      </c>
      <c r="P118" s="94">
        <f t="shared" si="3"/>
        <v>6.3687266173179467E-3</v>
      </c>
      <c r="Q118" s="94">
        <f>O118/'סכום נכסי הקרן'!$C$42</f>
        <v>4.4736161433004421E-4</v>
      </c>
    </row>
    <row r="119" spans="2:17">
      <c r="B119" s="86" t="s">
        <v>3711</v>
      </c>
      <c r="C119" s="96" t="s">
        <v>3483</v>
      </c>
      <c r="D119" s="83">
        <v>5150</v>
      </c>
      <c r="E119" s="83"/>
      <c r="F119" s="83" t="s">
        <v>620</v>
      </c>
      <c r="G119" s="105">
        <v>42631</v>
      </c>
      <c r="H119" s="83" t="s">
        <v>150</v>
      </c>
      <c r="I119" s="93">
        <v>8.7799999999999994</v>
      </c>
      <c r="J119" s="96" t="s">
        <v>152</v>
      </c>
      <c r="K119" s="97">
        <v>4.0999999999999995E-2</v>
      </c>
      <c r="L119" s="97">
        <v>1.6699999999999996E-2</v>
      </c>
      <c r="M119" s="93">
        <v>7496363.8899999997</v>
      </c>
      <c r="N119" s="95">
        <v>125.82</v>
      </c>
      <c r="O119" s="93">
        <v>9431.924979999998</v>
      </c>
      <c r="P119" s="94">
        <f t="shared" si="3"/>
        <v>1.8217289878005624E-3</v>
      </c>
      <c r="Q119" s="94">
        <f>O119/'סכום נכסי הקרן'!$C$42</f>
        <v>1.2796461048244915E-4</v>
      </c>
    </row>
    <row r="120" spans="2:17">
      <c r="B120" s="86" t="s">
        <v>3713</v>
      </c>
      <c r="C120" s="96" t="s">
        <v>3489</v>
      </c>
      <c r="D120" s="83">
        <v>90840002</v>
      </c>
      <c r="E120" s="83"/>
      <c r="F120" s="83" t="s">
        <v>620</v>
      </c>
      <c r="G120" s="105">
        <v>43011</v>
      </c>
      <c r="H120" s="83" t="s">
        <v>150</v>
      </c>
      <c r="I120" s="93">
        <v>8.81</v>
      </c>
      <c r="J120" s="96" t="s">
        <v>152</v>
      </c>
      <c r="K120" s="97">
        <v>3.9E-2</v>
      </c>
      <c r="L120" s="97">
        <v>2.46E-2</v>
      </c>
      <c r="M120" s="93">
        <v>2689558.7</v>
      </c>
      <c r="N120" s="95">
        <v>115.61</v>
      </c>
      <c r="O120" s="93">
        <v>3109.3987499999994</v>
      </c>
      <c r="P120" s="94">
        <f t="shared" si="3"/>
        <v>6.0056476801046755E-4</v>
      </c>
      <c r="Q120" s="94">
        <f>O120/'סכום נכסי הקרן'!$C$42</f>
        <v>4.2185768093160164E-5</v>
      </c>
    </row>
    <row r="121" spans="2:17">
      <c r="B121" s="86" t="s">
        <v>3713</v>
      </c>
      <c r="C121" s="96" t="s">
        <v>3489</v>
      </c>
      <c r="D121" s="83">
        <v>90840004</v>
      </c>
      <c r="E121" s="83"/>
      <c r="F121" s="83" t="s">
        <v>620</v>
      </c>
      <c r="G121" s="105">
        <v>43104</v>
      </c>
      <c r="H121" s="83" t="s">
        <v>150</v>
      </c>
      <c r="I121" s="93">
        <v>8.8100000000000041</v>
      </c>
      <c r="J121" s="96" t="s">
        <v>152</v>
      </c>
      <c r="K121" s="97">
        <v>3.8199999999999998E-2</v>
      </c>
      <c r="L121" s="97">
        <v>2.7800000000000016E-2</v>
      </c>
      <c r="M121" s="93">
        <v>4787578.97</v>
      </c>
      <c r="N121" s="95">
        <v>109.45</v>
      </c>
      <c r="O121" s="93">
        <v>5240.0053799999969</v>
      </c>
      <c r="P121" s="94">
        <f t="shared" si="3"/>
        <v>1.0120807488628793E-3</v>
      </c>
      <c r="Q121" s="94">
        <f>O121/'סכום נכסי הקרן'!$C$42</f>
        <v>7.1092088709301599E-5</v>
      </c>
    </row>
    <row r="122" spans="2:17">
      <c r="B122" s="86" t="s">
        <v>3713</v>
      </c>
      <c r="C122" s="96" t="s">
        <v>3489</v>
      </c>
      <c r="D122" s="83">
        <v>90840006</v>
      </c>
      <c r="E122" s="83"/>
      <c r="F122" s="83" t="s">
        <v>620</v>
      </c>
      <c r="G122" s="105">
        <v>43194</v>
      </c>
      <c r="H122" s="83" t="s">
        <v>150</v>
      </c>
      <c r="I122" s="93">
        <v>8.870000000000001</v>
      </c>
      <c r="J122" s="96" t="s">
        <v>152</v>
      </c>
      <c r="K122" s="97">
        <v>3.7900000000000003E-2</v>
      </c>
      <c r="L122" s="97">
        <v>2.3300000000000005E-2</v>
      </c>
      <c r="M122" s="93">
        <v>3090999.2400000007</v>
      </c>
      <c r="N122" s="95">
        <v>113.78</v>
      </c>
      <c r="O122" s="93">
        <v>3516.9390399999988</v>
      </c>
      <c r="P122" s="94">
        <f t="shared" si="3"/>
        <v>6.7927913030278167E-4</v>
      </c>
      <c r="Q122" s="94">
        <f>O122/'סכום נכסי הקרן'!$C$42</f>
        <v>4.7714939982921562E-5</v>
      </c>
    </row>
    <row r="123" spans="2:17">
      <c r="B123" s="86" t="s">
        <v>3713</v>
      </c>
      <c r="C123" s="96" t="s">
        <v>3489</v>
      </c>
      <c r="D123" s="83">
        <v>90840008</v>
      </c>
      <c r="E123" s="83"/>
      <c r="F123" s="83" t="s">
        <v>620</v>
      </c>
      <c r="G123" s="105">
        <v>43285</v>
      </c>
      <c r="H123" s="83" t="s">
        <v>150</v>
      </c>
      <c r="I123" s="93">
        <v>8.8399999999999981</v>
      </c>
      <c r="J123" s="96" t="s">
        <v>152</v>
      </c>
      <c r="K123" s="97">
        <v>4.0099999999999997E-2</v>
      </c>
      <c r="L123" s="97">
        <v>2.3499999999999993E-2</v>
      </c>
      <c r="M123" s="93">
        <v>4103443.2999999993</v>
      </c>
      <c r="N123" s="95">
        <v>114.37</v>
      </c>
      <c r="O123" s="93">
        <v>4693.1078800000005</v>
      </c>
      <c r="P123" s="94">
        <f t="shared" si="3"/>
        <v>9.0645024064549403E-4</v>
      </c>
      <c r="Q123" s="94">
        <f>O123/'סכום נכסי הקרן'!$C$42</f>
        <v>6.3672232666158566E-5</v>
      </c>
    </row>
    <row r="124" spans="2:17">
      <c r="B124" s="86" t="s">
        <v>3713</v>
      </c>
      <c r="C124" s="96" t="s">
        <v>3489</v>
      </c>
      <c r="D124" s="83">
        <v>90840010</v>
      </c>
      <c r="E124" s="83"/>
      <c r="F124" s="83" t="s">
        <v>620</v>
      </c>
      <c r="G124" s="105">
        <v>43377</v>
      </c>
      <c r="H124" s="83" t="s">
        <v>150</v>
      </c>
      <c r="I124" s="93">
        <v>8.8199999999999985</v>
      </c>
      <c r="J124" s="96" t="s">
        <v>152</v>
      </c>
      <c r="K124" s="97">
        <v>3.9699999999999999E-2</v>
      </c>
      <c r="L124" s="97">
        <v>2.5100000000000001E-2</v>
      </c>
      <c r="M124" s="93">
        <v>8211421.0999999987</v>
      </c>
      <c r="N124" s="95">
        <v>112.21</v>
      </c>
      <c r="O124" s="93">
        <v>9214.0358699999997</v>
      </c>
      <c r="P124" s="94">
        <f t="shared" si="3"/>
        <v>1.7796447994026748E-3</v>
      </c>
      <c r="Q124" s="94">
        <f>O124/'סכום נכסי הקרן'!$C$42</f>
        <v>1.2500847001816005E-4</v>
      </c>
    </row>
    <row r="125" spans="2:17">
      <c r="B125" s="86" t="s">
        <v>3713</v>
      </c>
      <c r="C125" s="96" t="s">
        <v>3489</v>
      </c>
      <c r="D125" s="83">
        <v>90840012</v>
      </c>
      <c r="E125" s="83"/>
      <c r="F125" s="83" t="s">
        <v>620</v>
      </c>
      <c r="G125" s="105">
        <v>43469</v>
      </c>
      <c r="H125" s="83" t="s">
        <v>150</v>
      </c>
      <c r="I125" s="93">
        <v>10.52</v>
      </c>
      <c r="J125" s="96" t="s">
        <v>152</v>
      </c>
      <c r="K125" s="97">
        <v>4.1700000000000001E-2</v>
      </c>
      <c r="L125" s="97">
        <v>0.02</v>
      </c>
      <c r="M125" s="93">
        <v>5774825.5499999989</v>
      </c>
      <c r="N125" s="95">
        <v>122.47</v>
      </c>
      <c r="O125" s="93">
        <v>7072.4289800000006</v>
      </c>
      <c r="P125" s="94">
        <f t="shared" si="3"/>
        <v>1.3660041735220384E-3</v>
      </c>
      <c r="Q125" s="94">
        <f>O125/'סכום נכסי הקרן'!$C$42</f>
        <v>9.5952906910258892E-5</v>
      </c>
    </row>
    <row r="126" spans="2:17">
      <c r="B126" s="86" t="s">
        <v>3713</v>
      </c>
      <c r="C126" s="96" t="s">
        <v>3489</v>
      </c>
      <c r="D126" s="83">
        <v>90840013</v>
      </c>
      <c r="E126" s="83"/>
      <c r="F126" s="83" t="s">
        <v>620</v>
      </c>
      <c r="G126" s="105">
        <v>43559</v>
      </c>
      <c r="H126" s="83" t="s">
        <v>150</v>
      </c>
      <c r="I126" s="93">
        <v>10.500000000000002</v>
      </c>
      <c r="J126" s="96" t="s">
        <v>152</v>
      </c>
      <c r="K126" s="97">
        <v>3.7200000000000004E-2</v>
      </c>
      <c r="L126" s="97">
        <v>2.3900000000000005E-2</v>
      </c>
      <c r="M126" s="93">
        <v>13850534.969999997</v>
      </c>
      <c r="N126" s="95">
        <v>112.99</v>
      </c>
      <c r="O126" s="93">
        <v>15649.719299999997</v>
      </c>
      <c r="P126" s="94">
        <f t="shared" si="3"/>
        <v>3.022664764637677E-3</v>
      </c>
      <c r="Q126" s="94">
        <f>O126/'סכום נכסי הקרן'!$C$42</f>
        <v>2.1232253634656951E-4</v>
      </c>
    </row>
    <row r="127" spans="2:17">
      <c r="B127" s="86" t="s">
        <v>3713</v>
      </c>
      <c r="C127" s="96" t="s">
        <v>3489</v>
      </c>
      <c r="D127" s="83">
        <v>90840000</v>
      </c>
      <c r="E127" s="83"/>
      <c r="F127" s="83" t="s">
        <v>620</v>
      </c>
      <c r="G127" s="105">
        <v>42935</v>
      </c>
      <c r="H127" s="83" t="s">
        <v>150</v>
      </c>
      <c r="I127" s="93">
        <v>10.449999999999998</v>
      </c>
      <c r="J127" s="96" t="s">
        <v>152</v>
      </c>
      <c r="K127" s="97">
        <v>4.0800000000000003E-2</v>
      </c>
      <c r="L127" s="97">
        <v>2.3499999999999993E-2</v>
      </c>
      <c r="M127" s="93">
        <v>12547571.299999995</v>
      </c>
      <c r="N127" s="95">
        <v>118.96</v>
      </c>
      <c r="O127" s="93">
        <v>14926.590329999999</v>
      </c>
      <c r="P127" s="94">
        <f t="shared" si="3"/>
        <v>2.8829960321826655E-3</v>
      </c>
      <c r="Q127" s="94">
        <f>O127/'סכום נכסי הקרן'!$C$42</f>
        <v>2.0251171647991018E-4</v>
      </c>
    </row>
    <row r="128" spans="2:17">
      <c r="B128" s="86" t="s">
        <v>3714</v>
      </c>
      <c r="C128" s="96" t="s">
        <v>3483</v>
      </c>
      <c r="D128" s="83">
        <v>4099</v>
      </c>
      <c r="E128" s="83"/>
      <c r="F128" s="83" t="s">
        <v>620</v>
      </c>
      <c r="G128" s="105">
        <v>42052</v>
      </c>
      <c r="H128" s="83" t="s">
        <v>150</v>
      </c>
      <c r="I128" s="93">
        <v>5.58</v>
      </c>
      <c r="J128" s="96" t="s">
        <v>152</v>
      </c>
      <c r="K128" s="97">
        <v>2.9779E-2</v>
      </c>
      <c r="L128" s="97">
        <v>2.5000000000000001E-3</v>
      </c>
      <c r="M128" s="93">
        <v>12528355.379999997</v>
      </c>
      <c r="N128" s="95">
        <v>119.44</v>
      </c>
      <c r="O128" s="93">
        <v>14963.868389999996</v>
      </c>
      <c r="P128" s="94">
        <f t="shared" si="3"/>
        <v>2.8901961024392635E-3</v>
      </c>
      <c r="Q128" s="94">
        <f>O128/'סכום נכסי הקרן'!$C$42</f>
        <v>2.0301747457675213E-4</v>
      </c>
    </row>
    <row r="129" spans="2:17">
      <c r="B129" s="86" t="s">
        <v>3714</v>
      </c>
      <c r="C129" s="96" t="s">
        <v>3483</v>
      </c>
      <c r="D129" s="83">
        <v>40999</v>
      </c>
      <c r="E129" s="83"/>
      <c r="F129" s="83" t="s">
        <v>620</v>
      </c>
      <c r="G129" s="105">
        <v>42054</v>
      </c>
      <c r="H129" s="83" t="s">
        <v>150</v>
      </c>
      <c r="I129" s="93">
        <v>5.5799999999999983</v>
      </c>
      <c r="J129" s="96" t="s">
        <v>152</v>
      </c>
      <c r="K129" s="97">
        <v>2.9779E-2</v>
      </c>
      <c r="L129" s="97">
        <v>2.599999999999999E-3</v>
      </c>
      <c r="M129" s="93">
        <v>354308.68999999994</v>
      </c>
      <c r="N129" s="95">
        <v>119.34</v>
      </c>
      <c r="O129" s="93">
        <v>422.83201000000003</v>
      </c>
      <c r="P129" s="94">
        <f t="shared" si="3"/>
        <v>8.1667881288319735E-5</v>
      </c>
      <c r="Q129" s="94">
        <f>O129/'סכום נכסי הקרן'!$C$42</f>
        <v>5.7366373856761803E-6</v>
      </c>
    </row>
    <row r="130" spans="2:17">
      <c r="B130" s="86" t="s">
        <v>3701</v>
      </c>
      <c r="C130" s="96" t="s">
        <v>3483</v>
      </c>
      <c r="D130" s="83">
        <v>14760844</v>
      </c>
      <c r="E130" s="83"/>
      <c r="F130" s="83" t="s">
        <v>940</v>
      </c>
      <c r="G130" s="105">
        <v>40742</v>
      </c>
      <c r="H130" s="83" t="s">
        <v>3426</v>
      </c>
      <c r="I130" s="93">
        <v>7.83</v>
      </c>
      <c r="J130" s="96" t="s">
        <v>152</v>
      </c>
      <c r="K130" s="97">
        <v>0.06</v>
      </c>
      <c r="L130" s="97">
        <v>8.9999999999999998E-4</v>
      </c>
      <c r="M130" s="93">
        <v>34520811.559999995</v>
      </c>
      <c r="N130" s="95">
        <v>163.32</v>
      </c>
      <c r="O130" s="93">
        <v>56379.387739999984</v>
      </c>
      <c r="P130" s="94">
        <f t="shared" si="3"/>
        <v>1.0889395873927491E-2</v>
      </c>
      <c r="Q130" s="94">
        <f>O130/'סכום נכסי הקרן'!$C$42</f>
        <v>7.6490922125507289E-4</v>
      </c>
    </row>
    <row r="131" spans="2:17">
      <c r="B131" s="86" t="s">
        <v>3715</v>
      </c>
      <c r="C131" s="96" t="s">
        <v>3489</v>
      </c>
      <c r="D131" s="83">
        <v>90136004</v>
      </c>
      <c r="E131" s="83"/>
      <c r="F131" s="83" t="s">
        <v>940</v>
      </c>
      <c r="G131" s="105">
        <v>42680</v>
      </c>
      <c r="H131" s="83" t="s">
        <v>3426</v>
      </c>
      <c r="I131" s="93">
        <v>3.6799999999999997</v>
      </c>
      <c r="J131" s="96" t="s">
        <v>152</v>
      </c>
      <c r="K131" s="97">
        <v>2.3E-2</v>
      </c>
      <c r="L131" s="97">
        <v>1.5699999999999999E-2</v>
      </c>
      <c r="M131" s="93">
        <v>5071876.1699999981</v>
      </c>
      <c r="N131" s="95">
        <v>105.32</v>
      </c>
      <c r="O131" s="93">
        <v>5341.7002799999991</v>
      </c>
      <c r="P131" s="94">
        <f t="shared" si="3"/>
        <v>1.0317226085717213E-3</v>
      </c>
      <c r="Q131" s="94">
        <f>O131/'סכום נכסי הקרן'!$C$42</f>
        <v>7.2471801577474973E-5</v>
      </c>
    </row>
    <row r="132" spans="2:17">
      <c r="B132" s="86" t="s">
        <v>3716</v>
      </c>
      <c r="C132" s="96" t="s">
        <v>3483</v>
      </c>
      <c r="D132" s="83">
        <v>4100</v>
      </c>
      <c r="E132" s="83"/>
      <c r="F132" s="83" t="s">
        <v>620</v>
      </c>
      <c r="G132" s="105">
        <v>42052</v>
      </c>
      <c r="H132" s="83" t="s">
        <v>150</v>
      </c>
      <c r="I132" s="93">
        <v>6.1</v>
      </c>
      <c r="J132" s="96" t="s">
        <v>152</v>
      </c>
      <c r="K132" s="97">
        <v>2.9779E-2</v>
      </c>
      <c r="L132" s="97">
        <v>2.3E-3</v>
      </c>
      <c r="M132" s="93">
        <v>14273791.269999998</v>
      </c>
      <c r="N132" s="95">
        <v>119.49</v>
      </c>
      <c r="O132" s="93">
        <v>17055.754089999995</v>
      </c>
      <c r="P132" s="94">
        <f t="shared" si="3"/>
        <v>3.2942333299337797E-3</v>
      </c>
      <c r="Q132" s="94">
        <f>O132/'סכום נכסי הקרן'!$C$42</f>
        <v>2.3139846142110525E-4</v>
      </c>
    </row>
    <row r="133" spans="2:17">
      <c r="B133" s="86" t="s">
        <v>3717</v>
      </c>
      <c r="C133" s="96" t="s">
        <v>3489</v>
      </c>
      <c r="D133" s="83">
        <v>90143221</v>
      </c>
      <c r="E133" s="83"/>
      <c r="F133" s="83" t="s">
        <v>624</v>
      </c>
      <c r="G133" s="105">
        <v>42516</v>
      </c>
      <c r="H133" s="83" t="s">
        <v>341</v>
      </c>
      <c r="I133" s="93">
        <v>5.3800000000000017</v>
      </c>
      <c r="J133" s="96" t="s">
        <v>152</v>
      </c>
      <c r="K133" s="97">
        <v>2.3269999999999999E-2</v>
      </c>
      <c r="L133" s="97">
        <v>4.3000000000000009E-3</v>
      </c>
      <c r="M133" s="93">
        <v>35395663.399999984</v>
      </c>
      <c r="N133" s="95">
        <v>113.19</v>
      </c>
      <c r="O133" s="93">
        <v>40064.351359999986</v>
      </c>
      <c r="P133" s="94">
        <f t="shared" si="3"/>
        <v>7.7382284533330627E-3</v>
      </c>
      <c r="Q133" s="94">
        <f>O133/'סכום נכסי הקרן'!$C$42</f>
        <v>5.4356020927706541E-4</v>
      </c>
    </row>
    <row r="134" spans="2:17">
      <c r="B134" s="86" t="s">
        <v>3715</v>
      </c>
      <c r="C134" s="96" t="s">
        <v>3489</v>
      </c>
      <c r="D134" s="83">
        <v>90136001</v>
      </c>
      <c r="E134" s="83"/>
      <c r="F134" s="83" t="s">
        <v>940</v>
      </c>
      <c r="G134" s="105">
        <v>42680</v>
      </c>
      <c r="H134" s="83" t="s">
        <v>3426</v>
      </c>
      <c r="I134" s="93">
        <v>2.4800000000000004</v>
      </c>
      <c r="J134" s="96" t="s">
        <v>152</v>
      </c>
      <c r="K134" s="97">
        <v>2.35E-2</v>
      </c>
      <c r="L134" s="97">
        <v>2.1700000000000001E-2</v>
      </c>
      <c r="M134" s="93">
        <v>10155404.84</v>
      </c>
      <c r="N134" s="95">
        <v>100.59</v>
      </c>
      <c r="O134" s="93">
        <v>10215.322099999998</v>
      </c>
      <c r="P134" s="94">
        <f t="shared" si="3"/>
        <v>1.973038211049227E-3</v>
      </c>
      <c r="Q134" s="94">
        <f>O134/'סכום נכסי הקרן'!$C$42</f>
        <v>1.3859309910236949E-4</v>
      </c>
    </row>
    <row r="135" spans="2:17">
      <c r="B135" s="86" t="s">
        <v>3715</v>
      </c>
      <c r="C135" s="96" t="s">
        <v>3489</v>
      </c>
      <c r="D135" s="83">
        <v>90136005</v>
      </c>
      <c r="E135" s="83"/>
      <c r="F135" s="83" t="s">
        <v>940</v>
      </c>
      <c r="G135" s="105">
        <v>42680</v>
      </c>
      <c r="H135" s="83" t="s">
        <v>3426</v>
      </c>
      <c r="I135" s="93">
        <v>3.629999999999999</v>
      </c>
      <c r="J135" s="96" t="s">
        <v>152</v>
      </c>
      <c r="K135" s="97">
        <v>3.3700000000000001E-2</v>
      </c>
      <c r="L135" s="97">
        <v>2.6399999999999993E-2</v>
      </c>
      <c r="M135" s="93">
        <v>2587728.3599999989</v>
      </c>
      <c r="N135" s="95">
        <v>102.91</v>
      </c>
      <c r="O135" s="93">
        <v>2663.0311799999999</v>
      </c>
      <c r="P135" s="94">
        <f t="shared" si="3"/>
        <v>5.1435111139133953E-4</v>
      </c>
      <c r="Q135" s="94">
        <f>O135/'סכום נכסי הקרן'!$C$42</f>
        <v>3.6129819562169268E-5</v>
      </c>
    </row>
    <row r="136" spans="2:17">
      <c r="B136" s="86" t="s">
        <v>3715</v>
      </c>
      <c r="C136" s="96" t="s">
        <v>3489</v>
      </c>
      <c r="D136" s="83">
        <v>90136035</v>
      </c>
      <c r="E136" s="83"/>
      <c r="F136" s="83" t="s">
        <v>940</v>
      </c>
      <c r="G136" s="105">
        <v>42717</v>
      </c>
      <c r="H136" s="83" t="s">
        <v>3426</v>
      </c>
      <c r="I136" s="93">
        <v>3.3400000000000003</v>
      </c>
      <c r="J136" s="96" t="s">
        <v>152</v>
      </c>
      <c r="K136" s="97">
        <v>3.85E-2</v>
      </c>
      <c r="L136" s="97">
        <v>3.3199999999999993E-2</v>
      </c>
      <c r="M136" s="93">
        <v>681264.98</v>
      </c>
      <c r="N136" s="95">
        <v>102.08</v>
      </c>
      <c r="O136" s="93">
        <v>695.43525999999986</v>
      </c>
      <c r="P136" s="94">
        <f t="shared" si="3"/>
        <v>1.3431983131407613E-4</v>
      </c>
      <c r="Q136" s="94">
        <f>O136/'סכום נכסי הקרן'!$C$42</f>
        <v>9.4350943577649998E-6</v>
      </c>
    </row>
    <row r="137" spans="2:17">
      <c r="B137" s="86" t="s">
        <v>3715</v>
      </c>
      <c r="C137" s="96" t="s">
        <v>3489</v>
      </c>
      <c r="D137" s="83">
        <v>90136025</v>
      </c>
      <c r="E137" s="83"/>
      <c r="F137" s="83" t="s">
        <v>940</v>
      </c>
      <c r="G137" s="105">
        <v>42710</v>
      </c>
      <c r="H137" s="83" t="s">
        <v>3426</v>
      </c>
      <c r="I137" s="93">
        <v>3.34</v>
      </c>
      <c r="J137" s="96" t="s">
        <v>152</v>
      </c>
      <c r="K137" s="97">
        <v>3.8399999999999997E-2</v>
      </c>
      <c r="L137" s="97">
        <v>3.3099999999999997E-2</v>
      </c>
      <c r="M137" s="93">
        <v>2036793.18</v>
      </c>
      <c r="N137" s="95">
        <v>102.08</v>
      </c>
      <c r="O137" s="93">
        <v>2079.1584699999999</v>
      </c>
      <c r="P137" s="94">
        <f t="shared" si="3"/>
        <v>4.0157902687538836E-4</v>
      </c>
      <c r="Q137" s="94">
        <f>O137/'סכום נכסי הקרן'!$C$42</f>
        <v>2.820831424221474E-5</v>
      </c>
    </row>
    <row r="138" spans="2:17">
      <c r="B138" s="86" t="s">
        <v>3715</v>
      </c>
      <c r="C138" s="96" t="s">
        <v>3489</v>
      </c>
      <c r="D138" s="83">
        <v>90136003</v>
      </c>
      <c r="E138" s="83"/>
      <c r="F138" s="83" t="s">
        <v>940</v>
      </c>
      <c r="G138" s="105">
        <v>42680</v>
      </c>
      <c r="H138" s="83" t="s">
        <v>3426</v>
      </c>
      <c r="I138" s="93">
        <v>4.589999999999999</v>
      </c>
      <c r="J138" s="96" t="s">
        <v>152</v>
      </c>
      <c r="K138" s="97">
        <v>3.6699999999999997E-2</v>
      </c>
      <c r="L138" s="97">
        <v>2.7299999999999994E-2</v>
      </c>
      <c r="M138" s="93">
        <v>8739718.0199999996</v>
      </c>
      <c r="N138" s="95">
        <v>104.69</v>
      </c>
      <c r="O138" s="93">
        <v>9149.6105299999999</v>
      </c>
      <c r="P138" s="94">
        <f t="shared" si="3"/>
        <v>1.7672013682180784E-3</v>
      </c>
      <c r="Q138" s="94">
        <f>O138/'סכום נכסי הקרן'!$C$42</f>
        <v>1.2413439992581084E-4</v>
      </c>
    </row>
    <row r="139" spans="2:17">
      <c r="B139" s="86" t="s">
        <v>3715</v>
      </c>
      <c r="C139" s="96" t="s">
        <v>3489</v>
      </c>
      <c r="D139" s="83">
        <v>90136002</v>
      </c>
      <c r="E139" s="83"/>
      <c r="F139" s="83" t="s">
        <v>940</v>
      </c>
      <c r="G139" s="105">
        <v>42680</v>
      </c>
      <c r="H139" s="83" t="s">
        <v>3426</v>
      </c>
      <c r="I139" s="93">
        <v>2.4699999999999993</v>
      </c>
      <c r="J139" s="96" t="s">
        <v>152</v>
      </c>
      <c r="K139" s="97">
        <v>3.1800000000000002E-2</v>
      </c>
      <c r="L139" s="97">
        <v>2.7000000000000003E-2</v>
      </c>
      <c r="M139" s="93">
        <v>10349608.639999997</v>
      </c>
      <c r="N139" s="95">
        <v>101.4</v>
      </c>
      <c r="O139" s="93">
        <v>10494.502869999998</v>
      </c>
      <c r="P139" s="94">
        <f t="shared" si="3"/>
        <v>2.0269605760620882E-3</v>
      </c>
      <c r="Q139" s="94">
        <f>O139/'סכום נכסי הקרן'!$C$42</f>
        <v>1.4238079446286E-4</v>
      </c>
    </row>
    <row r="140" spans="2:17">
      <c r="B140" s="86" t="s">
        <v>3719</v>
      </c>
      <c r="C140" s="96" t="s">
        <v>3483</v>
      </c>
      <c r="D140" s="83">
        <v>470540</v>
      </c>
      <c r="E140" s="83"/>
      <c r="F140" s="83" t="s">
        <v>940</v>
      </c>
      <c r="G140" s="105">
        <v>42884</v>
      </c>
      <c r="H140" s="83" t="s">
        <v>3426</v>
      </c>
      <c r="I140" s="93">
        <v>0.90999999999999981</v>
      </c>
      <c r="J140" s="96" t="s">
        <v>152</v>
      </c>
      <c r="K140" s="97">
        <v>2.2099999999999998E-2</v>
      </c>
      <c r="L140" s="97">
        <v>1.6699999999999993E-2</v>
      </c>
      <c r="M140" s="93">
        <v>6581402.4299999988</v>
      </c>
      <c r="N140" s="95">
        <v>100.69</v>
      </c>
      <c r="O140" s="93">
        <v>6626.813970000002</v>
      </c>
      <c r="P140" s="94">
        <f t="shared" si="3"/>
        <v>1.2799358700911478E-3</v>
      </c>
      <c r="Q140" s="94">
        <f>O140/'סכום נכסי הקרן'!$C$42</f>
        <v>8.9907168495174239E-5</v>
      </c>
    </row>
    <row r="141" spans="2:17">
      <c r="B141" s="86" t="s">
        <v>3719</v>
      </c>
      <c r="C141" s="96" t="s">
        <v>3483</v>
      </c>
      <c r="D141" s="83">
        <v>484097</v>
      </c>
      <c r="E141" s="83"/>
      <c r="F141" s="83" t="s">
        <v>940</v>
      </c>
      <c r="G141" s="105">
        <v>43006</v>
      </c>
      <c r="H141" s="83" t="s">
        <v>3426</v>
      </c>
      <c r="I141" s="93">
        <v>1.1099999999999999</v>
      </c>
      <c r="J141" s="96" t="s">
        <v>152</v>
      </c>
      <c r="K141" s="97">
        <v>2.0799999999999999E-2</v>
      </c>
      <c r="L141" s="97">
        <v>1.84E-2</v>
      </c>
      <c r="M141" s="93">
        <v>7521602.8200000003</v>
      </c>
      <c r="N141" s="95">
        <v>100.28</v>
      </c>
      <c r="O141" s="93">
        <v>7542.6630999999988</v>
      </c>
      <c r="P141" s="94">
        <f t="shared" si="3"/>
        <v>1.4568275345298233E-3</v>
      </c>
      <c r="Q141" s="94">
        <f>O141/'סכום נכסי הקרן'!$C$42</f>
        <v>1.0233265718700007E-4</v>
      </c>
    </row>
    <row r="142" spans="2:17">
      <c r="B142" s="86" t="s">
        <v>3719</v>
      </c>
      <c r="C142" s="96" t="s">
        <v>3483</v>
      </c>
      <c r="D142" s="83">
        <v>523632</v>
      </c>
      <c r="E142" s="83"/>
      <c r="F142" s="83" t="s">
        <v>940</v>
      </c>
      <c r="G142" s="105">
        <v>43321</v>
      </c>
      <c r="H142" s="83" t="s">
        <v>3426</v>
      </c>
      <c r="I142" s="93">
        <v>1.46</v>
      </c>
      <c r="J142" s="96" t="s">
        <v>152</v>
      </c>
      <c r="K142" s="97">
        <v>2.3980000000000001E-2</v>
      </c>
      <c r="L142" s="97">
        <v>1.6099999999999993E-2</v>
      </c>
      <c r="M142" s="93">
        <v>12805582.129999997</v>
      </c>
      <c r="N142" s="95">
        <v>101.5</v>
      </c>
      <c r="O142" s="93">
        <v>12997.666220000001</v>
      </c>
      <c r="P142" s="94">
        <f t="shared" si="3"/>
        <v>2.5104340181817445E-3</v>
      </c>
      <c r="Q142" s="94">
        <f>O142/'סכום נכסי הקרן'!$C$42</f>
        <v>1.7634165862748282E-4</v>
      </c>
    </row>
    <row r="143" spans="2:17">
      <c r="B143" s="86" t="s">
        <v>3719</v>
      </c>
      <c r="C143" s="96" t="s">
        <v>3483</v>
      </c>
      <c r="D143" s="83">
        <v>524747</v>
      </c>
      <c r="E143" s="83"/>
      <c r="F143" s="83" t="s">
        <v>940</v>
      </c>
      <c r="G143" s="105">
        <v>43343</v>
      </c>
      <c r="H143" s="83" t="s">
        <v>3426</v>
      </c>
      <c r="I143" s="93">
        <v>1.5100000000000005</v>
      </c>
      <c r="J143" s="96" t="s">
        <v>152</v>
      </c>
      <c r="K143" s="97">
        <v>2.3789999999999999E-2</v>
      </c>
      <c r="L143" s="97">
        <v>1.7100000000000008E-2</v>
      </c>
      <c r="M143" s="93">
        <v>12805582.129999997</v>
      </c>
      <c r="N143" s="95">
        <v>101.22</v>
      </c>
      <c r="O143" s="93">
        <v>12961.810799999996</v>
      </c>
      <c r="P143" s="94">
        <f t="shared" si="3"/>
        <v>2.5035087237034403E-3</v>
      </c>
      <c r="Q143" s="94">
        <f>O143/'סכום נכסי הקרן'!$C$42</f>
        <v>1.7585520174156458E-4</v>
      </c>
    </row>
    <row r="144" spans="2:17">
      <c r="B144" s="86" t="s">
        <v>3719</v>
      </c>
      <c r="C144" s="96" t="s">
        <v>3483</v>
      </c>
      <c r="D144" s="83">
        <v>465782</v>
      </c>
      <c r="E144" s="83"/>
      <c r="F144" s="83" t="s">
        <v>940</v>
      </c>
      <c r="G144" s="105">
        <v>42828</v>
      </c>
      <c r="H144" s="83" t="s">
        <v>3426</v>
      </c>
      <c r="I144" s="93">
        <v>0.74999999999999967</v>
      </c>
      <c r="J144" s="96" t="s">
        <v>152</v>
      </c>
      <c r="K144" s="97">
        <v>2.2700000000000001E-2</v>
      </c>
      <c r="L144" s="97">
        <v>1.6099999999999996E-2</v>
      </c>
      <c r="M144" s="93">
        <v>6581402.4299999988</v>
      </c>
      <c r="N144" s="95">
        <v>101.06</v>
      </c>
      <c r="O144" s="93">
        <v>6651.1650399999999</v>
      </c>
      <c r="P144" s="94">
        <f t="shared" si="3"/>
        <v>1.2846391570868591E-3</v>
      </c>
      <c r="Q144" s="94">
        <f>O144/'סכום נכסי הקרן'!$C$42</f>
        <v>9.0237543810286282E-5</v>
      </c>
    </row>
    <row r="145" spans="2:17">
      <c r="B145" s="86" t="s">
        <v>3719</v>
      </c>
      <c r="C145" s="96" t="s">
        <v>3483</v>
      </c>
      <c r="D145" s="83">
        <v>467404</v>
      </c>
      <c r="E145" s="83"/>
      <c r="F145" s="83" t="s">
        <v>940</v>
      </c>
      <c r="G145" s="105">
        <v>42859</v>
      </c>
      <c r="H145" s="83" t="s">
        <v>3426</v>
      </c>
      <c r="I145" s="93">
        <v>0.83999999999999986</v>
      </c>
      <c r="J145" s="96" t="s">
        <v>152</v>
      </c>
      <c r="K145" s="97">
        <v>2.2799999999999997E-2</v>
      </c>
      <c r="L145" s="97">
        <v>1.6E-2</v>
      </c>
      <c r="M145" s="93">
        <v>6581402.4299999988</v>
      </c>
      <c r="N145" s="95">
        <v>100.93</v>
      </c>
      <c r="O145" s="93">
        <v>6642.6095799999994</v>
      </c>
      <c r="P145" s="94">
        <f t="shared" si="3"/>
        <v>1.2829867129125236E-3</v>
      </c>
      <c r="Q145" s="94">
        <f>O145/'סכום נכסי הקרן'!$C$42</f>
        <v>9.0121470356699688E-5</v>
      </c>
    </row>
    <row r="146" spans="2:17">
      <c r="B146" s="86" t="s">
        <v>3719</v>
      </c>
      <c r="C146" s="96" t="s">
        <v>3483</v>
      </c>
      <c r="D146" s="83">
        <v>545876</v>
      </c>
      <c r="E146" s="83"/>
      <c r="F146" s="83" t="s">
        <v>940</v>
      </c>
      <c r="G146" s="105">
        <v>43614</v>
      </c>
      <c r="H146" s="83" t="s">
        <v>3426</v>
      </c>
      <c r="I146" s="93">
        <v>1.8699999999999997</v>
      </c>
      <c r="J146" s="96" t="s">
        <v>152</v>
      </c>
      <c r="K146" s="97">
        <v>2.427E-2</v>
      </c>
      <c r="L146" s="97">
        <v>1.8500000000000003E-2</v>
      </c>
      <c r="M146" s="93">
        <v>16006977.640000002</v>
      </c>
      <c r="N146" s="95">
        <v>101.31</v>
      </c>
      <c r="O146" s="93">
        <v>16216.668619999997</v>
      </c>
      <c r="P146" s="94">
        <f t="shared" si="3"/>
        <v>3.1321681812835774E-3</v>
      </c>
      <c r="Q146" s="94">
        <f>O146/'סכום נכסי הקרן'!$C$42</f>
        <v>2.2001443901234849E-4</v>
      </c>
    </row>
    <row r="147" spans="2:17">
      <c r="B147" s="86" t="s">
        <v>3711</v>
      </c>
      <c r="C147" s="96" t="s">
        <v>3483</v>
      </c>
      <c r="D147" s="83">
        <v>9922</v>
      </c>
      <c r="E147" s="83"/>
      <c r="F147" s="83" t="s">
        <v>620</v>
      </c>
      <c r="G147" s="105">
        <v>40489</v>
      </c>
      <c r="H147" s="83" t="s">
        <v>150</v>
      </c>
      <c r="I147" s="93">
        <v>3.7499999999999996</v>
      </c>
      <c r="J147" s="96" t="s">
        <v>152</v>
      </c>
      <c r="K147" s="97">
        <v>5.7000000000000002E-2</v>
      </c>
      <c r="L147" s="97">
        <v>1E-3</v>
      </c>
      <c r="M147" s="93">
        <v>7870646.0499999989</v>
      </c>
      <c r="N147" s="95">
        <v>131.04</v>
      </c>
      <c r="O147" s="93">
        <v>10313.694979999998</v>
      </c>
      <c r="P147" s="94">
        <f t="shared" si="3"/>
        <v>1.9920384392623893E-3</v>
      </c>
      <c r="Q147" s="94">
        <f>O147/'סכום נכסי הקרן'!$C$42</f>
        <v>1.3992774153198271E-4</v>
      </c>
    </row>
    <row r="148" spans="2:17">
      <c r="B148" s="86" t="s">
        <v>3722</v>
      </c>
      <c r="C148" s="96" t="s">
        <v>3489</v>
      </c>
      <c r="D148" s="83">
        <v>91102700</v>
      </c>
      <c r="E148" s="83"/>
      <c r="F148" s="83" t="s">
        <v>946</v>
      </c>
      <c r="G148" s="105">
        <v>43093</v>
      </c>
      <c r="H148" s="83" t="s">
        <v>3426</v>
      </c>
      <c r="I148" s="93">
        <v>3.9199999999999995</v>
      </c>
      <c r="J148" s="96" t="s">
        <v>152</v>
      </c>
      <c r="K148" s="97">
        <v>2.6089999999999999E-2</v>
      </c>
      <c r="L148" s="97">
        <v>2.4800000000000003E-2</v>
      </c>
      <c r="M148" s="93">
        <v>15154005.749999994</v>
      </c>
      <c r="N148" s="95">
        <v>104.22</v>
      </c>
      <c r="O148" s="93">
        <v>15793.505819999998</v>
      </c>
      <c r="P148" s="94">
        <f t="shared" si="3"/>
        <v>3.0504364095664061E-3</v>
      </c>
      <c r="Q148" s="94">
        <f>O148/'סכום נכסי הקרן'!$C$42</f>
        <v>2.1427331373967247E-4</v>
      </c>
    </row>
    <row r="149" spans="2:17">
      <c r="B149" s="86" t="s">
        <v>3722</v>
      </c>
      <c r="C149" s="96" t="s">
        <v>3489</v>
      </c>
      <c r="D149" s="83">
        <v>91102701</v>
      </c>
      <c r="E149" s="83"/>
      <c r="F149" s="83" t="s">
        <v>946</v>
      </c>
      <c r="G149" s="105">
        <v>43374</v>
      </c>
      <c r="H149" s="83" t="s">
        <v>3426</v>
      </c>
      <c r="I149" s="93">
        <v>3.9099999999999993</v>
      </c>
      <c r="J149" s="96" t="s">
        <v>152</v>
      </c>
      <c r="K149" s="97">
        <v>2.6849999999999999E-2</v>
      </c>
      <c r="L149" s="97">
        <v>2.4399999999999995E-2</v>
      </c>
      <c r="M149" s="93">
        <v>21215608.049999997</v>
      </c>
      <c r="N149" s="95">
        <v>103.62</v>
      </c>
      <c r="O149" s="93">
        <v>21983.61219</v>
      </c>
      <c r="P149" s="94">
        <f t="shared" si="3"/>
        <v>4.2460243977776859E-3</v>
      </c>
      <c r="Q149" s="94">
        <f>O149/'סכום נכסי הקרן'!$C$42</f>
        <v>2.9825559224184707E-4</v>
      </c>
    </row>
    <row r="150" spans="2:17">
      <c r="B150" s="86" t="s">
        <v>3720</v>
      </c>
      <c r="C150" s="96" t="s">
        <v>3489</v>
      </c>
      <c r="D150" s="83">
        <v>84666730</v>
      </c>
      <c r="E150" s="83"/>
      <c r="F150" s="83" t="s">
        <v>655</v>
      </c>
      <c r="G150" s="105">
        <v>43552</v>
      </c>
      <c r="H150" s="83" t="s">
        <v>150</v>
      </c>
      <c r="I150" s="93">
        <v>6.4599999999999982</v>
      </c>
      <c r="J150" s="96" t="s">
        <v>152</v>
      </c>
      <c r="K150" s="97">
        <v>3.5499999999999997E-2</v>
      </c>
      <c r="L150" s="97">
        <v>3.5399999999999994E-2</v>
      </c>
      <c r="M150" s="93">
        <v>28586800.709999993</v>
      </c>
      <c r="N150" s="95">
        <v>101.23</v>
      </c>
      <c r="O150" s="93">
        <v>28938.41964</v>
      </c>
      <c r="P150" s="94">
        <f t="shared" si="3"/>
        <v>5.5893105629138632E-3</v>
      </c>
      <c r="Q150" s="94">
        <f>O150/'סכום נכסי הקרן'!$C$42</f>
        <v>3.9261270685067063E-4</v>
      </c>
    </row>
    <row r="151" spans="2:17">
      <c r="B151" s="86" t="s">
        <v>3723</v>
      </c>
      <c r="C151" s="96" t="s">
        <v>3489</v>
      </c>
      <c r="D151" s="83">
        <v>91040003</v>
      </c>
      <c r="E151" s="83"/>
      <c r="F151" s="83" t="s">
        <v>663</v>
      </c>
      <c r="G151" s="105">
        <v>43301</v>
      </c>
      <c r="H151" s="83" t="s">
        <v>341</v>
      </c>
      <c r="I151" s="93">
        <v>1.3500000000000003</v>
      </c>
      <c r="J151" s="96" t="s">
        <v>151</v>
      </c>
      <c r="K151" s="97">
        <v>6.5111000000000002E-2</v>
      </c>
      <c r="L151" s="97">
        <v>6.6300000000000039E-2</v>
      </c>
      <c r="M151" s="93">
        <v>19612656.679999996</v>
      </c>
      <c r="N151" s="95">
        <v>101.19</v>
      </c>
      <c r="O151" s="93">
        <v>69103.938759999975</v>
      </c>
      <c r="P151" s="94">
        <f t="shared" si="3"/>
        <v>1.3347079061509545E-2</v>
      </c>
      <c r="Q151" s="94">
        <f>O151/'סכום נכסי הקרן'!$C$42</f>
        <v>9.375454771933968E-4</v>
      </c>
    </row>
    <row r="152" spans="2:17">
      <c r="B152" s="86" t="s">
        <v>3723</v>
      </c>
      <c r="C152" s="96" t="s">
        <v>3489</v>
      </c>
      <c r="D152" s="83">
        <v>91040006</v>
      </c>
      <c r="E152" s="83"/>
      <c r="F152" s="83" t="s">
        <v>663</v>
      </c>
      <c r="G152" s="105">
        <v>43496</v>
      </c>
      <c r="H152" s="83" t="s">
        <v>341</v>
      </c>
      <c r="I152" s="93">
        <v>1.3299999999999994</v>
      </c>
      <c r="J152" s="96" t="s">
        <v>151</v>
      </c>
      <c r="K152" s="97">
        <v>6.5093999999999999E-2</v>
      </c>
      <c r="L152" s="97">
        <v>6.649999999999999E-2</v>
      </c>
      <c r="M152" s="93">
        <v>8730724.7699999996</v>
      </c>
      <c r="N152" s="95">
        <v>101.19</v>
      </c>
      <c r="O152" s="93">
        <v>30762.149000000001</v>
      </c>
      <c r="P152" s="94">
        <f t="shared" si="3"/>
        <v>5.941554738737977E-3</v>
      </c>
      <c r="Q152" s="94">
        <f>O152/'סכום נכסי הקרן'!$C$42</f>
        <v>4.1735556874499907E-4</v>
      </c>
    </row>
    <row r="153" spans="2:17">
      <c r="B153" s="86" t="s">
        <v>3723</v>
      </c>
      <c r="C153" s="96" t="s">
        <v>3489</v>
      </c>
      <c r="D153" s="83">
        <v>91040009</v>
      </c>
      <c r="E153" s="83"/>
      <c r="F153" s="83" t="s">
        <v>663</v>
      </c>
      <c r="G153" s="105">
        <v>43738</v>
      </c>
      <c r="H153" s="83" t="s">
        <v>341</v>
      </c>
      <c r="I153" s="93">
        <v>1.3299999999999998</v>
      </c>
      <c r="J153" s="96" t="s">
        <v>151</v>
      </c>
      <c r="K153" s="97">
        <v>6.5093999999999999E-2</v>
      </c>
      <c r="L153" s="97">
        <v>6.7399999999999988E-2</v>
      </c>
      <c r="M153" s="93">
        <v>1996706.9</v>
      </c>
      <c r="N153" s="95">
        <v>101.08</v>
      </c>
      <c r="O153" s="93">
        <v>7027.6209800000006</v>
      </c>
      <c r="P153" s="94">
        <f t="shared" si="3"/>
        <v>1.3573497331338402E-3</v>
      </c>
      <c r="Q153" s="94">
        <f>O153/'סכום נכסי הקרן'!$C$42</f>
        <v>9.5344988772799573E-5</v>
      </c>
    </row>
    <row r="154" spans="2:17">
      <c r="B154" s="86" t="s">
        <v>3723</v>
      </c>
      <c r="C154" s="96" t="s">
        <v>3489</v>
      </c>
      <c r="D154" s="83">
        <v>6615</v>
      </c>
      <c r="E154" s="83"/>
      <c r="F154" s="83" t="s">
        <v>663</v>
      </c>
      <c r="G154" s="105">
        <v>43496</v>
      </c>
      <c r="H154" s="83" t="s">
        <v>341</v>
      </c>
      <c r="I154" s="93">
        <v>1.3300000000000007</v>
      </c>
      <c r="J154" s="96" t="s">
        <v>151</v>
      </c>
      <c r="K154" s="97">
        <v>6.5093999999999999E-2</v>
      </c>
      <c r="L154" s="97">
        <v>6.7400000000000002E-2</v>
      </c>
      <c r="M154" s="93">
        <v>1399088.5599999996</v>
      </c>
      <c r="N154" s="95">
        <v>101.08</v>
      </c>
      <c r="O154" s="93">
        <v>4924.2400099999977</v>
      </c>
      <c r="P154" s="94">
        <f t="shared" si="3"/>
        <v>9.5109225191317506E-4</v>
      </c>
      <c r="Q154" s="94">
        <f>O154/'סכום נכסי הקרן'!$C$42</f>
        <v>6.6808043547621741E-5</v>
      </c>
    </row>
    <row r="155" spans="2:17">
      <c r="B155" s="86" t="s">
        <v>3723</v>
      </c>
      <c r="C155" s="96" t="s">
        <v>3489</v>
      </c>
      <c r="D155" s="83">
        <v>66679</v>
      </c>
      <c r="E155" s="83"/>
      <c r="F155" s="83" t="s">
        <v>663</v>
      </c>
      <c r="G155" s="105">
        <v>43496</v>
      </c>
      <c r="H155" s="83" t="s">
        <v>341</v>
      </c>
      <c r="I155" s="93">
        <v>1.3299999999999998</v>
      </c>
      <c r="J155" s="96" t="s">
        <v>151</v>
      </c>
      <c r="K155" s="97">
        <v>6.5093999999999999E-2</v>
      </c>
      <c r="L155" s="97">
        <v>6.7400000000000015E-2</v>
      </c>
      <c r="M155" s="93">
        <v>1208835.2599999995</v>
      </c>
      <c r="N155" s="95">
        <v>101.08</v>
      </c>
      <c r="O155" s="93">
        <v>4254.6234599999989</v>
      </c>
      <c r="P155" s="94">
        <f t="shared" si="3"/>
        <v>8.2175917489733113E-4</v>
      </c>
      <c r="Q155" s="94">
        <f>O155/'סכום נכסי הקרן'!$C$42</f>
        <v>5.7723236238928406E-5</v>
      </c>
    </row>
    <row r="156" spans="2:17">
      <c r="B156" s="86" t="s">
        <v>3723</v>
      </c>
      <c r="C156" s="96" t="s">
        <v>3489</v>
      </c>
      <c r="D156" s="83">
        <v>6719</v>
      </c>
      <c r="E156" s="83"/>
      <c r="F156" s="83" t="s">
        <v>663</v>
      </c>
      <c r="G156" s="105">
        <v>43487</v>
      </c>
      <c r="H156" s="83" t="s">
        <v>341</v>
      </c>
      <c r="I156" s="93">
        <v>1.3299999999999996</v>
      </c>
      <c r="J156" s="96" t="s">
        <v>151</v>
      </c>
      <c r="K156" s="97">
        <v>6.5093999999999999E-2</v>
      </c>
      <c r="L156" s="97">
        <v>6.7400000000000002E-2</v>
      </c>
      <c r="M156" s="93">
        <v>560066.18999999994</v>
      </c>
      <c r="N156" s="95">
        <v>101.08</v>
      </c>
      <c r="O156" s="93">
        <v>1971.21218</v>
      </c>
      <c r="P156" s="94">
        <f t="shared" si="3"/>
        <v>3.8072974255267463E-4</v>
      </c>
      <c r="Q156" s="94">
        <f>O156/'סכום נכסי הקרן'!$C$42</f>
        <v>2.6743787649587467E-5</v>
      </c>
    </row>
    <row r="157" spans="2:17">
      <c r="B157" s="86" t="s">
        <v>3723</v>
      </c>
      <c r="C157" s="96" t="s">
        <v>3489</v>
      </c>
      <c r="D157" s="83">
        <v>6735</v>
      </c>
      <c r="E157" s="83"/>
      <c r="F157" s="83" t="s">
        <v>663</v>
      </c>
      <c r="G157" s="105">
        <v>43493</v>
      </c>
      <c r="H157" s="83" t="s">
        <v>341</v>
      </c>
      <c r="I157" s="93">
        <v>1.3299999999999996</v>
      </c>
      <c r="J157" s="96" t="s">
        <v>151</v>
      </c>
      <c r="K157" s="97">
        <v>6.5093999999999999E-2</v>
      </c>
      <c r="L157" s="97">
        <v>6.7399999999999988E-2</v>
      </c>
      <c r="M157" s="93">
        <v>1379837.1500000004</v>
      </c>
      <c r="N157" s="95">
        <v>101.08</v>
      </c>
      <c r="O157" s="93">
        <v>4856.4827300000006</v>
      </c>
      <c r="P157" s="94">
        <f t="shared" si="3"/>
        <v>9.3800527323467057E-4</v>
      </c>
      <c r="Q157" s="94">
        <f>O157/'סכום נכסי הקרן'!$C$42</f>
        <v>6.5888768430301015E-5</v>
      </c>
    </row>
    <row r="158" spans="2:17">
      <c r="B158" s="86" t="s">
        <v>3723</v>
      </c>
      <c r="C158" s="96" t="s">
        <v>3489</v>
      </c>
      <c r="D158" s="83">
        <v>6956</v>
      </c>
      <c r="E158" s="83"/>
      <c r="F158" s="83" t="s">
        <v>663</v>
      </c>
      <c r="G158" s="105">
        <v>43628</v>
      </c>
      <c r="H158" s="83" t="s">
        <v>341</v>
      </c>
      <c r="I158" s="93">
        <v>1.3499999999999996</v>
      </c>
      <c r="J158" s="96" t="s">
        <v>151</v>
      </c>
      <c r="K158" s="97">
        <v>6.5093999999999999E-2</v>
      </c>
      <c r="L158" s="97">
        <v>6.7900000000000016E-2</v>
      </c>
      <c r="M158" s="93">
        <v>2382478.7299999995</v>
      </c>
      <c r="N158" s="95">
        <v>101.08</v>
      </c>
      <c r="O158" s="93">
        <v>8385.3857099999968</v>
      </c>
      <c r="P158" s="94">
        <f t="shared" si="3"/>
        <v>1.619595178522677E-3</v>
      </c>
      <c r="Q158" s="94">
        <f>O158/'סכום נכסי הקרן'!$C$42</f>
        <v>1.1376602532362861E-4</v>
      </c>
    </row>
    <row r="159" spans="2:17">
      <c r="B159" s="86" t="s">
        <v>3723</v>
      </c>
      <c r="C159" s="96" t="s">
        <v>3489</v>
      </c>
      <c r="D159" s="83">
        <v>6829</v>
      </c>
      <c r="E159" s="83"/>
      <c r="F159" s="83" t="s">
        <v>663</v>
      </c>
      <c r="G159" s="105">
        <v>43738</v>
      </c>
      <c r="H159" s="83" t="s">
        <v>341</v>
      </c>
      <c r="I159" s="93">
        <v>1.3299999999999998</v>
      </c>
      <c r="J159" s="96" t="s">
        <v>151</v>
      </c>
      <c r="K159" s="97">
        <v>6.5093999999999999E-2</v>
      </c>
      <c r="L159" s="97">
        <v>6.7399999999999988E-2</v>
      </c>
      <c r="M159" s="93">
        <v>966338.7699999999</v>
      </c>
      <c r="N159" s="95">
        <v>101.08</v>
      </c>
      <c r="O159" s="93">
        <v>3401.1313299999997</v>
      </c>
      <c r="P159" s="94">
        <f t="shared" si="3"/>
        <v>6.5691145214957824E-4</v>
      </c>
      <c r="Q159" s="94">
        <f>O159/'סכום נכסי הקרן'!$C$42</f>
        <v>4.61437561013239E-5</v>
      </c>
    </row>
    <row r="160" spans="2:17">
      <c r="B160" s="86" t="s">
        <v>3723</v>
      </c>
      <c r="C160" s="96" t="s">
        <v>3489</v>
      </c>
      <c r="D160" s="83">
        <v>6886</v>
      </c>
      <c r="E160" s="83"/>
      <c r="F160" s="83" t="s">
        <v>663</v>
      </c>
      <c r="G160" s="105">
        <v>43578</v>
      </c>
      <c r="H160" s="83" t="s">
        <v>341</v>
      </c>
      <c r="I160" s="93">
        <v>1.3299999999999994</v>
      </c>
      <c r="J160" s="96" t="s">
        <v>151</v>
      </c>
      <c r="K160" s="97">
        <v>6.5111000000000002E-2</v>
      </c>
      <c r="L160" s="97">
        <v>6.6999975045249405E-2</v>
      </c>
      <c r="M160" s="93">
        <v>624632.23999999987</v>
      </c>
      <c r="N160" s="95">
        <v>101.08</v>
      </c>
      <c r="O160" s="93">
        <v>2198.4591600000003</v>
      </c>
      <c r="P160" s="94">
        <f t="shared" si="3"/>
        <v>4.2462135659052666E-4</v>
      </c>
      <c r="Q160" s="94">
        <f>O160/'סכום נכסי הקרן'!$C$42</f>
        <v>2.9826888007221245E-5</v>
      </c>
    </row>
    <row r="161" spans="2:17">
      <c r="B161" s="86" t="s">
        <v>3723</v>
      </c>
      <c r="C161" s="96" t="s">
        <v>3489</v>
      </c>
      <c r="D161" s="83">
        <v>6889</v>
      </c>
      <c r="E161" s="83"/>
      <c r="F161" s="83" t="s">
        <v>663</v>
      </c>
      <c r="G161" s="105">
        <v>43584</v>
      </c>
      <c r="H161" s="83" t="s">
        <v>341</v>
      </c>
      <c r="I161" s="93">
        <v>1.35</v>
      </c>
      <c r="J161" s="96" t="s">
        <v>151</v>
      </c>
      <c r="K161" s="97">
        <v>6.5111000000000002E-2</v>
      </c>
      <c r="L161" s="97">
        <v>6.7199999999999996E-2</v>
      </c>
      <c r="M161" s="93">
        <v>1194093.6599999995</v>
      </c>
      <c r="N161" s="95">
        <v>101.08</v>
      </c>
      <c r="O161" s="93">
        <v>4202.7388799999999</v>
      </c>
      <c r="P161" s="94">
        <f t="shared" si="3"/>
        <v>8.1173792858692468E-4</v>
      </c>
      <c r="Q161" s="94">
        <f>O161/'סכום נכסי הקרן'!$C$42</f>
        <v>5.7019308876929246E-5</v>
      </c>
    </row>
    <row r="162" spans="2:17">
      <c r="B162" s="86" t="s">
        <v>3723</v>
      </c>
      <c r="C162" s="96" t="s">
        <v>3489</v>
      </c>
      <c r="D162" s="83">
        <v>6926</v>
      </c>
      <c r="E162" s="83"/>
      <c r="F162" s="83" t="s">
        <v>663</v>
      </c>
      <c r="G162" s="105">
        <v>43738</v>
      </c>
      <c r="H162" s="83" t="s">
        <v>341</v>
      </c>
      <c r="I162" s="93">
        <v>1.3500000000000003</v>
      </c>
      <c r="J162" s="96" t="s">
        <v>151</v>
      </c>
      <c r="K162" s="97">
        <v>6.5111000000000002E-2</v>
      </c>
      <c r="L162" s="97">
        <v>6.7199956355709564E-2</v>
      </c>
      <c r="M162" s="93">
        <v>526363.05999999982</v>
      </c>
      <c r="N162" s="95">
        <v>101.08</v>
      </c>
      <c r="O162" s="93">
        <v>1852.5905499999999</v>
      </c>
      <c r="P162" s="94">
        <f t="shared" si="3"/>
        <v>3.5781856986953978E-4</v>
      </c>
      <c r="Q162" s="94">
        <f>O162/'סכום נכסי הקרן'!$C$42</f>
        <v>2.513442681286215E-5</v>
      </c>
    </row>
    <row r="163" spans="2:17">
      <c r="B163" s="86" t="s">
        <v>3723</v>
      </c>
      <c r="C163" s="96" t="s">
        <v>3489</v>
      </c>
      <c r="D163" s="83">
        <v>91050037</v>
      </c>
      <c r="E163" s="83"/>
      <c r="F163" s="83" t="s">
        <v>663</v>
      </c>
      <c r="G163" s="105">
        <v>43706</v>
      </c>
      <c r="H163" s="83" t="s">
        <v>341</v>
      </c>
      <c r="I163" s="93">
        <v>1.3400000000000005</v>
      </c>
      <c r="J163" s="96" t="s">
        <v>151</v>
      </c>
      <c r="K163" s="97">
        <v>6.3948000000000005E-2</v>
      </c>
      <c r="L163" s="97">
        <v>6.6399962619150127E-2</v>
      </c>
      <c r="M163" s="93">
        <v>289008.22999999992</v>
      </c>
      <c r="N163" s="95">
        <v>100.56</v>
      </c>
      <c r="O163" s="93">
        <v>1011.9620099999996</v>
      </c>
      <c r="P163" s="94">
        <f t="shared" si="3"/>
        <v>1.9545538499076594E-4</v>
      </c>
      <c r="Q163" s="94">
        <f>O163/'סכום נכסי הקרן'!$C$42</f>
        <v>1.3729469297866097E-5</v>
      </c>
    </row>
    <row r="164" spans="2:17">
      <c r="B164" s="86" t="s">
        <v>3723</v>
      </c>
      <c r="C164" s="96" t="s">
        <v>3489</v>
      </c>
      <c r="D164" s="83">
        <v>7007</v>
      </c>
      <c r="E164" s="83"/>
      <c r="F164" s="83" t="s">
        <v>663</v>
      </c>
      <c r="G164" s="105">
        <v>43738</v>
      </c>
      <c r="H164" s="83" t="s">
        <v>341</v>
      </c>
      <c r="I164" s="93">
        <v>1.33</v>
      </c>
      <c r="J164" s="96" t="s">
        <v>151</v>
      </c>
      <c r="K164" s="97">
        <v>6.5093999999999999E-2</v>
      </c>
      <c r="L164" s="97">
        <v>6.7699981312772217E-2</v>
      </c>
      <c r="M164" s="93">
        <v>945376.59</v>
      </c>
      <c r="N164" s="95">
        <v>101.08</v>
      </c>
      <c r="O164" s="93">
        <v>3327.3528199999996</v>
      </c>
      <c r="P164" s="94">
        <f t="shared" si="3"/>
        <v>6.4266150310643671E-4</v>
      </c>
      <c r="Q164" s="94">
        <f>O164/'סכום נכסי הקרן'!$C$42</f>
        <v>4.5142789881369346E-5</v>
      </c>
    </row>
    <row r="165" spans="2:17">
      <c r="B165" s="86" t="s">
        <v>3723</v>
      </c>
      <c r="C165" s="96" t="s">
        <v>3489</v>
      </c>
      <c r="D165" s="83">
        <v>91040010</v>
      </c>
      <c r="E165" s="83"/>
      <c r="F165" s="83" t="s">
        <v>663</v>
      </c>
      <c r="G165" s="105">
        <v>43669</v>
      </c>
      <c r="H165" s="83" t="s">
        <v>341</v>
      </c>
      <c r="I165" s="93">
        <v>1.3299999999999998</v>
      </c>
      <c r="J165" s="96" t="s">
        <v>151</v>
      </c>
      <c r="K165" s="97">
        <v>6.5093999999999999E-2</v>
      </c>
      <c r="L165" s="97">
        <v>6.7699238129391145E-2</v>
      </c>
      <c r="M165" s="93">
        <v>36952.67</v>
      </c>
      <c r="N165" s="95">
        <v>101.08</v>
      </c>
      <c r="O165" s="93">
        <v>130.05883</v>
      </c>
      <c r="P165" s="94">
        <f t="shared" ref="P165:P224" si="4">O165/$O$10</f>
        <v>2.5120210480133133E-5</v>
      </c>
      <c r="Q165" s="94">
        <f>O165/'סכום נכסי הקרן'!$C$42</f>
        <v>1.7645313714903059E-6</v>
      </c>
    </row>
    <row r="166" spans="2:17">
      <c r="B166" s="86" t="s">
        <v>3723</v>
      </c>
      <c r="C166" s="96" t="s">
        <v>3489</v>
      </c>
      <c r="D166" s="83">
        <v>7078</v>
      </c>
      <c r="E166" s="83"/>
      <c r="F166" s="83" t="s">
        <v>663</v>
      </c>
      <c r="G166" s="105">
        <v>43677</v>
      </c>
      <c r="H166" s="83" t="s">
        <v>341</v>
      </c>
      <c r="I166" s="93">
        <v>1.3299999999999996</v>
      </c>
      <c r="J166" s="96" t="s">
        <v>151</v>
      </c>
      <c r="K166" s="97">
        <v>6.5093999999999999E-2</v>
      </c>
      <c r="L166" s="97">
        <v>6.770000000000001E-2</v>
      </c>
      <c r="M166" s="93">
        <v>665161.41999999993</v>
      </c>
      <c r="N166" s="95">
        <v>101.08</v>
      </c>
      <c r="O166" s="93">
        <v>2341.1059</v>
      </c>
      <c r="P166" s="94">
        <f t="shared" si="4"/>
        <v>4.5217285873078747E-4</v>
      </c>
      <c r="Q166" s="94">
        <f>O166/'סכום נכסי הקרן'!$C$42</f>
        <v>3.1762201801531254E-5</v>
      </c>
    </row>
    <row r="167" spans="2:17">
      <c r="B167" s="86" t="s">
        <v>3712</v>
      </c>
      <c r="C167" s="96" t="s">
        <v>3489</v>
      </c>
      <c r="D167" s="83">
        <v>455954</v>
      </c>
      <c r="E167" s="83"/>
      <c r="F167" s="83" t="s">
        <v>946</v>
      </c>
      <c r="G167" s="105">
        <v>42732</v>
      </c>
      <c r="H167" s="83" t="s">
        <v>3426</v>
      </c>
      <c r="I167" s="93">
        <v>3.7700000000000005</v>
      </c>
      <c r="J167" s="96" t="s">
        <v>152</v>
      </c>
      <c r="K167" s="97">
        <v>2.1613000000000004E-2</v>
      </c>
      <c r="L167" s="97">
        <v>7.8000000000000014E-3</v>
      </c>
      <c r="M167" s="93">
        <v>28952348.839999989</v>
      </c>
      <c r="N167" s="95">
        <v>107.42</v>
      </c>
      <c r="O167" s="93">
        <v>31100.613369999992</v>
      </c>
      <c r="P167" s="94">
        <f t="shared" si="4"/>
        <v>6.0069274336516975E-3</v>
      </c>
      <c r="Q167" s="94">
        <f>O167/'סכום נכסי הקרן'!$C$42</f>
        <v>4.2194757529308725E-4</v>
      </c>
    </row>
    <row r="168" spans="2:17">
      <c r="B168" s="86" t="s">
        <v>3697</v>
      </c>
      <c r="C168" s="96" t="s">
        <v>3489</v>
      </c>
      <c r="D168" s="83">
        <v>2424</v>
      </c>
      <c r="E168" s="83"/>
      <c r="F168" s="83" t="s">
        <v>655</v>
      </c>
      <c r="G168" s="105">
        <v>41305</v>
      </c>
      <c r="H168" s="83" t="s">
        <v>150</v>
      </c>
      <c r="I168" s="93">
        <v>3.4099999999999997</v>
      </c>
      <c r="J168" s="96" t="s">
        <v>152</v>
      </c>
      <c r="K168" s="97">
        <v>7.1500000000000008E-2</v>
      </c>
      <c r="L168" s="97">
        <v>-2.7999999999999995E-3</v>
      </c>
      <c r="M168" s="93">
        <v>37387953.399999999</v>
      </c>
      <c r="N168" s="95">
        <v>136.5</v>
      </c>
      <c r="O168" s="93">
        <v>51034.557090000002</v>
      </c>
      <c r="P168" s="94">
        <f t="shared" si="4"/>
        <v>9.857068650096043E-3</v>
      </c>
      <c r="Q168" s="94">
        <f>O168/'סכום נכסי הקרן'!$C$42</f>
        <v>6.9239494938881131E-4</v>
      </c>
    </row>
    <row r="169" spans="2:17">
      <c r="B169" s="86" t="s">
        <v>3724</v>
      </c>
      <c r="C169" s="96" t="s">
        <v>3489</v>
      </c>
      <c r="D169" s="83">
        <v>91102799</v>
      </c>
      <c r="E169" s="83"/>
      <c r="F169" s="83" t="s">
        <v>946</v>
      </c>
      <c r="G169" s="105">
        <v>41339</v>
      </c>
      <c r="H169" s="83" t="s">
        <v>3426</v>
      </c>
      <c r="I169" s="93">
        <v>2.31</v>
      </c>
      <c r="J169" s="96" t="s">
        <v>152</v>
      </c>
      <c r="K169" s="97">
        <v>4.7500000000000001E-2</v>
      </c>
      <c r="L169" s="97">
        <v>6.4000000000000003E-3</v>
      </c>
      <c r="M169" s="93">
        <v>5015226.7</v>
      </c>
      <c r="N169" s="95">
        <v>116.46</v>
      </c>
      <c r="O169" s="93">
        <v>5840.7328399999988</v>
      </c>
      <c r="P169" s="94">
        <f t="shared" si="4"/>
        <v>1.1281082437772638E-3</v>
      </c>
      <c r="Q169" s="94">
        <f>O169/'סכום נכסי הקרן'!$C$42</f>
        <v>7.9242265432294509E-5</v>
      </c>
    </row>
    <row r="170" spans="2:17">
      <c r="B170" s="86" t="s">
        <v>3724</v>
      </c>
      <c r="C170" s="96" t="s">
        <v>3489</v>
      </c>
      <c r="D170" s="83">
        <v>91102798</v>
      </c>
      <c r="E170" s="83"/>
      <c r="F170" s="83" t="s">
        <v>946</v>
      </c>
      <c r="G170" s="105">
        <v>41338</v>
      </c>
      <c r="H170" s="83" t="s">
        <v>3426</v>
      </c>
      <c r="I170" s="93">
        <v>2.31</v>
      </c>
      <c r="J170" s="96" t="s">
        <v>152</v>
      </c>
      <c r="K170" s="97">
        <v>4.4999999999999998E-2</v>
      </c>
      <c r="L170" s="97">
        <v>5.0000000000000001E-3</v>
      </c>
      <c r="M170" s="93">
        <v>8530287.3499999996</v>
      </c>
      <c r="N170" s="95">
        <v>116.01</v>
      </c>
      <c r="O170" s="93">
        <v>9895.9865199999986</v>
      </c>
      <c r="P170" s="94">
        <f t="shared" si="4"/>
        <v>1.9113601459505684E-3</v>
      </c>
      <c r="Q170" s="94">
        <f>O170/'סכום נכסי הקרן'!$C$42</f>
        <v>1.342606162640797E-4</v>
      </c>
    </row>
    <row r="171" spans="2:17">
      <c r="B171" s="86" t="s">
        <v>3725</v>
      </c>
      <c r="C171" s="96" t="s">
        <v>3483</v>
      </c>
      <c r="D171" s="83">
        <v>414968</v>
      </c>
      <c r="E171" s="83"/>
      <c r="F171" s="83" t="s">
        <v>655</v>
      </c>
      <c r="G171" s="105">
        <v>42432</v>
      </c>
      <c r="H171" s="83" t="s">
        <v>150</v>
      </c>
      <c r="I171" s="93">
        <v>6.05</v>
      </c>
      <c r="J171" s="96" t="s">
        <v>152</v>
      </c>
      <c r="K171" s="97">
        <v>2.5399999999999999E-2</v>
      </c>
      <c r="L171" s="97">
        <v>4.000000000000001E-3</v>
      </c>
      <c r="M171" s="93">
        <v>20631822.289999995</v>
      </c>
      <c r="N171" s="95">
        <v>117.42</v>
      </c>
      <c r="O171" s="93">
        <v>24225.885459999994</v>
      </c>
      <c r="P171" s="94">
        <f t="shared" si="4"/>
        <v>4.6791082298894794E-3</v>
      </c>
      <c r="Q171" s="94">
        <f>O171/'סכום נכסי הקרן'!$C$42</f>
        <v>3.2867691410341652E-4</v>
      </c>
    </row>
    <row r="172" spans="2:17">
      <c r="B172" s="86" t="s">
        <v>3726</v>
      </c>
      <c r="C172" s="96" t="s">
        <v>3489</v>
      </c>
      <c r="D172" s="83">
        <v>90145980</v>
      </c>
      <c r="E172" s="83"/>
      <c r="F172" s="83" t="s">
        <v>946</v>
      </c>
      <c r="G172" s="105">
        <v>42242</v>
      </c>
      <c r="H172" s="83" t="s">
        <v>3426</v>
      </c>
      <c r="I172" s="93">
        <v>4.88</v>
      </c>
      <c r="J172" s="96" t="s">
        <v>152</v>
      </c>
      <c r="K172" s="97">
        <v>2.8221E-2</v>
      </c>
      <c r="L172" s="97">
        <v>1.2100000000000001E-2</v>
      </c>
      <c r="M172" s="93">
        <v>36195140.819999993</v>
      </c>
      <c r="N172" s="95">
        <v>108.6</v>
      </c>
      <c r="O172" s="93">
        <v>39307.925139999992</v>
      </c>
      <c r="P172" s="94">
        <f t="shared" si="4"/>
        <v>7.5921285241003353E-3</v>
      </c>
      <c r="Q172" s="94">
        <f>O172/'סכום נכסי הקרן'!$C$42</f>
        <v>5.3329763967369581E-4</v>
      </c>
    </row>
    <row r="173" spans="2:17">
      <c r="B173" s="86" t="s">
        <v>3727</v>
      </c>
      <c r="C173" s="96" t="s">
        <v>3483</v>
      </c>
      <c r="D173" s="83">
        <v>7134</v>
      </c>
      <c r="E173" s="83"/>
      <c r="F173" s="83" t="s">
        <v>655</v>
      </c>
      <c r="G173" s="105">
        <v>43738</v>
      </c>
      <c r="H173" s="83" t="s">
        <v>150</v>
      </c>
      <c r="I173" s="93">
        <v>6.7100000000000009</v>
      </c>
      <c r="J173" s="96" t="s">
        <v>152</v>
      </c>
      <c r="K173" s="97">
        <v>0.04</v>
      </c>
      <c r="L173" s="97">
        <v>3.8799999999999994E-2</v>
      </c>
      <c r="M173" s="93">
        <v>1686299.9999999998</v>
      </c>
      <c r="N173" s="95">
        <v>101.57</v>
      </c>
      <c r="O173" s="93">
        <v>1712.7749299999998</v>
      </c>
      <c r="P173" s="94">
        <f t="shared" si="4"/>
        <v>3.3081388435291388E-4</v>
      </c>
      <c r="Q173" s="94">
        <f>O173/'סכום נכסי הקרן'!$C$42</f>
        <v>2.3237523329151218E-5</v>
      </c>
    </row>
    <row r="174" spans="2:17">
      <c r="B174" s="86" t="s">
        <v>3727</v>
      </c>
      <c r="C174" s="96" t="s">
        <v>3483</v>
      </c>
      <c r="D174" s="83">
        <v>487742</v>
      </c>
      <c r="E174" s="83"/>
      <c r="F174" s="83" t="s">
        <v>655</v>
      </c>
      <c r="G174" s="105">
        <v>43072</v>
      </c>
      <c r="H174" s="83" t="s">
        <v>150</v>
      </c>
      <c r="I174" s="93">
        <v>6.7800000000000011</v>
      </c>
      <c r="J174" s="96" t="s">
        <v>152</v>
      </c>
      <c r="K174" s="97">
        <v>0.04</v>
      </c>
      <c r="L174" s="97">
        <v>3.2500000000000001E-2</v>
      </c>
      <c r="M174" s="93">
        <v>27705765.289999995</v>
      </c>
      <c r="N174" s="95">
        <v>107.69</v>
      </c>
      <c r="O174" s="93">
        <v>29836.338469999992</v>
      </c>
      <c r="P174" s="94">
        <f t="shared" si="4"/>
        <v>5.7627390798678808E-3</v>
      </c>
      <c r="Q174" s="94">
        <f>O174/'סכום נכסי הקרן'!$C$42</f>
        <v>4.047949319605448E-4</v>
      </c>
    </row>
    <row r="175" spans="2:17">
      <c r="B175" s="86" t="s">
        <v>3728</v>
      </c>
      <c r="C175" s="96" t="s">
        <v>3489</v>
      </c>
      <c r="D175" s="83">
        <v>90240690</v>
      </c>
      <c r="E175" s="83"/>
      <c r="F175" s="83" t="s">
        <v>655</v>
      </c>
      <c r="G175" s="105">
        <v>42326</v>
      </c>
      <c r="H175" s="83" t="s">
        <v>150</v>
      </c>
      <c r="I175" s="93">
        <v>9.9300096132228841</v>
      </c>
      <c r="J175" s="96" t="s">
        <v>152</v>
      </c>
      <c r="K175" s="97">
        <v>3.5499999999999997E-2</v>
      </c>
      <c r="L175" s="97">
        <v>2.1099999999999997E-2</v>
      </c>
      <c r="M175" s="93">
        <v>620857.10999999987</v>
      </c>
      <c r="N175" s="95">
        <v>115.89</v>
      </c>
      <c r="O175" s="93">
        <v>719.50896</v>
      </c>
      <c r="P175" s="94">
        <f t="shared" si="4"/>
        <v>1.3896954568591528E-4</v>
      </c>
      <c r="Q175" s="94">
        <f>O175/'סכום נכסי הקרן'!$C$42</f>
        <v>9.7617065445565194E-6</v>
      </c>
    </row>
    <row r="176" spans="2:17">
      <c r="B176" s="86" t="s">
        <v>3728</v>
      </c>
      <c r="C176" s="96" t="s">
        <v>3489</v>
      </c>
      <c r="D176" s="83">
        <v>90240692</v>
      </c>
      <c r="E176" s="83"/>
      <c r="F176" s="83" t="s">
        <v>655</v>
      </c>
      <c r="G176" s="105">
        <v>42606</v>
      </c>
      <c r="H176" s="83" t="s">
        <v>150</v>
      </c>
      <c r="I176" s="93">
        <v>9.9200000000000017</v>
      </c>
      <c r="J176" s="96" t="s">
        <v>152</v>
      </c>
      <c r="K176" s="97">
        <v>3.5499999999999997E-2</v>
      </c>
      <c r="L176" s="97">
        <v>2.1299999999999999E-2</v>
      </c>
      <c r="M176" s="93">
        <v>2611497.42</v>
      </c>
      <c r="N176" s="95">
        <v>115.74</v>
      </c>
      <c r="O176" s="93">
        <v>3022.5384199999994</v>
      </c>
      <c r="P176" s="94">
        <f t="shared" si="4"/>
        <v>5.8378813106875569E-4</v>
      </c>
      <c r="Q176" s="94">
        <f>O176/'סכום נכסי הקרן'!$C$42</f>
        <v>4.1007318485217354E-5</v>
      </c>
    </row>
    <row r="177" spans="2:17">
      <c r="B177" s="86" t="s">
        <v>3728</v>
      </c>
      <c r="C177" s="96" t="s">
        <v>3489</v>
      </c>
      <c r="D177" s="83">
        <v>90240693</v>
      </c>
      <c r="E177" s="83"/>
      <c r="F177" s="83" t="s">
        <v>655</v>
      </c>
      <c r="G177" s="105">
        <v>42648</v>
      </c>
      <c r="H177" s="83" t="s">
        <v>150</v>
      </c>
      <c r="I177" s="93">
        <v>9.9200000000000035</v>
      </c>
      <c r="J177" s="96" t="s">
        <v>152</v>
      </c>
      <c r="K177" s="97">
        <v>3.5499999999999997E-2</v>
      </c>
      <c r="L177" s="97">
        <v>2.1299999999999999E-2</v>
      </c>
      <c r="M177" s="93">
        <v>2395541.2699999996</v>
      </c>
      <c r="N177" s="95">
        <v>115.74</v>
      </c>
      <c r="O177" s="93">
        <v>2772.5917799999993</v>
      </c>
      <c r="P177" s="94">
        <f t="shared" si="4"/>
        <v>5.3551219159119726E-4</v>
      </c>
      <c r="Q177" s="94">
        <f>O177/'סכום נכסי הקרן'!$C$42</f>
        <v>3.7616247786837293E-5</v>
      </c>
    </row>
    <row r="178" spans="2:17">
      <c r="B178" s="86" t="s">
        <v>3728</v>
      </c>
      <c r="C178" s="96" t="s">
        <v>3489</v>
      </c>
      <c r="D178" s="83">
        <v>90240694</v>
      </c>
      <c r="E178" s="83"/>
      <c r="F178" s="83" t="s">
        <v>655</v>
      </c>
      <c r="G178" s="105">
        <v>42718</v>
      </c>
      <c r="H178" s="83" t="s">
        <v>150</v>
      </c>
      <c r="I178" s="93">
        <v>9.92</v>
      </c>
      <c r="J178" s="96" t="s">
        <v>152</v>
      </c>
      <c r="K178" s="97">
        <v>3.5499999999999997E-2</v>
      </c>
      <c r="L178" s="97">
        <v>2.1500000000000005E-2</v>
      </c>
      <c r="M178" s="93">
        <v>1673704.51</v>
      </c>
      <c r="N178" s="95">
        <v>115.47</v>
      </c>
      <c r="O178" s="93">
        <v>1932.6208099999994</v>
      </c>
      <c r="P178" s="94">
        <f t="shared" si="4"/>
        <v>3.7327601305874709E-4</v>
      </c>
      <c r="Q178" s="94">
        <f>O178/'סכום נכסי הקרן'!$C$42</f>
        <v>2.622021164145491E-5</v>
      </c>
    </row>
    <row r="179" spans="2:17">
      <c r="B179" s="86" t="s">
        <v>3728</v>
      </c>
      <c r="C179" s="96" t="s">
        <v>3489</v>
      </c>
      <c r="D179" s="83">
        <v>90240695</v>
      </c>
      <c r="E179" s="83"/>
      <c r="F179" s="83" t="s">
        <v>655</v>
      </c>
      <c r="G179" s="105">
        <v>42900</v>
      </c>
      <c r="H179" s="83" t="s">
        <v>150</v>
      </c>
      <c r="I179" s="93">
        <v>9.7399999999999984</v>
      </c>
      <c r="J179" s="96" t="s">
        <v>152</v>
      </c>
      <c r="K179" s="97">
        <v>3.5499999999999997E-2</v>
      </c>
      <c r="L179" s="97">
        <v>2.6699999999999998E-2</v>
      </c>
      <c r="M179" s="93">
        <v>1982566.6299999997</v>
      </c>
      <c r="N179" s="95">
        <v>109.82</v>
      </c>
      <c r="O179" s="93">
        <v>2177.2487699999997</v>
      </c>
      <c r="P179" s="94">
        <f t="shared" si="4"/>
        <v>4.2052467617931792E-4</v>
      </c>
      <c r="Q179" s="94">
        <f>O179/'סכום נכסי הקרן'!$C$42</f>
        <v>2.9539122858507039E-5</v>
      </c>
    </row>
    <row r="180" spans="2:17">
      <c r="B180" s="86" t="s">
        <v>3728</v>
      </c>
      <c r="C180" s="96" t="s">
        <v>3489</v>
      </c>
      <c r="D180" s="83">
        <v>90240696</v>
      </c>
      <c r="E180" s="83"/>
      <c r="F180" s="83" t="s">
        <v>655</v>
      </c>
      <c r="G180" s="105">
        <v>43075</v>
      </c>
      <c r="H180" s="83" t="s">
        <v>150</v>
      </c>
      <c r="I180" s="93">
        <v>9.5499903920565661</v>
      </c>
      <c r="J180" s="96" t="s">
        <v>152</v>
      </c>
      <c r="K180" s="97">
        <v>3.5499999999999997E-2</v>
      </c>
      <c r="L180" s="97">
        <v>3.1700000000000006E-2</v>
      </c>
      <c r="M180" s="93">
        <v>1230193.6200000001</v>
      </c>
      <c r="N180" s="95">
        <v>104.82</v>
      </c>
      <c r="O180" s="93">
        <v>1289.4851099999996</v>
      </c>
      <c r="P180" s="94">
        <f t="shared" si="4"/>
        <v>2.4905757936002974E-4</v>
      </c>
      <c r="Q180" s="94">
        <f>O180/'סכום נכסי הקרן'!$C$42</f>
        <v>1.7494674753452936E-5</v>
      </c>
    </row>
    <row r="181" spans="2:17">
      <c r="B181" s="86" t="s">
        <v>3728</v>
      </c>
      <c r="C181" s="96" t="s">
        <v>3489</v>
      </c>
      <c r="D181" s="83">
        <v>90240697</v>
      </c>
      <c r="E181" s="83"/>
      <c r="F181" s="83" t="s">
        <v>655</v>
      </c>
      <c r="G181" s="105">
        <v>43292</v>
      </c>
      <c r="H181" s="83" t="s">
        <v>150</v>
      </c>
      <c r="I181" s="93">
        <v>9.68</v>
      </c>
      <c r="J181" s="96" t="s">
        <v>152</v>
      </c>
      <c r="K181" s="97">
        <v>3.5499999999999997E-2</v>
      </c>
      <c r="L181" s="97">
        <v>2.8199776744868031E-2</v>
      </c>
      <c r="M181" s="93">
        <v>3354458.76</v>
      </c>
      <c r="N181" s="95">
        <v>108.35</v>
      </c>
      <c r="O181" s="93">
        <v>3634.5457899999997</v>
      </c>
      <c r="P181" s="94">
        <f t="shared" si="4"/>
        <v>7.0199428400579756E-4</v>
      </c>
      <c r="Q181" s="94">
        <f>O181/'סכום נכסי הקרן'!$C$42</f>
        <v>4.9310531761457615E-5</v>
      </c>
    </row>
    <row r="182" spans="2:17">
      <c r="B182" s="86" t="s">
        <v>3729</v>
      </c>
      <c r="C182" s="96" t="s">
        <v>3489</v>
      </c>
      <c r="D182" s="83">
        <v>90240790</v>
      </c>
      <c r="E182" s="83"/>
      <c r="F182" s="83" t="s">
        <v>655</v>
      </c>
      <c r="G182" s="105">
        <v>42326</v>
      </c>
      <c r="H182" s="83" t="s">
        <v>150</v>
      </c>
      <c r="I182" s="93">
        <v>9.9600000000000009</v>
      </c>
      <c r="J182" s="96" t="s">
        <v>152</v>
      </c>
      <c r="K182" s="97">
        <v>3.5499999999999997E-2</v>
      </c>
      <c r="L182" s="97">
        <v>2.0400000000000001E-2</v>
      </c>
      <c r="M182" s="93">
        <v>1381907.66</v>
      </c>
      <c r="N182" s="95">
        <v>116.69</v>
      </c>
      <c r="O182" s="93">
        <v>1612.5432999999998</v>
      </c>
      <c r="P182" s="94">
        <f t="shared" si="4"/>
        <v>3.1145464790301787E-4</v>
      </c>
      <c r="Q182" s="94">
        <f>O182/'סכום נכסי הקרן'!$C$42</f>
        <v>2.1877662906367092E-5</v>
      </c>
    </row>
    <row r="183" spans="2:17">
      <c r="B183" s="86" t="s">
        <v>3729</v>
      </c>
      <c r="C183" s="96" t="s">
        <v>3489</v>
      </c>
      <c r="D183" s="83">
        <v>90240792</v>
      </c>
      <c r="E183" s="83"/>
      <c r="F183" s="83" t="s">
        <v>655</v>
      </c>
      <c r="G183" s="105">
        <v>42606</v>
      </c>
      <c r="H183" s="83" t="s">
        <v>150</v>
      </c>
      <c r="I183" s="93">
        <v>9.92</v>
      </c>
      <c r="J183" s="96" t="s">
        <v>152</v>
      </c>
      <c r="K183" s="97">
        <v>3.5499999999999997E-2</v>
      </c>
      <c r="L183" s="97">
        <v>2.1600000000000001E-2</v>
      </c>
      <c r="M183" s="93">
        <v>5812687.3699999992</v>
      </c>
      <c r="N183" s="95">
        <v>115.31</v>
      </c>
      <c r="O183" s="93">
        <v>6702.5902699999997</v>
      </c>
      <c r="P183" s="94">
        <f t="shared" si="4"/>
        <v>1.2945716822494277E-3</v>
      </c>
      <c r="Q183" s="94">
        <f>O183/'סכום נכסי הקרן'!$C$42</f>
        <v>9.0935239088808345E-5</v>
      </c>
    </row>
    <row r="184" spans="2:17">
      <c r="B184" s="86" t="s">
        <v>3729</v>
      </c>
      <c r="C184" s="96" t="s">
        <v>3489</v>
      </c>
      <c r="D184" s="83">
        <v>90240793</v>
      </c>
      <c r="E184" s="83"/>
      <c r="F184" s="83" t="s">
        <v>655</v>
      </c>
      <c r="G184" s="105">
        <v>42648</v>
      </c>
      <c r="H184" s="83" t="s">
        <v>150</v>
      </c>
      <c r="I184" s="93">
        <v>9.9200000000000017</v>
      </c>
      <c r="J184" s="96" t="s">
        <v>152</v>
      </c>
      <c r="K184" s="97">
        <v>3.5499999999999997E-2</v>
      </c>
      <c r="L184" s="97">
        <v>2.1499999999999998E-2</v>
      </c>
      <c r="M184" s="93">
        <v>5332011.379999999</v>
      </c>
      <c r="N184" s="95">
        <v>115.42</v>
      </c>
      <c r="O184" s="93">
        <v>6154.1903799999982</v>
      </c>
      <c r="P184" s="94">
        <f t="shared" si="4"/>
        <v>1.1886509949413696E-3</v>
      </c>
      <c r="Q184" s="94">
        <f>O184/'סכום נכסי הקרן'!$C$42</f>
        <v>8.3494999852250281E-5</v>
      </c>
    </row>
    <row r="185" spans="2:17">
      <c r="B185" s="86" t="s">
        <v>3729</v>
      </c>
      <c r="C185" s="96" t="s">
        <v>3489</v>
      </c>
      <c r="D185" s="83">
        <v>90240794</v>
      </c>
      <c r="E185" s="83"/>
      <c r="F185" s="83" t="s">
        <v>655</v>
      </c>
      <c r="G185" s="105">
        <v>42718</v>
      </c>
      <c r="H185" s="83" t="s">
        <v>150</v>
      </c>
      <c r="I185" s="93">
        <v>9.9000000000000021</v>
      </c>
      <c r="J185" s="96" t="s">
        <v>152</v>
      </c>
      <c r="K185" s="97">
        <v>3.5499999999999997E-2</v>
      </c>
      <c r="L185" s="97">
        <v>2.2000000000000009E-2</v>
      </c>
      <c r="M185" s="93">
        <v>3725342.2599999993</v>
      </c>
      <c r="N185" s="95">
        <v>114.86</v>
      </c>
      <c r="O185" s="93">
        <v>4278.916479999999</v>
      </c>
      <c r="P185" s="94">
        <f t="shared" si="4"/>
        <v>8.2645124982679257E-4</v>
      </c>
      <c r="Q185" s="94">
        <f>O185/'סכום נכסי הקרן'!$C$42</f>
        <v>5.8052823979324359E-5</v>
      </c>
    </row>
    <row r="186" spans="2:17">
      <c r="B186" s="86" t="s">
        <v>3729</v>
      </c>
      <c r="C186" s="96" t="s">
        <v>3489</v>
      </c>
      <c r="D186" s="83">
        <v>90240795</v>
      </c>
      <c r="E186" s="83"/>
      <c r="F186" s="83" t="s">
        <v>655</v>
      </c>
      <c r="G186" s="105">
        <v>42900</v>
      </c>
      <c r="H186" s="83" t="s">
        <v>150</v>
      </c>
      <c r="I186" s="93">
        <v>9.6000000000000014</v>
      </c>
      <c r="J186" s="96" t="s">
        <v>152</v>
      </c>
      <c r="K186" s="97">
        <v>3.5499999999999997E-2</v>
      </c>
      <c r="L186" s="97">
        <v>3.0200000000000001E-2</v>
      </c>
      <c r="M186" s="93">
        <v>4412809.419999999</v>
      </c>
      <c r="N186" s="95">
        <v>106.28</v>
      </c>
      <c r="O186" s="93">
        <v>4689.9189499999993</v>
      </c>
      <c r="P186" s="94">
        <f t="shared" si="4"/>
        <v>9.0583431481557194E-4</v>
      </c>
      <c r="Q186" s="94">
        <f>O186/'סכום נכסי הקרן'!$C$42</f>
        <v>6.3628967883394574E-5</v>
      </c>
    </row>
    <row r="187" spans="2:17">
      <c r="B187" s="86" t="s">
        <v>3729</v>
      </c>
      <c r="C187" s="96" t="s">
        <v>3489</v>
      </c>
      <c r="D187" s="83">
        <v>90240796</v>
      </c>
      <c r="E187" s="83"/>
      <c r="F187" s="83" t="s">
        <v>655</v>
      </c>
      <c r="G187" s="105">
        <v>43075</v>
      </c>
      <c r="H187" s="83" t="s">
        <v>150</v>
      </c>
      <c r="I187" s="93">
        <v>9.43</v>
      </c>
      <c r="J187" s="96" t="s">
        <v>152</v>
      </c>
      <c r="K187" s="97">
        <v>3.5499999999999997E-2</v>
      </c>
      <c r="L187" s="97">
        <v>3.4999903877721797E-2</v>
      </c>
      <c r="M187" s="93">
        <v>2738173.25</v>
      </c>
      <c r="N187" s="95">
        <v>101.73</v>
      </c>
      <c r="O187" s="93">
        <v>2785.5353099999998</v>
      </c>
      <c r="P187" s="94">
        <f t="shared" si="4"/>
        <v>5.3801216947009967E-4</v>
      </c>
      <c r="Q187" s="94">
        <f>O187/'סכום נכסי הקרן'!$C$42</f>
        <v>3.7791854969700822E-5</v>
      </c>
    </row>
    <row r="188" spans="2:17">
      <c r="B188" s="86" t="s">
        <v>3729</v>
      </c>
      <c r="C188" s="96" t="s">
        <v>3489</v>
      </c>
      <c r="D188" s="83">
        <v>90240797</v>
      </c>
      <c r="E188" s="83"/>
      <c r="F188" s="83" t="s">
        <v>655</v>
      </c>
      <c r="G188" s="105">
        <v>43292</v>
      </c>
      <c r="H188" s="83" t="s">
        <v>150</v>
      </c>
      <c r="I188" s="93">
        <v>9.509999999999998</v>
      </c>
      <c r="J188" s="96" t="s">
        <v>152</v>
      </c>
      <c r="K188" s="97">
        <v>3.5499999999999997E-2</v>
      </c>
      <c r="L188" s="97">
        <v>3.2699999999999993E-2</v>
      </c>
      <c r="M188" s="93">
        <v>7466375.9699999988</v>
      </c>
      <c r="N188" s="95">
        <v>103.84</v>
      </c>
      <c r="O188" s="93">
        <v>7753.0609399999985</v>
      </c>
      <c r="P188" s="94">
        <f t="shared" si="4"/>
        <v>1.4974648217125958E-3</v>
      </c>
      <c r="Q188" s="94">
        <f>O188/'סכום נכסי הקרן'!$C$42</f>
        <v>1.0518716225346728E-4</v>
      </c>
    </row>
    <row r="189" spans="2:17">
      <c r="B189" s="86" t="s">
        <v>3730</v>
      </c>
      <c r="C189" s="96" t="s">
        <v>3483</v>
      </c>
      <c r="D189" s="83">
        <v>482154</v>
      </c>
      <c r="E189" s="83"/>
      <c r="F189" s="83" t="s">
        <v>946</v>
      </c>
      <c r="G189" s="105">
        <v>42978</v>
      </c>
      <c r="H189" s="83" t="s">
        <v>3426</v>
      </c>
      <c r="I189" s="93">
        <v>3.0199999999999996</v>
      </c>
      <c r="J189" s="96" t="s">
        <v>152</v>
      </c>
      <c r="K189" s="97">
        <v>2.4500000000000001E-2</v>
      </c>
      <c r="L189" s="97">
        <v>2.0699999999999993E-2</v>
      </c>
      <c r="M189" s="93">
        <v>4186481.689999999</v>
      </c>
      <c r="N189" s="95">
        <v>101.36</v>
      </c>
      <c r="O189" s="93">
        <v>4243.4203199999993</v>
      </c>
      <c r="P189" s="94">
        <f t="shared" si="4"/>
        <v>8.1959534461500125E-4</v>
      </c>
      <c r="Q189" s="94">
        <f>O189/'סכום נכסי הקרן'!$C$42</f>
        <v>5.7571241237980013E-5</v>
      </c>
    </row>
    <row r="190" spans="2:17">
      <c r="B190" s="86" t="s">
        <v>3730</v>
      </c>
      <c r="C190" s="96" t="s">
        <v>3483</v>
      </c>
      <c r="D190" s="83">
        <v>482153</v>
      </c>
      <c r="E190" s="83"/>
      <c r="F190" s="83" t="s">
        <v>946</v>
      </c>
      <c r="G190" s="105">
        <v>42978</v>
      </c>
      <c r="H190" s="83" t="s">
        <v>3426</v>
      </c>
      <c r="I190" s="93">
        <v>3.0100000000000007</v>
      </c>
      <c r="J190" s="96" t="s">
        <v>152</v>
      </c>
      <c r="K190" s="97">
        <v>2.76E-2</v>
      </c>
      <c r="L190" s="97">
        <v>2.18E-2</v>
      </c>
      <c r="M190" s="93">
        <v>9768457.3699999992</v>
      </c>
      <c r="N190" s="95">
        <v>101.98</v>
      </c>
      <c r="O190" s="93">
        <v>9961.8727699999963</v>
      </c>
      <c r="P190" s="94">
        <f t="shared" si="4"/>
        <v>1.9240857445719508E-3</v>
      </c>
      <c r="Q190" s="94">
        <f>O190/'סכום נכסי הקרן'!$C$42</f>
        <v>1.3515450678327665E-4</v>
      </c>
    </row>
    <row r="191" spans="2:17">
      <c r="B191" s="86" t="s">
        <v>3718</v>
      </c>
      <c r="C191" s="96" t="s">
        <v>3489</v>
      </c>
      <c r="D191" s="83">
        <v>90839511</v>
      </c>
      <c r="E191" s="83"/>
      <c r="F191" s="83" t="s">
        <v>655</v>
      </c>
      <c r="G191" s="105">
        <v>41816</v>
      </c>
      <c r="H191" s="83" t="s">
        <v>150</v>
      </c>
      <c r="I191" s="93">
        <v>8.2199999999999989</v>
      </c>
      <c r="J191" s="96" t="s">
        <v>152</v>
      </c>
      <c r="K191" s="97">
        <v>4.4999999999999998E-2</v>
      </c>
      <c r="L191" s="97">
        <v>1.3899999999999994E-2</v>
      </c>
      <c r="M191" s="93">
        <v>5373658.5199999986</v>
      </c>
      <c r="N191" s="95">
        <v>128.76</v>
      </c>
      <c r="O191" s="93">
        <v>6919.1226799999995</v>
      </c>
      <c r="P191" s="94">
        <f t="shared" si="4"/>
        <v>1.3363938308491843E-3</v>
      </c>
      <c r="Q191" s="94">
        <f>O191/'סכום נכסי הקרן'!$C$42</f>
        <v>9.3872972961928688E-5</v>
      </c>
    </row>
    <row r="192" spans="2:17">
      <c r="B192" s="86" t="s">
        <v>3718</v>
      </c>
      <c r="C192" s="96" t="s">
        <v>3489</v>
      </c>
      <c r="D192" s="83">
        <v>90839541</v>
      </c>
      <c r="E192" s="83"/>
      <c r="F192" s="83" t="s">
        <v>655</v>
      </c>
      <c r="G192" s="105">
        <v>42625</v>
      </c>
      <c r="H192" s="83" t="s">
        <v>150</v>
      </c>
      <c r="I192" s="93">
        <v>8.1000000000000014</v>
      </c>
      <c r="J192" s="96" t="s">
        <v>152</v>
      </c>
      <c r="K192" s="97">
        <v>4.4999999999999998E-2</v>
      </c>
      <c r="L192" s="97">
        <v>1.9600000000000003E-2</v>
      </c>
      <c r="M192" s="93">
        <v>1496341.11</v>
      </c>
      <c r="N192" s="95">
        <v>123.65</v>
      </c>
      <c r="O192" s="93">
        <v>1850.2258799999997</v>
      </c>
      <c r="P192" s="94">
        <f t="shared" si="4"/>
        <v>3.5736184572312038E-4</v>
      </c>
      <c r="Q192" s="94">
        <f>O192/'סכום נכסי הקרן'!$C$42</f>
        <v>2.5102344912708025E-5</v>
      </c>
    </row>
    <row r="193" spans="2:17">
      <c r="B193" s="86" t="s">
        <v>3718</v>
      </c>
      <c r="C193" s="96" t="s">
        <v>3489</v>
      </c>
      <c r="D193" s="83">
        <v>90839542</v>
      </c>
      <c r="E193" s="83"/>
      <c r="F193" s="83" t="s">
        <v>655</v>
      </c>
      <c r="G193" s="105">
        <v>42716</v>
      </c>
      <c r="H193" s="83" t="s">
        <v>150</v>
      </c>
      <c r="I193" s="93">
        <v>8.18</v>
      </c>
      <c r="J193" s="96" t="s">
        <v>152</v>
      </c>
      <c r="K193" s="97">
        <v>4.4999999999999998E-2</v>
      </c>
      <c r="L193" s="97">
        <v>1.6299999999999995E-2</v>
      </c>
      <c r="M193" s="93">
        <v>1132069.9099999999</v>
      </c>
      <c r="N193" s="95">
        <v>127.19</v>
      </c>
      <c r="O193" s="93">
        <v>1439.8797799999998</v>
      </c>
      <c r="P193" s="94">
        <f t="shared" si="4"/>
        <v>2.781055553066853E-4</v>
      </c>
      <c r="Q193" s="94">
        <f>O193/'סכום נכסי הקרן'!$C$42</f>
        <v>1.9535106097637195E-5</v>
      </c>
    </row>
    <row r="194" spans="2:17">
      <c r="B194" s="86" t="s">
        <v>3718</v>
      </c>
      <c r="C194" s="96" t="s">
        <v>3489</v>
      </c>
      <c r="D194" s="83">
        <v>90839544</v>
      </c>
      <c r="E194" s="83"/>
      <c r="F194" s="83" t="s">
        <v>655</v>
      </c>
      <c r="G194" s="105">
        <v>42803</v>
      </c>
      <c r="H194" s="83" t="s">
        <v>150</v>
      </c>
      <c r="I194" s="93">
        <v>8</v>
      </c>
      <c r="J194" s="96" t="s">
        <v>152</v>
      </c>
      <c r="K194" s="97">
        <v>4.4999999999999998E-2</v>
      </c>
      <c r="L194" s="97">
        <v>2.4500000000000001E-2</v>
      </c>
      <c r="M194" s="93">
        <v>7255145.8899999997</v>
      </c>
      <c r="N194" s="95">
        <v>119.94</v>
      </c>
      <c r="O194" s="93">
        <v>8701.8220299999994</v>
      </c>
      <c r="P194" s="94">
        <f t="shared" si="4"/>
        <v>1.6807132660985752E-3</v>
      </c>
      <c r="Q194" s="94">
        <f>O194/'סכום נכסי הקרן'!$C$42</f>
        <v>1.1805917338377145E-4</v>
      </c>
    </row>
    <row r="195" spans="2:17">
      <c r="B195" s="86" t="s">
        <v>3718</v>
      </c>
      <c r="C195" s="96" t="s">
        <v>3489</v>
      </c>
      <c r="D195" s="83">
        <v>90839545</v>
      </c>
      <c r="E195" s="83"/>
      <c r="F195" s="83" t="s">
        <v>655</v>
      </c>
      <c r="G195" s="105">
        <v>42898</v>
      </c>
      <c r="H195" s="83" t="s">
        <v>150</v>
      </c>
      <c r="I195" s="93">
        <v>7.84</v>
      </c>
      <c r="J195" s="96" t="s">
        <v>152</v>
      </c>
      <c r="K195" s="97">
        <v>4.4999999999999998E-2</v>
      </c>
      <c r="L195" s="97">
        <v>3.1499999999999993E-2</v>
      </c>
      <c r="M195" s="93">
        <v>1364508.54</v>
      </c>
      <c r="N195" s="95">
        <v>113.07</v>
      </c>
      <c r="O195" s="93">
        <v>1542.84989</v>
      </c>
      <c r="P195" s="94">
        <f t="shared" si="4"/>
        <v>2.9799371542901196E-4</v>
      </c>
      <c r="Q195" s="94">
        <f>O195/'סכום נכסי הקרן'!$C$42</f>
        <v>2.093211996759749E-5</v>
      </c>
    </row>
    <row r="196" spans="2:17">
      <c r="B196" s="86" t="s">
        <v>3718</v>
      </c>
      <c r="C196" s="96" t="s">
        <v>3489</v>
      </c>
      <c r="D196" s="83">
        <v>90839546</v>
      </c>
      <c r="E196" s="83"/>
      <c r="F196" s="83" t="s">
        <v>655</v>
      </c>
      <c r="G196" s="105">
        <v>42989</v>
      </c>
      <c r="H196" s="83" t="s">
        <v>150</v>
      </c>
      <c r="I196" s="93">
        <v>7.7900000000000027</v>
      </c>
      <c r="J196" s="96" t="s">
        <v>152</v>
      </c>
      <c r="K196" s="97">
        <v>4.4999999999999998E-2</v>
      </c>
      <c r="L196" s="97">
        <v>3.4200000000000001E-2</v>
      </c>
      <c r="M196" s="93">
        <v>1719452.5599999996</v>
      </c>
      <c r="N196" s="95">
        <v>111.25</v>
      </c>
      <c r="O196" s="93">
        <v>1912.8910799999994</v>
      </c>
      <c r="P196" s="94">
        <f t="shared" si="4"/>
        <v>3.6946531469773464E-4</v>
      </c>
      <c r="Q196" s="94">
        <f>O196/'סכום נכסי הקרן'!$C$42</f>
        <v>2.5952534871365299E-5</v>
      </c>
    </row>
    <row r="197" spans="2:17">
      <c r="B197" s="86" t="s">
        <v>3718</v>
      </c>
      <c r="C197" s="96" t="s">
        <v>3489</v>
      </c>
      <c r="D197" s="83">
        <v>90839547</v>
      </c>
      <c r="E197" s="83"/>
      <c r="F197" s="83" t="s">
        <v>655</v>
      </c>
      <c r="G197" s="105">
        <v>43080</v>
      </c>
      <c r="H197" s="83" t="s">
        <v>150</v>
      </c>
      <c r="I197" s="93">
        <v>7.629999999999999</v>
      </c>
      <c r="J197" s="96" t="s">
        <v>152</v>
      </c>
      <c r="K197" s="97">
        <v>4.4999999999999998E-2</v>
      </c>
      <c r="L197" s="97">
        <v>4.1199999999999994E-2</v>
      </c>
      <c r="M197" s="93">
        <v>532745.80000000005</v>
      </c>
      <c r="N197" s="95">
        <v>104.83</v>
      </c>
      <c r="O197" s="93">
        <v>558.47740999999996</v>
      </c>
      <c r="P197" s="94">
        <f t="shared" si="4"/>
        <v>1.0786710973487618E-4</v>
      </c>
      <c r="Q197" s="94">
        <f>O197/'סכום נכסי הקרן'!$C$42</f>
        <v>7.576962749962104E-6</v>
      </c>
    </row>
    <row r="198" spans="2:17">
      <c r="B198" s="86" t="s">
        <v>3718</v>
      </c>
      <c r="C198" s="96" t="s">
        <v>3489</v>
      </c>
      <c r="D198" s="83">
        <v>90839548</v>
      </c>
      <c r="E198" s="83"/>
      <c r="F198" s="83" t="s">
        <v>655</v>
      </c>
      <c r="G198" s="105">
        <v>43171</v>
      </c>
      <c r="H198" s="83" t="s">
        <v>150</v>
      </c>
      <c r="I198" s="93">
        <v>7.62</v>
      </c>
      <c r="J198" s="96" t="s">
        <v>152</v>
      </c>
      <c r="K198" s="97">
        <v>4.4999999999999998E-2</v>
      </c>
      <c r="L198" s="97">
        <v>4.2000000000000003E-2</v>
      </c>
      <c r="M198" s="93">
        <v>565978.96999999974</v>
      </c>
      <c r="N198" s="95">
        <v>104.96</v>
      </c>
      <c r="O198" s="93">
        <v>594.05157999999994</v>
      </c>
      <c r="P198" s="94">
        <f t="shared" si="4"/>
        <v>1.1473808218677381E-4</v>
      </c>
      <c r="Q198" s="94">
        <f>O198/'סכום נכסי הקרן'!$C$42</f>
        <v>8.0596038669068692E-6</v>
      </c>
    </row>
    <row r="199" spans="2:17">
      <c r="B199" s="86" t="s">
        <v>3718</v>
      </c>
      <c r="C199" s="96" t="s">
        <v>3489</v>
      </c>
      <c r="D199" s="83">
        <v>90839550</v>
      </c>
      <c r="E199" s="83"/>
      <c r="F199" s="83" t="s">
        <v>655</v>
      </c>
      <c r="G199" s="105">
        <v>43341</v>
      </c>
      <c r="H199" s="83" t="s">
        <v>150</v>
      </c>
      <c r="I199" s="93">
        <v>7.7000000000000011</v>
      </c>
      <c r="J199" s="96" t="s">
        <v>152</v>
      </c>
      <c r="K199" s="97">
        <v>4.4999999999999998E-2</v>
      </c>
      <c r="L199" s="97">
        <v>3.8300000000000001E-2</v>
      </c>
      <c r="M199" s="93">
        <v>998635.7899999998</v>
      </c>
      <c r="N199" s="95">
        <v>106.39</v>
      </c>
      <c r="O199" s="93">
        <v>1062.4486499999996</v>
      </c>
      <c r="P199" s="94">
        <f t="shared" si="4"/>
        <v>2.0520662620395161E-4</v>
      </c>
      <c r="Q199" s="94">
        <f>O199/'סכום נכסי הקרן'!$C$42</f>
        <v>1.4414430558252164E-5</v>
      </c>
    </row>
    <row r="200" spans="2:17">
      <c r="B200" s="86" t="s">
        <v>3718</v>
      </c>
      <c r="C200" s="96" t="s">
        <v>3489</v>
      </c>
      <c r="D200" s="83">
        <v>90839512</v>
      </c>
      <c r="E200" s="83"/>
      <c r="F200" s="83" t="s">
        <v>655</v>
      </c>
      <c r="G200" s="105">
        <v>41893</v>
      </c>
      <c r="H200" s="83" t="s">
        <v>150</v>
      </c>
      <c r="I200" s="93">
        <v>8.2200000000000006</v>
      </c>
      <c r="J200" s="96" t="s">
        <v>152</v>
      </c>
      <c r="K200" s="97">
        <v>4.4999999999999998E-2</v>
      </c>
      <c r="L200" s="97">
        <v>1.3900000000000001E-2</v>
      </c>
      <c r="M200" s="93">
        <v>1054253.96</v>
      </c>
      <c r="N200" s="95">
        <v>128.28</v>
      </c>
      <c r="O200" s="93">
        <v>1352.3969399999996</v>
      </c>
      <c r="P200" s="94">
        <f t="shared" si="4"/>
        <v>2.6120868368174595E-4</v>
      </c>
      <c r="Q200" s="94">
        <f>O200/'סכום נכסי הקרן'!$C$42</f>
        <v>1.8348210785361456E-5</v>
      </c>
    </row>
    <row r="201" spans="2:17">
      <c r="B201" s="86" t="s">
        <v>3721</v>
      </c>
      <c r="C201" s="96" t="s">
        <v>3489</v>
      </c>
      <c r="D201" s="83">
        <v>90839513</v>
      </c>
      <c r="E201" s="83"/>
      <c r="F201" s="83" t="s">
        <v>655</v>
      </c>
      <c r="G201" s="105">
        <v>42151</v>
      </c>
      <c r="H201" s="83" t="s">
        <v>150</v>
      </c>
      <c r="I201" s="93">
        <v>8.2199999999999989</v>
      </c>
      <c r="J201" s="96" t="s">
        <v>152</v>
      </c>
      <c r="K201" s="97">
        <v>4.4999999999999998E-2</v>
      </c>
      <c r="L201" s="97">
        <v>1.3899999999999999E-2</v>
      </c>
      <c r="M201" s="93">
        <v>3860870.6299999994</v>
      </c>
      <c r="N201" s="95">
        <v>129.56</v>
      </c>
      <c r="O201" s="93">
        <v>5002.1439899999996</v>
      </c>
      <c r="P201" s="94">
        <f t="shared" si="4"/>
        <v>9.6613901478840723E-4</v>
      </c>
      <c r="Q201" s="94">
        <f>O201/'סכום נכסי הקרן'!$C$42</f>
        <v>6.7864980755760228E-5</v>
      </c>
    </row>
    <row r="202" spans="2:17">
      <c r="B202" s="86" t="s">
        <v>3721</v>
      </c>
      <c r="C202" s="96" t="s">
        <v>3489</v>
      </c>
      <c r="D202" s="83">
        <v>90839515</v>
      </c>
      <c r="E202" s="83"/>
      <c r="F202" s="83" t="s">
        <v>655</v>
      </c>
      <c r="G202" s="105">
        <v>42166</v>
      </c>
      <c r="H202" s="83" t="s">
        <v>150</v>
      </c>
      <c r="I202" s="93">
        <v>8.2200000000000006</v>
      </c>
      <c r="J202" s="96" t="s">
        <v>152</v>
      </c>
      <c r="K202" s="97">
        <v>4.4999999999999998E-2</v>
      </c>
      <c r="L202" s="97">
        <v>1.3900000000000003E-2</v>
      </c>
      <c r="M202" s="93">
        <v>3632654.7999999993</v>
      </c>
      <c r="N202" s="95">
        <v>129.56</v>
      </c>
      <c r="O202" s="93">
        <v>4706.4675699999989</v>
      </c>
      <c r="P202" s="94">
        <f t="shared" si="4"/>
        <v>9.0903059774042781E-4</v>
      </c>
      <c r="Q202" s="94">
        <f>O202/'סכום נכסי הקרן'!$C$42</f>
        <v>6.3853485966056635E-5</v>
      </c>
    </row>
    <row r="203" spans="2:17">
      <c r="B203" s="86" t="s">
        <v>3721</v>
      </c>
      <c r="C203" s="96" t="s">
        <v>3489</v>
      </c>
      <c r="D203" s="83">
        <v>90839516</v>
      </c>
      <c r="E203" s="83"/>
      <c r="F203" s="83" t="s">
        <v>655</v>
      </c>
      <c r="G203" s="105">
        <v>42257</v>
      </c>
      <c r="H203" s="83" t="s">
        <v>150</v>
      </c>
      <c r="I203" s="93">
        <v>8.2199999999999953</v>
      </c>
      <c r="J203" s="96" t="s">
        <v>152</v>
      </c>
      <c r="K203" s="97">
        <v>4.4999999999999998E-2</v>
      </c>
      <c r="L203" s="97">
        <v>1.3899999999999992E-2</v>
      </c>
      <c r="M203" s="93">
        <v>1930408.9999999993</v>
      </c>
      <c r="N203" s="95">
        <v>128.66</v>
      </c>
      <c r="O203" s="93">
        <v>2483.6643500000005</v>
      </c>
      <c r="P203" s="94">
        <f t="shared" si="4"/>
        <v>4.7970730810051923E-4</v>
      </c>
      <c r="Q203" s="94">
        <f>O203/'סכום נכסי הקרן'!$C$42</f>
        <v>3.3696317749645142E-5</v>
      </c>
    </row>
    <row r="204" spans="2:17">
      <c r="B204" s="86" t="s">
        <v>3718</v>
      </c>
      <c r="C204" s="96" t="s">
        <v>3489</v>
      </c>
      <c r="D204" s="83">
        <v>90839517</v>
      </c>
      <c r="E204" s="83"/>
      <c r="F204" s="83" t="s">
        <v>655</v>
      </c>
      <c r="G204" s="105">
        <v>42348</v>
      </c>
      <c r="H204" s="83" t="s">
        <v>150</v>
      </c>
      <c r="I204" s="93">
        <v>8.2199999999999971</v>
      </c>
      <c r="J204" s="96" t="s">
        <v>152</v>
      </c>
      <c r="K204" s="97">
        <v>4.4999999999999998E-2</v>
      </c>
      <c r="L204" s="97">
        <v>1.3900000000000001E-2</v>
      </c>
      <c r="M204" s="93">
        <v>3342865.1099999989</v>
      </c>
      <c r="N204" s="95">
        <v>129.30000000000001</v>
      </c>
      <c r="O204" s="93">
        <v>4322.32456</v>
      </c>
      <c r="P204" s="94">
        <f t="shared" si="4"/>
        <v>8.3483530269070412E-4</v>
      </c>
      <c r="Q204" s="94">
        <f>O204/'סכום נכסי הקרן'!$C$42</f>
        <v>5.8641749152157013E-5</v>
      </c>
    </row>
    <row r="205" spans="2:17">
      <c r="B205" s="86" t="s">
        <v>3718</v>
      </c>
      <c r="C205" s="96" t="s">
        <v>3489</v>
      </c>
      <c r="D205" s="83">
        <v>90839518</v>
      </c>
      <c r="E205" s="83"/>
      <c r="F205" s="83" t="s">
        <v>655</v>
      </c>
      <c r="G205" s="105">
        <v>42439</v>
      </c>
      <c r="H205" s="83" t="s">
        <v>150</v>
      </c>
      <c r="I205" s="93">
        <v>8.2200000000000006</v>
      </c>
      <c r="J205" s="96" t="s">
        <v>152</v>
      </c>
      <c r="K205" s="97">
        <v>4.4999999999999998E-2</v>
      </c>
      <c r="L205" s="97">
        <v>1.3900000000000001E-2</v>
      </c>
      <c r="M205" s="93">
        <v>3970271.8799999994</v>
      </c>
      <c r="N205" s="95">
        <v>130.61000000000001</v>
      </c>
      <c r="O205" s="93">
        <v>5185.572079999999</v>
      </c>
      <c r="P205" s="94">
        <f t="shared" si="4"/>
        <v>1.0015672300719739E-3</v>
      </c>
      <c r="Q205" s="94">
        <f>O205/'סכום נכסי הקרן'!$C$42</f>
        <v>7.0353582407932139E-5</v>
      </c>
    </row>
    <row r="206" spans="2:17">
      <c r="B206" s="86" t="s">
        <v>3718</v>
      </c>
      <c r="C206" s="96" t="s">
        <v>3489</v>
      </c>
      <c r="D206" s="83">
        <v>90839519</v>
      </c>
      <c r="E206" s="83"/>
      <c r="F206" s="83" t="s">
        <v>655</v>
      </c>
      <c r="G206" s="105">
        <v>42549</v>
      </c>
      <c r="H206" s="83" t="s">
        <v>150</v>
      </c>
      <c r="I206" s="93">
        <v>8.2100000000000026</v>
      </c>
      <c r="J206" s="96" t="s">
        <v>152</v>
      </c>
      <c r="K206" s="97">
        <v>4.4999999999999998E-2</v>
      </c>
      <c r="L206" s="97">
        <v>1.4800000000000006E-2</v>
      </c>
      <c r="M206" s="93">
        <v>2792642.8899999992</v>
      </c>
      <c r="N206" s="95">
        <v>129.38</v>
      </c>
      <c r="O206" s="93">
        <v>3613.121529999999</v>
      </c>
      <c r="P206" s="94">
        <f t="shared" si="4"/>
        <v>6.9785629567712261E-4</v>
      </c>
      <c r="Q206" s="94">
        <f>O206/'סכום נכסי הקרן'!$C$42</f>
        <v>4.9019865000262193E-5</v>
      </c>
    </row>
    <row r="207" spans="2:17">
      <c r="B207" s="86" t="s">
        <v>3718</v>
      </c>
      <c r="C207" s="96" t="s">
        <v>3489</v>
      </c>
      <c r="D207" s="83">
        <v>90839520</v>
      </c>
      <c r="E207" s="83"/>
      <c r="F207" s="83" t="s">
        <v>655</v>
      </c>
      <c r="G207" s="105">
        <v>42604</v>
      </c>
      <c r="H207" s="83" t="s">
        <v>150</v>
      </c>
      <c r="I207" s="93">
        <v>7.79</v>
      </c>
      <c r="J207" s="96" t="s">
        <v>152</v>
      </c>
      <c r="K207" s="97">
        <v>4.4999999999999998E-2</v>
      </c>
      <c r="L207" s="97">
        <v>2.1400000000000002E-2</v>
      </c>
      <c r="M207" s="93">
        <v>3610909.9799999995</v>
      </c>
      <c r="N207" s="95">
        <v>123.68</v>
      </c>
      <c r="O207" s="93">
        <v>4465.9733899999983</v>
      </c>
      <c r="P207" s="94">
        <f t="shared" si="4"/>
        <v>8.6258035348675403E-4</v>
      </c>
      <c r="Q207" s="94">
        <f>O207/'סכום נכסי הקרן'!$C$42</f>
        <v>6.0590658480442333E-5</v>
      </c>
    </row>
    <row r="208" spans="2:17">
      <c r="B208" s="86" t="s">
        <v>3735</v>
      </c>
      <c r="C208" s="96" t="s">
        <v>3489</v>
      </c>
      <c r="D208" s="83">
        <v>84666732</v>
      </c>
      <c r="E208" s="83"/>
      <c r="F208" s="83" t="s">
        <v>655</v>
      </c>
      <c r="G208" s="105">
        <v>43552</v>
      </c>
      <c r="H208" s="83" t="s">
        <v>150</v>
      </c>
      <c r="I208" s="93">
        <v>6.6499999999999986</v>
      </c>
      <c r="J208" s="96" t="s">
        <v>152</v>
      </c>
      <c r="K208" s="97">
        <v>3.5499999999999997E-2</v>
      </c>
      <c r="L208" s="97">
        <v>3.5400000000000008E-2</v>
      </c>
      <c r="M208" s="93">
        <v>59309375.530000001</v>
      </c>
      <c r="N208" s="95">
        <v>101.25</v>
      </c>
      <c r="O208" s="93">
        <v>60050.745409999996</v>
      </c>
      <c r="P208" s="94">
        <f t="shared" si="4"/>
        <v>1.1598500187861819E-2</v>
      </c>
      <c r="Q208" s="94">
        <f>O208/'סכום נכסי הקרן'!$C$42</f>
        <v>8.1471918636606591E-4</v>
      </c>
    </row>
    <row r="209" spans="2:17">
      <c r="B209" s="86" t="s">
        <v>3731</v>
      </c>
      <c r="C209" s="96" t="s">
        <v>3489</v>
      </c>
      <c r="D209" s="83">
        <v>90320002</v>
      </c>
      <c r="E209" s="83"/>
      <c r="F209" s="83" t="s">
        <v>655</v>
      </c>
      <c r="G209" s="105">
        <v>43227</v>
      </c>
      <c r="H209" s="83" t="s">
        <v>150</v>
      </c>
      <c r="I209" s="93">
        <v>0.10000000000000002</v>
      </c>
      <c r="J209" s="96" t="s">
        <v>152</v>
      </c>
      <c r="K209" s="97">
        <v>2.75E-2</v>
      </c>
      <c r="L209" s="97">
        <v>1.8965116326655372E-3</v>
      </c>
      <c r="M209" s="93">
        <v>77851.87999999999</v>
      </c>
      <c r="N209" s="95">
        <v>100.44</v>
      </c>
      <c r="O209" s="93">
        <v>78.194459999999978</v>
      </c>
      <c r="P209" s="94">
        <f t="shared" si="4"/>
        <v>1.5102867629828365E-5</v>
      </c>
      <c r="Q209" s="94">
        <f>O209/'סכום נכסי הקרן'!$C$42</f>
        <v>1.0608782021700783E-6</v>
      </c>
    </row>
    <row r="210" spans="2:17">
      <c r="B210" s="86" t="s">
        <v>3731</v>
      </c>
      <c r="C210" s="96" t="s">
        <v>3489</v>
      </c>
      <c r="D210" s="83">
        <v>90320003</v>
      </c>
      <c r="E210" s="83"/>
      <c r="F210" s="83" t="s">
        <v>655</v>
      </c>
      <c r="G210" s="105">
        <v>43279</v>
      </c>
      <c r="H210" s="83" t="s">
        <v>150</v>
      </c>
      <c r="I210" s="93">
        <v>0.08</v>
      </c>
      <c r="J210" s="96" t="s">
        <v>152</v>
      </c>
      <c r="K210" s="97">
        <v>2.75E-2</v>
      </c>
      <c r="L210" s="97">
        <v>2.6298231713199841E-2</v>
      </c>
      <c r="M210" s="93">
        <v>336406.93999999994</v>
      </c>
      <c r="N210" s="95">
        <v>100.26</v>
      </c>
      <c r="O210" s="93">
        <v>337.28125999999997</v>
      </c>
      <c r="P210" s="94">
        <f t="shared" si="4"/>
        <v>6.514418315315082E-5</v>
      </c>
      <c r="Q210" s="94">
        <f>O210/'סכום נכסי הקרן'!$C$42</f>
        <v>4.5759550834478396E-6</v>
      </c>
    </row>
    <row r="211" spans="2:17">
      <c r="B211" s="86" t="s">
        <v>3731</v>
      </c>
      <c r="C211" s="96" t="s">
        <v>3489</v>
      </c>
      <c r="D211" s="83">
        <v>90320004</v>
      </c>
      <c r="E211" s="83"/>
      <c r="F211" s="83" t="s">
        <v>655</v>
      </c>
      <c r="G211" s="105">
        <v>43321</v>
      </c>
      <c r="H211" s="83" t="s">
        <v>150</v>
      </c>
      <c r="I211" s="93">
        <v>3.0000000000000013E-2</v>
      </c>
      <c r="J211" s="96" t="s">
        <v>152</v>
      </c>
      <c r="K211" s="97">
        <v>2.75E-2</v>
      </c>
      <c r="L211" s="97">
        <v>2.0200736678326055E-2</v>
      </c>
      <c r="M211" s="93">
        <v>1485058.7699999998</v>
      </c>
      <c r="N211" s="95">
        <v>100.41</v>
      </c>
      <c r="O211" s="93">
        <v>1491.1474399999995</v>
      </c>
      <c r="P211" s="94">
        <f t="shared" si="4"/>
        <v>2.8800764661431814E-4</v>
      </c>
      <c r="Q211" s="94">
        <f>O211/'סכום נכסי הקרן'!$C$42</f>
        <v>2.0230663595831654E-5</v>
      </c>
    </row>
    <row r="212" spans="2:17">
      <c r="B212" s="86" t="s">
        <v>3731</v>
      </c>
      <c r="C212" s="96" t="s">
        <v>3489</v>
      </c>
      <c r="D212" s="83">
        <v>90310002</v>
      </c>
      <c r="E212" s="83"/>
      <c r="F212" s="83" t="s">
        <v>655</v>
      </c>
      <c r="G212" s="105">
        <v>43227</v>
      </c>
      <c r="H212" s="83" t="s">
        <v>150</v>
      </c>
      <c r="I212" s="93">
        <v>9.259999999999998</v>
      </c>
      <c r="J212" s="96" t="s">
        <v>152</v>
      </c>
      <c r="K212" s="97">
        <v>2.9805999999999999E-2</v>
      </c>
      <c r="L212" s="97">
        <v>1.8299999999999993E-2</v>
      </c>
      <c r="M212" s="93">
        <v>1701631.6299999994</v>
      </c>
      <c r="N212" s="95">
        <v>111.41</v>
      </c>
      <c r="O212" s="93">
        <v>1895.7876899999999</v>
      </c>
      <c r="P212" s="94">
        <f t="shared" si="4"/>
        <v>3.6616188073078452E-4</v>
      </c>
      <c r="Q212" s="94">
        <f>O212/'סכום נכסי הקרן'!$C$42</f>
        <v>2.5720490125046788E-5</v>
      </c>
    </row>
    <row r="213" spans="2:17">
      <c r="B213" s="86" t="s">
        <v>3731</v>
      </c>
      <c r="C213" s="96" t="s">
        <v>3489</v>
      </c>
      <c r="D213" s="83">
        <v>90310003</v>
      </c>
      <c r="E213" s="83"/>
      <c r="F213" s="83" t="s">
        <v>655</v>
      </c>
      <c r="G213" s="105">
        <v>43279</v>
      </c>
      <c r="H213" s="83" t="s">
        <v>150</v>
      </c>
      <c r="I213" s="93">
        <v>9.2899999999999991</v>
      </c>
      <c r="J213" s="96" t="s">
        <v>152</v>
      </c>
      <c r="K213" s="97">
        <v>2.9796999999999997E-2</v>
      </c>
      <c r="L213" s="97">
        <v>1.7300000000000003E-2</v>
      </c>
      <c r="M213" s="93">
        <v>1990110.5199999993</v>
      </c>
      <c r="N213" s="95">
        <v>111.39</v>
      </c>
      <c r="O213" s="93">
        <v>2216.7840099999994</v>
      </c>
      <c r="P213" s="94">
        <f t="shared" si="4"/>
        <v>4.2816070942813751E-4</v>
      </c>
      <c r="Q213" s="94">
        <f>O213/'סכום נכסי הקרן'!$C$42</f>
        <v>3.0075504519478447E-5</v>
      </c>
    </row>
    <row r="214" spans="2:17">
      <c r="B214" s="86" t="s">
        <v>3731</v>
      </c>
      <c r="C214" s="96" t="s">
        <v>3489</v>
      </c>
      <c r="D214" s="83">
        <v>90310004</v>
      </c>
      <c r="E214" s="83"/>
      <c r="F214" s="83" t="s">
        <v>655</v>
      </c>
      <c r="G214" s="105">
        <v>43321</v>
      </c>
      <c r="H214" s="83" t="s">
        <v>150</v>
      </c>
      <c r="I214" s="93">
        <v>9.2900000000000027</v>
      </c>
      <c r="J214" s="96" t="s">
        <v>152</v>
      </c>
      <c r="K214" s="97">
        <v>3.0529000000000001E-2</v>
      </c>
      <c r="L214" s="97">
        <v>1.6700000000000007E-2</v>
      </c>
      <c r="M214" s="93">
        <v>11148313.470000001</v>
      </c>
      <c r="N214" s="95">
        <v>112.62</v>
      </c>
      <c r="O214" s="93">
        <v>12555.230419999994</v>
      </c>
      <c r="P214" s="94">
        <f t="shared" si="4"/>
        <v>2.4249797632115416E-3</v>
      </c>
      <c r="Q214" s="94">
        <f>O214/'סכום נכסי הקרן'!$C$42</f>
        <v>1.7033905312218632E-4</v>
      </c>
    </row>
    <row r="215" spans="2:17">
      <c r="B215" s="86" t="s">
        <v>3731</v>
      </c>
      <c r="C215" s="96" t="s">
        <v>3489</v>
      </c>
      <c r="D215" s="83">
        <v>90310001</v>
      </c>
      <c r="E215" s="83"/>
      <c r="F215" s="83" t="s">
        <v>655</v>
      </c>
      <c r="G215" s="105">
        <v>43138</v>
      </c>
      <c r="H215" s="83" t="s">
        <v>150</v>
      </c>
      <c r="I215" s="93">
        <v>9.2200000000000006</v>
      </c>
      <c r="J215" s="96" t="s">
        <v>152</v>
      </c>
      <c r="K215" s="97">
        <v>2.8239999999999998E-2</v>
      </c>
      <c r="L215" s="97">
        <v>2.0800000000000006E-2</v>
      </c>
      <c r="M215" s="93">
        <v>10669435.82</v>
      </c>
      <c r="N215" s="95">
        <v>107.32</v>
      </c>
      <c r="O215" s="93">
        <v>11450.438839999995</v>
      </c>
      <c r="P215" s="94">
        <f t="shared" si="4"/>
        <v>2.2115948125220821E-3</v>
      </c>
      <c r="Q215" s="94">
        <f>O215/'סכום נכסי הקרן'!$C$42</f>
        <v>1.5535014847135761E-4</v>
      </c>
    </row>
    <row r="216" spans="2:17">
      <c r="B216" s="86" t="s">
        <v>3731</v>
      </c>
      <c r="C216" s="96" t="s">
        <v>3489</v>
      </c>
      <c r="D216" s="83">
        <v>90310005</v>
      </c>
      <c r="E216" s="83"/>
      <c r="F216" s="83" t="s">
        <v>655</v>
      </c>
      <c r="G216" s="105">
        <v>43417</v>
      </c>
      <c r="H216" s="83" t="s">
        <v>150</v>
      </c>
      <c r="I216" s="93">
        <v>9.2100000000000009</v>
      </c>
      <c r="J216" s="96" t="s">
        <v>152</v>
      </c>
      <c r="K216" s="97">
        <v>3.2797E-2</v>
      </c>
      <c r="L216" s="97">
        <v>1.7900000000000006E-2</v>
      </c>
      <c r="M216" s="93">
        <v>12692860.66</v>
      </c>
      <c r="N216" s="95">
        <v>113.34</v>
      </c>
      <c r="O216" s="93">
        <v>14386.087159999994</v>
      </c>
      <c r="P216" s="94">
        <f t="shared" si="4"/>
        <v>2.7786005567229884E-3</v>
      </c>
      <c r="Q216" s="94">
        <f>O216/'סכום נכסי הקרן'!$C$42</f>
        <v>1.9517861345372606E-4</v>
      </c>
    </row>
    <row r="217" spans="2:17">
      <c r="B217" s="86" t="s">
        <v>3731</v>
      </c>
      <c r="C217" s="96" t="s">
        <v>3489</v>
      </c>
      <c r="D217" s="83">
        <v>90310006</v>
      </c>
      <c r="E217" s="83"/>
      <c r="F217" s="83" t="s">
        <v>655</v>
      </c>
      <c r="G217" s="105">
        <v>43496</v>
      </c>
      <c r="H217" s="83" t="s">
        <v>150</v>
      </c>
      <c r="I217" s="93">
        <v>9.3000000000000007</v>
      </c>
      <c r="J217" s="96" t="s">
        <v>152</v>
      </c>
      <c r="K217" s="97">
        <v>3.2190999999999997E-2</v>
      </c>
      <c r="L217" s="97">
        <v>1.5199999999999997E-2</v>
      </c>
      <c r="M217" s="93">
        <v>16039948.329999998</v>
      </c>
      <c r="N217" s="95">
        <v>115.97</v>
      </c>
      <c r="O217" s="93">
        <v>18601.528170000001</v>
      </c>
      <c r="P217" s="94">
        <f t="shared" si="4"/>
        <v>3.5927918379899748E-3</v>
      </c>
      <c r="Q217" s="94">
        <f>O217/'סכום נכסי הקרן'!$C$42</f>
        <v>2.523702543966116E-4</v>
      </c>
    </row>
    <row r="218" spans="2:17">
      <c r="B218" s="86" t="s">
        <v>3731</v>
      </c>
      <c r="C218" s="96" t="s">
        <v>3489</v>
      </c>
      <c r="D218" s="83">
        <v>90310008</v>
      </c>
      <c r="E218" s="83"/>
      <c r="F218" s="83" t="s">
        <v>655</v>
      </c>
      <c r="G218" s="105">
        <v>43613</v>
      </c>
      <c r="H218" s="83" t="s">
        <v>150</v>
      </c>
      <c r="I218" s="93">
        <v>9.379999999999999</v>
      </c>
      <c r="J218" s="96" t="s">
        <v>152</v>
      </c>
      <c r="K218" s="97">
        <v>2.6495999999999999E-2</v>
      </c>
      <c r="L218" s="97">
        <v>1.6799999999999999E-2</v>
      </c>
      <c r="M218" s="93">
        <v>4232441.0999999996</v>
      </c>
      <c r="N218" s="95">
        <v>107.86</v>
      </c>
      <c r="O218" s="93">
        <v>4565.11085</v>
      </c>
      <c r="P218" s="94">
        <f t="shared" si="4"/>
        <v>8.8172825649084703E-4</v>
      </c>
      <c r="Q218" s="94">
        <f>O218/'סכום נכסי הקרן'!$C$42</f>
        <v>6.1935674103448228E-5</v>
      </c>
    </row>
    <row r="219" spans="2:17">
      <c r="B219" s="86" t="s">
        <v>3731</v>
      </c>
      <c r="C219" s="96" t="s">
        <v>3489</v>
      </c>
      <c r="D219" s="83">
        <v>90310009</v>
      </c>
      <c r="E219" s="83"/>
      <c r="F219" s="83" t="s">
        <v>655</v>
      </c>
      <c r="G219" s="105">
        <v>43677</v>
      </c>
      <c r="H219" s="83" t="s">
        <v>150</v>
      </c>
      <c r="I219" s="93">
        <v>9.34</v>
      </c>
      <c r="J219" s="96" t="s">
        <v>152</v>
      </c>
      <c r="K219" s="97">
        <v>2.5337000000000002E-2</v>
      </c>
      <c r="L219" s="97">
        <v>1.9500000000000003E-2</v>
      </c>
      <c r="M219" s="93">
        <v>4175075.5499999993</v>
      </c>
      <c r="N219" s="95">
        <v>104.18</v>
      </c>
      <c r="O219" s="93">
        <v>4349.5939099999996</v>
      </c>
      <c r="P219" s="94">
        <f t="shared" si="4"/>
        <v>8.4010224082674918E-4</v>
      </c>
      <c r="Q219" s="94">
        <f>O219/'סכום נכסי הקרן'!$C$42</f>
        <v>5.9011717293152502E-5</v>
      </c>
    </row>
    <row r="220" spans="2:17">
      <c r="B220" s="86" t="s">
        <v>3731</v>
      </c>
      <c r="C220" s="96" t="s">
        <v>3489</v>
      </c>
      <c r="D220" s="83">
        <v>90310007</v>
      </c>
      <c r="E220" s="83"/>
      <c r="F220" s="83" t="s">
        <v>655</v>
      </c>
      <c r="G220" s="105">
        <v>43541</v>
      </c>
      <c r="H220" s="83" t="s">
        <v>150</v>
      </c>
      <c r="I220" s="93">
        <v>9.2899999999999991</v>
      </c>
      <c r="J220" s="96" t="s">
        <v>152</v>
      </c>
      <c r="K220" s="97">
        <v>2.9270999999999998E-2</v>
      </c>
      <c r="L220" s="97">
        <v>1.7399999999999995E-2</v>
      </c>
      <c r="M220" s="93">
        <v>1377426.0099999998</v>
      </c>
      <c r="N220" s="95">
        <v>110.81</v>
      </c>
      <c r="O220" s="93">
        <v>1526.3257799999999</v>
      </c>
      <c r="P220" s="94">
        <f t="shared" si="4"/>
        <v>2.9480216648768387E-4</v>
      </c>
      <c r="Q220" s="94">
        <f>O220/'סכום נכסי הקרן'!$C$42</f>
        <v>2.0707934416482223E-5</v>
      </c>
    </row>
    <row r="221" spans="2:17">
      <c r="B221" s="86" t="s">
        <v>3732</v>
      </c>
      <c r="C221" s="96" t="s">
        <v>3489</v>
      </c>
      <c r="D221" s="83">
        <v>90145362</v>
      </c>
      <c r="E221" s="83"/>
      <c r="F221" s="83" t="s">
        <v>695</v>
      </c>
      <c r="G221" s="105">
        <v>42825</v>
      </c>
      <c r="H221" s="83" t="s">
        <v>150</v>
      </c>
      <c r="I221" s="93">
        <v>6.759999999999998</v>
      </c>
      <c r="J221" s="96" t="s">
        <v>152</v>
      </c>
      <c r="K221" s="97">
        <v>2.8999999999999998E-2</v>
      </c>
      <c r="L221" s="97">
        <v>1.4599999999999993E-2</v>
      </c>
      <c r="M221" s="93">
        <v>62516981.009999983</v>
      </c>
      <c r="N221" s="95">
        <v>113.99</v>
      </c>
      <c r="O221" s="93">
        <v>71263.107250000015</v>
      </c>
      <c r="P221" s="94">
        <f t="shared" si="4"/>
        <v>1.3764111622319697E-2</v>
      </c>
      <c r="Q221" s="94">
        <f>O221/'סכום נכסי הקרן'!$C$42</f>
        <v>9.6683930166451047E-4</v>
      </c>
    </row>
    <row r="222" spans="2:17">
      <c r="B222" s="86" t="s">
        <v>3733</v>
      </c>
      <c r="C222" s="96" t="s">
        <v>3483</v>
      </c>
      <c r="D222" s="83">
        <v>90141407</v>
      </c>
      <c r="E222" s="83"/>
      <c r="F222" s="83" t="s">
        <v>3491</v>
      </c>
      <c r="G222" s="105">
        <v>42372</v>
      </c>
      <c r="H222" s="83" t="s">
        <v>150</v>
      </c>
      <c r="I222" s="93">
        <v>9.7300000000000022</v>
      </c>
      <c r="J222" s="96" t="s">
        <v>152</v>
      </c>
      <c r="K222" s="97">
        <v>6.7000000000000004E-2</v>
      </c>
      <c r="L222" s="97">
        <v>2.3099999999999999E-2</v>
      </c>
      <c r="M222" s="93">
        <v>22515282.059999999</v>
      </c>
      <c r="N222" s="95">
        <v>147.46</v>
      </c>
      <c r="O222" s="93">
        <v>33201.035919999995</v>
      </c>
      <c r="P222" s="94">
        <f t="shared" si="4"/>
        <v>6.4126135108924197E-3</v>
      </c>
      <c r="Q222" s="94">
        <f>O222/'סכום נכסי הקרן'!$C$42</f>
        <v>4.5044438310583372E-4</v>
      </c>
    </row>
    <row r="223" spans="2:17">
      <c r="B223" s="86" t="s">
        <v>3734</v>
      </c>
      <c r="C223" s="96" t="s">
        <v>3489</v>
      </c>
      <c r="D223" s="83">
        <v>90800100</v>
      </c>
      <c r="E223" s="83"/>
      <c r="F223" s="83" t="s">
        <v>3492</v>
      </c>
      <c r="G223" s="105">
        <v>41529</v>
      </c>
      <c r="H223" s="83" t="s">
        <v>3426</v>
      </c>
      <c r="I223" s="93">
        <v>4.0699999999999994</v>
      </c>
      <c r="J223" s="96" t="s">
        <v>152</v>
      </c>
      <c r="K223" s="97">
        <v>7.6999999999999999E-2</v>
      </c>
      <c r="L223" s="97">
        <v>0</v>
      </c>
      <c r="M223" s="93">
        <v>32718516.519999996</v>
      </c>
      <c r="N223" s="95">
        <v>0</v>
      </c>
      <c r="O223" s="93">
        <f>8298.60846-8298.61</f>
        <v>-1.5400000011140946E-3</v>
      </c>
      <c r="P223" s="94">
        <f t="shared" si="4"/>
        <v>-2.9744327368923215E-10</v>
      </c>
      <c r="Q223" s="94">
        <f>O223/'סכום נכסי הקרן'!$C$42</f>
        <v>-2.0893455016171729E-11</v>
      </c>
    </row>
    <row r="224" spans="2:17">
      <c r="B224" s="86" t="s">
        <v>3736</v>
      </c>
      <c r="C224" s="96" t="s">
        <v>3483</v>
      </c>
      <c r="D224" s="83">
        <v>6718</v>
      </c>
      <c r="E224" s="83"/>
      <c r="F224" s="83" t="s">
        <v>1157</v>
      </c>
      <c r="G224" s="105">
        <v>43482</v>
      </c>
      <c r="H224" s="83"/>
      <c r="I224" s="93">
        <v>3.82</v>
      </c>
      <c r="J224" s="96" t="s">
        <v>152</v>
      </c>
      <c r="K224" s="97">
        <v>4.1299999999999996E-2</v>
      </c>
      <c r="L224" s="97">
        <v>2.4099999999999996E-2</v>
      </c>
      <c r="M224" s="93">
        <v>83620004.439999998</v>
      </c>
      <c r="N224" s="95">
        <v>106.89</v>
      </c>
      <c r="O224" s="93">
        <v>89381.419669999988</v>
      </c>
      <c r="P224" s="94">
        <f t="shared" si="4"/>
        <v>1.7263572762599134E-2</v>
      </c>
      <c r="Q224" s="94">
        <f>O224/'סכום נכסי הקרן'!$C$42</f>
        <v>1.2126536816920133E-3</v>
      </c>
    </row>
    <row r="225" spans="2:17">
      <c r="B225" s="82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93"/>
      <c r="N225" s="95"/>
      <c r="O225" s="83"/>
      <c r="P225" s="94"/>
      <c r="Q225" s="83"/>
    </row>
    <row r="226" spans="2:17">
      <c r="B226" s="80" t="s">
        <v>43</v>
      </c>
      <c r="C226" s="81"/>
      <c r="D226" s="81"/>
      <c r="E226" s="81"/>
      <c r="F226" s="81"/>
      <c r="G226" s="81"/>
      <c r="H226" s="81"/>
      <c r="I226" s="90">
        <v>4.3791400956843525</v>
      </c>
      <c r="J226" s="81"/>
      <c r="K226" s="81"/>
      <c r="L226" s="102">
        <v>4.5411082175739005E-2</v>
      </c>
      <c r="M226" s="90"/>
      <c r="N226" s="92"/>
      <c r="O226" s="90">
        <f>O227</f>
        <v>1939248.1133799988</v>
      </c>
      <c r="P226" s="91">
        <f t="shared" ref="P226:P289" si="5">O226/$O$10</f>
        <v>0.37455604345592414</v>
      </c>
      <c r="Q226" s="91">
        <f>O226/'סכום נכסי הקרן'!$C$42</f>
        <v>2.6310125449862939E-2</v>
      </c>
    </row>
    <row r="227" spans="2:17">
      <c r="B227" s="100" t="s">
        <v>41</v>
      </c>
      <c r="C227" s="81"/>
      <c r="D227" s="81"/>
      <c r="E227" s="81"/>
      <c r="F227" s="81"/>
      <c r="G227" s="81"/>
      <c r="H227" s="81"/>
      <c r="I227" s="90">
        <v>4.3791400956843551</v>
      </c>
      <c r="J227" s="81"/>
      <c r="K227" s="81"/>
      <c r="L227" s="102">
        <v>4.5411082175739026E-2</v>
      </c>
      <c r="M227" s="90"/>
      <c r="N227" s="92"/>
      <c r="O227" s="90">
        <f>SUM(O228:O322)</f>
        <v>1939248.1133799988</v>
      </c>
      <c r="P227" s="91">
        <f t="shared" si="5"/>
        <v>0.37455604345592414</v>
      </c>
      <c r="Q227" s="91">
        <f>O227/'סכום נכסי הקרן'!$C$42</f>
        <v>2.6310125449862939E-2</v>
      </c>
    </row>
    <row r="228" spans="2:17">
      <c r="B228" s="86" t="s">
        <v>3737</v>
      </c>
      <c r="C228" s="96" t="s">
        <v>3483</v>
      </c>
      <c r="D228" s="83">
        <v>508506</v>
      </c>
      <c r="E228" s="83"/>
      <c r="F228" s="83" t="s">
        <v>1854</v>
      </c>
      <c r="G228" s="105">
        <v>43186</v>
      </c>
      <c r="H228" s="83" t="s">
        <v>3426</v>
      </c>
      <c r="I228" s="93">
        <v>5.9900000000000029</v>
      </c>
      <c r="J228" s="96" t="s">
        <v>151</v>
      </c>
      <c r="K228" s="97">
        <v>4.8000000000000001E-2</v>
      </c>
      <c r="L228" s="97">
        <v>3.1900000000000012E-2</v>
      </c>
      <c r="M228" s="93">
        <v>30751293.999999996</v>
      </c>
      <c r="N228" s="95">
        <v>110.19</v>
      </c>
      <c r="O228" s="93">
        <v>117987.05166999996</v>
      </c>
      <c r="P228" s="94">
        <f t="shared" si="5"/>
        <v>2.2788607062517341E-2</v>
      </c>
      <c r="Q228" s="94">
        <f>O228/'סכום נכסי הקרן'!$C$42</f>
        <v>1.600751399204211E-3</v>
      </c>
    </row>
    <row r="229" spans="2:17">
      <c r="B229" s="86" t="s">
        <v>3737</v>
      </c>
      <c r="C229" s="96" t="s">
        <v>3483</v>
      </c>
      <c r="D229" s="83">
        <v>6831</v>
      </c>
      <c r="E229" s="83"/>
      <c r="F229" s="83" t="s">
        <v>1854</v>
      </c>
      <c r="G229" s="105">
        <v>43552</v>
      </c>
      <c r="H229" s="83" t="s">
        <v>3426</v>
      </c>
      <c r="I229" s="93">
        <v>5.9799999999999995</v>
      </c>
      <c r="J229" s="96" t="s">
        <v>151</v>
      </c>
      <c r="K229" s="97">
        <v>4.5999999999999999E-2</v>
      </c>
      <c r="L229" s="97">
        <v>3.6599999999999994E-2</v>
      </c>
      <c r="M229" s="93">
        <v>15633314.199999997</v>
      </c>
      <c r="N229" s="95">
        <v>106.04</v>
      </c>
      <c r="O229" s="93">
        <v>57723.088209999994</v>
      </c>
      <c r="P229" s="94">
        <f t="shared" si="5"/>
        <v>1.1148924878060882E-2</v>
      </c>
      <c r="Q229" s="94">
        <f>O229/'סכום נכסי הקרן'!$C$42</f>
        <v>7.8313944547899741E-4</v>
      </c>
    </row>
    <row r="230" spans="2:17">
      <c r="B230" s="86" t="s">
        <v>3763</v>
      </c>
      <c r="C230" s="96" t="s">
        <v>3489</v>
      </c>
      <c r="D230" s="83">
        <v>90240951</v>
      </c>
      <c r="E230" s="83"/>
      <c r="F230" s="83" t="s">
        <v>946</v>
      </c>
      <c r="G230" s="105">
        <v>43648</v>
      </c>
      <c r="H230" s="83" t="s">
        <v>3426</v>
      </c>
      <c r="I230" s="93">
        <v>2.12</v>
      </c>
      <c r="J230" s="96" t="s">
        <v>151</v>
      </c>
      <c r="K230" s="97">
        <v>5.9059E-2</v>
      </c>
      <c r="L230" s="97">
        <v>6.2100000000000009E-2</v>
      </c>
      <c r="M230" s="93">
        <v>5578813.1100000003</v>
      </c>
      <c r="N230" s="95">
        <v>99.71</v>
      </c>
      <c r="O230" s="93">
        <v>19369.093019999997</v>
      </c>
      <c r="P230" s="94">
        <f t="shared" si="5"/>
        <v>3.7410431377221938E-3</v>
      </c>
      <c r="Q230" s="94">
        <f>O230/'סכום נכסי הקרן'!$C$42</f>
        <v>2.6278394378223996E-4</v>
      </c>
    </row>
    <row r="231" spans="2:17">
      <c r="B231" s="86" t="s">
        <v>3763</v>
      </c>
      <c r="C231" s="96" t="s">
        <v>3489</v>
      </c>
      <c r="D231" s="83">
        <v>90240952</v>
      </c>
      <c r="E231" s="83"/>
      <c r="F231" s="83" t="s">
        <v>946</v>
      </c>
      <c r="G231" s="105">
        <v>43731</v>
      </c>
      <c r="H231" s="83" t="s">
        <v>3426</v>
      </c>
      <c r="I231" s="93">
        <v>2.1299999999999994</v>
      </c>
      <c r="J231" s="96" t="s">
        <v>151</v>
      </c>
      <c r="K231" s="97">
        <v>5.9089000000000003E-2</v>
      </c>
      <c r="L231" s="97">
        <v>5.9799999999999992E-2</v>
      </c>
      <c r="M231" s="93">
        <v>5230137.2899999991</v>
      </c>
      <c r="N231" s="95">
        <v>100.12</v>
      </c>
      <c r="O231" s="93">
        <v>18233.191360000001</v>
      </c>
      <c r="P231" s="94">
        <f t="shared" si="5"/>
        <v>3.5216494311669949E-3</v>
      </c>
      <c r="Q231" s="94">
        <f>O231/'סכום נכסי הקרן'!$C$42</f>
        <v>2.4737296312065852E-4</v>
      </c>
    </row>
    <row r="232" spans="2:17">
      <c r="B232" s="86" t="s">
        <v>3763</v>
      </c>
      <c r="C232" s="96" t="s">
        <v>3489</v>
      </c>
      <c r="D232" s="83">
        <v>90240950</v>
      </c>
      <c r="E232" s="83"/>
      <c r="F232" s="83" t="s">
        <v>946</v>
      </c>
      <c r="G232" s="105">
        <v>43555</v>
      </c>
      <c r="H232" s="83" t="s">
        <v>3426</v>
      </c>
      <c r="I232" s="93">
        <v>2.13</v>
      </c>
      <c r="J232" s="96" t="s">
        <v>151</v>
      </c>
      <c r="K232" s="97">
        <v>5.9059E-2</v>
      </c>
      <c r="L232" s="97">
        <v>5.8700000000000002E-2</v>
      </c>
      <c r="M232" s="93">
        <v>12203653.689999998</v>
      </c>
      <c r="N232" s="95">
        <v>100.39</v>
      </c>
      <c r="O232" s="93">
        <v>42658.844249999995</v>
      </c>
      <c r="P232" s="94">
        <f t="shared" si="5"/>
        <v>8.2393417378829013E-3</v>
      </c>
      <c r="Q232" s="94">
        <f>O232/'סכום נכסי הקרן'!$C$42</f>
        <v>5.7876015761977747E-4</v>
      </c>
    </row>
    <row r="233" spans="2:17">
      <c r="B233" s="86" t="s">
        <v>3764</v>
      </c>
      <c r="C233" s="96" t="s">
        <v>3489</v>
      </c>
      <c r="D233" s="83">
        <v>6828</v>
      </c>
      <c r="E233" s="83"/>
      <c r="F233" s="83" t="s">
        <v>967</v>
      </c>
      <c r="G233" s="105">
        <v>43551</v>
      </c>
      <c r="H233" s="83" t="s">
        <v>960</v>
      </c>
      <c r="I233" s="93">
        <v>7.5600000000000023</v>
      </c>
      <c r="J233" s="96" t="s">
        <v>151</v>
      </c>
      <c r="K233" s="97">
        <v>4.8499999999999995E-2</v>
      </c>
      <c r="L233" s="97">
        <v>4.2300000000000004E-2</v>
      </c>
      <c r="M233" s="93">
        <v>18838235.959999997</v>
      </c>
      <c r="N233" s="95">
        <v>105.53</v>
      </c>
      <c r="O233" s="93">
        <v>69222.128069999977</v>
      </c>
      <c r="P233" s="94">
        <f t="shared" si="5"/>
        <v>1.3369906733753727E-2</v>
      </c>
      <c r="Q233" s="94">
        <f>O233/'סכום נכסי הקרן'!$C$42</f>
        <v>9.3914897266748182E-4</v>
      </c>
    </row>
    <row r="234" spans="2:17">
      <c r="B234" s="86" t="s">
        <v>3739</v>
      </c>
      <c r="C234" s="96" t="s">
        <v>3489</v>
      </c>
      <c r="D234" s="83">
        <v>493038</v>
      </c>
      <c r="E234" s="83"/>
      <c r="F234" s="83" t="s">
        <v>971</v>
      </c>
      <c r="G234" s="105">
        <v>43090</v>
      </c>
      <c r="H234" s="83" t="s">
        <v>936</v>
      </c>
      <c r="I234" s="93">
        <v>1.44</v>
      </c>
      <c r="J234" s="96" t="s">
        <v>151</v>
      </c>
      <c r="K234" s="97">
        <v>4.1210000000000004E-2</v>
      </c>
      <c r="L234" s="97">
        <v>4.0399999999999998E-2</v>
      </c>
      <c r="M234" s="93">
        <v>5042999.1199999992</v>
      </c>
      <c r="N234" s="95">
        <v>101.17</v>
      </c>
      <c r="O234" s="93">
        <v>17765.172279999999</v>
      </c>
      <c r="P234" s="94">
        <f t="shared" si="5"/>
        <v>3.4312538940218557E-3</v>
      </c>
      <c r="Q234" s="94">
        <f>O234/'סכום נכסי הקרן'!$C$42</f>
        <v>2.4102326468714168E-4</v>
      </c>
    </row>
    <row r="235" spans="2:17">
      <c r="B235" s="86" t="s">
        <v>3738</v>
      </c>
      <c r="C235" s="96" t="s">
        <v>3489</v>
      </c>
      <c r="D235" s="83">
        <v>6496</v>
      </c>
      <c r="E235" s="83"/>
      <c r="F235" s="83" t="s">
        <v>930</v>
      </c>
      <c r="G235" s="105">
        <v>43343</v>
      </c>
      <c r="H235" s="83" t="s">
        <v>936</v>
      </c>
      <c r="I235" s="93">
        <v>10.730000000000002</v>
      </c>
      <c r="J235" s="96" t="s">
        <v>151</v>
      </c>
      <c r="K235" s="97">
        <v>4.4999999999999998E-2</v>
      </c>
      <c r="L235" s="97">
        <v>4.5100000000000001E-2</v>
      </c>
      <c r="M235" s="93">
        <v>1497012.9699999997</v>
      </c>
      <c r="N235" s="95">
        <v>100.79</v>
      </c>
      <c r="O235" s="93">
        <v>5253.7787199999984</v>
      </c>
      <c r="P235" s="94">
        <f t="shared" si="5"/>
        <v>1.0147410003799387E-3</v>
      </c>
      <c r="Q235" s="94">
        <f>O235/'סכום נכסי הקרן'!$C$42</f>
        <v>7.1278954072616067E-5</v>
      </c>
    </row>
    <row r="236" spans="2:17">
      <c r="B236" s="86" t="s">
        <v>3738</v>
      </c>
      <c r="C236" s="96" t="s">
        <v>3489</v>
      </c>
      <c r="D236" s="83">
        <v>66624</v>
      </c>
      <c r="E236" s="83"/>
      <c r="F236" s="83" t="s">
        <v>930</v>
      </c>
      <c r="G236" s="105">
        <v>43434</v>
      </c>
      <c r="H236" s="83" t="s">
        <v>936</v>
      </c>
      <c r="I236" s="93">
        <v>10.730000000000002</v>
      </c>
      <c r="J236" s="96" t="s">
        <v>151</v>
      </c>
      <c r="K236" s="97">
        <v>4.4999999999999998E-2</v>
      </c>
      <c r="L236" s="97">
        <v>4.5100000000000001E-2</v>
      </c>
      <c r="M236" s="93">
        <v>1368509.61</v>
      </c>
      <c r="N236" s="95">
        <v>100.79</v>
      </c>
      <c r="O236" s="93">
        <v>4802.7951299999986</v>
      </c>
      <c r="P236" s="94">
        <f t="shared" si="5"/>
        <v>9.2763578265742E-4</v>
      </c>
      <c r="Q236" s="94">
        <f>O236/'סכום נכסי הקרן'!$C$42</f>
        <v>6.516037917399272E-5</v>
      </c>
    </row>
    <row r="237" spans="2:17">
      <c r="B237" s="86" t="s">
        <v>3738</v>
      </c>
      <c r="C237" s="96" t="s">
        <v>3489</v>
      </c>
      <c r="D237" s="83">
        <v>6785</v>
      </c>
      <c r="E237" s="83"/>
      <c r="F237" s="83" t="s">
        <v>930</v>
      </c>
      <c r="G237" s="105">
        <v>43524</v>
      </c>
      <c r="H237" s="83" t="s">
        <v>936</v>
      </c>
      <c r="I237" s="93">
        <v>10.729999999999997</v>
      </c>
      <c r="J237" s="96" t="s">
        <v>151</v>
      </c>
      <c r="K237" s="97">
        <v>4.4999999999999998E-2</v>
      </c>
      <c r="L237" s="97">
        <v>4.5099999999999987E-2</v>
      </c>
      <c r="M237" s="93">
        <v>1297933.4299999997</v>
      </c>
      <c r="N237" s="95">
        <v>100.79</v>
      </c>
      <c r="O237" s="93">
        <v>4555.1074800000006</v>
      </c>
      <c r="P237" s="94">
        <f t="shared" si="5"/>
        <v>8.7979615576450163E-4</v>
      </c>
      <c r="Q237" s="94">
        <f>O237/'סכום נכסי הקרן'!$C$42</f>
        <v>6.1799956596335302E-5</v>
      </c>
    </row>
    <row r="238" spans="2:17">
      <c r="B238" s="86" t="s">
        <v>3738</v>
      </c>
      <c r="C238" s="96" t="s">
        <v>3489</v>
      </c>
      <c r="D238" s="83">
        <v>6484</v>
      </c>
      <c r="E238" s="83"/>
      <c r="F238" s="83" t="s">
        <v>930</v>
      </c>
      <c r="G238" s="105">
        <v>43336</v>
      </c>
      <c r="H238" s="83" t="s">
        <v>936</v>
      </c>
      <c r="I238" s="93">
        <v>10.729999999999997</v>
      </c>
      <c r="J238" s="96" t="s">
        <v>151</v>
      </c>
      <c r="K238" s="97">
        <v>4.4999999999999998E-2</v>
      </c>
      <c r="L238" s="97">
        <v>4.5099999999999987E-2</v>
      </c>
      <c r="M238" s="93">
        <v>7746160.8499999987</v>
      </c>
      <c r="N238" s="95">
        <v>100.79</v>
      </c>
      <c r="O238" s="93">
        <v>27185.211920000002</v>
      </c>
      <c r="P238" s="94">
        <f t="shared" si="5"/>
        <v>5.2506872880328402E-3</v>
      </c>
      <c r="Q238" s="94">
        <f>O238/'סכום נכסי הקרן'!$C$42</f>
        <v>3.6882662463942059E-4</v>
      </c>
    </row>
    <row r="239" spans="2:17">
      <c r="B239" s="86" t="s">
        <v>3769</v>
      </c>
      <c r="C239" s="96" t="s">
        <v>3489</v>
      </c>
      <c r="D239" s="83">
        <v>535150</v>
      </c>
      <c r="E239" s="83"/>
      <c r="F239" s="83" t="s">
        <v>930</v>
      </c>
      <c r="G239" s="105">
        <v>43496</v>
      </c>
      <c r="H239" s="83" t="s">
        <v>931</v>
      </c>
      <c r="I239" s="93">
        <v>8.4599999999999991</v>
      </c>
      <c r="J239" s="96" t="s">
        <v>151</v>
      </c>
      <c r="K239" s="97">
        <v>5.3899999999999997E-2</v>
      </c>
      <c r="L239" s="97">
        <v>4.4600000000000001E-2</v>
      </c>
      <c r="M239" s="93">
        <v>23380193.969999995</v>
      </c>
      <c r="N239" s="95">
        <v>111.85</v>
      </c>
      <c r="O239" s="93">
        <v>91056.898159999982</v>
      </c>
      <c r="P239" s="94">
        <f t="shared" si="5"/>
        <v>1.7587183026690666E-2</v>
      </c>
      <c r="Q239" s="94">
        <f>O239/'סכום נכסי הקרן'!$C$42</f>
        <v>1.2353851975595803E-3</v>
      </c>
    </row>
    <row r="240" spans="2:17">
      <c r="B240" s="86" t="s">
        <v>3740</v>
      </c>
      <c r="C240" s="96" t="s">
        <v>3489</v>
      </c>
      <c r="D240" s="83">
        <v>483880</v>
      </c>
      <c r="E240" s="83"/>
      <c r="F240" s="83" t="s">
        <v>930</v>
      </c>
      <c r="G240" s="105">
        <v>43005</v>
      </c>
      <c r="H240" s="83" t="s">
        <v>931</v>
      </c>
      <c r="I240" s="93">
        <v>7.2500000000000018</v>
      </c>
      <c r="J240" s="96" t="s">
        <v>151</v>
      </c>
      <c r="K240" s="97">
        <v>5.3499999999999999E-2</v>
      </c>
      <c r="L240" s="97">
        <v>4.8600000000000004E-2</v>
      </c>
      <c r="M240" s="93">
        <v>14411317.369999997</v>
      </c>
      <c r="N240" s="95">
        <v>103.88</v>
      </c>
      <c r="O240" s="93">
        <v>52127.199659999991</v>
      </c>
      <c r="P240" s="94">
        <f t="shared" si="5"/>
        <v>1.0068107080458312E-2</v>
      </c>
      <c r="Q240" s="94">
        <f>O240/'סכום נכסי הקרן'!$C$42</f>
        <v>7.0721902625149548E-4</v>
      </c>
    </row>
    <row r="241" spans="2:17">
      <c r="B241" s="86" t="s">
        <v>3741</v>
      </c>
      <c r="C241" s="96" t="s">
        <v>3489</v>
      </c>
      <c r="D241" s="83">
        <v>4623</v>
      </c>
      <c r="E241" s="83"/>
      <c r="F241" s="83" t="s">
        <v>930</v>
      </c>
      <c r="G241" s="105">
        <v>42354</v>
      </c>
      <c r="H241" s="83" t="s">
        <v>936</v>
      </c>
      <c r="I241" s="93">
        <v>5.0000000000000009</v>
      </c>
      <c r="J241" s="96" t="s">
        <v>151</v>
      </c>
      <c r="K241" s="97">
        <v>5.0199999999999995E-2</v>
      </c>
      <c r="L241" s="97">
        <v>3.889999999999999E-2</v>
      </c>
      <c r="M241" s="93">
        <v>5667970.9999999991</v>
      </c>
      <c r="N241" s="95">
        <v>107.15</v>
      </c>
      <c r="O241" s="93">
        <v>21146.990069999996</v>
      </c>
      <c r="P241" s="94">
        <f t="shared" si="5"/>
        <v>4.0844350328208025E-3</v>
      </c>
      <c r="Q241" s="94">
        <f>O241/'סכום נכסי הקרן'!$C$42</f>
        <v>2.8690499054242585E-4</v>
      </c>
    </row>
    <row r="242" spans="2:17">
      <c r="B242" s="86" t="s">
        <v>3742</v>
      </c>
      <c r="C242" s="96" t="s">
        <v>3489</v>
      </c>
      <c r="D242" s="83">
        <v>508309</v>
      </c>
      <c r="E242" s="83"/>
      <c r="F242" s="83" t="s">
        <v>930</v>
      </c>
      <c r="G242" s="105">
        <v>43185</v>
      </c>
      <c r="H242" s="83" t="s">
        <v>936</v>
      </c>
      <c r="I242" s="93">
        <v>5.6500000000000012</v>
      </c>
      <c r="J242" s="96" t="s">
        <v>159</v>
      </c>
      <c r="K242" s="97">
        <v>4.2199999999999994E-2</v>
      </c>
      <c r="L242" s="97">
        <v>4.2700000000000002E-2</v>
      </c>
      <c r="M242" s="93">
        <v>8267946.8299999991</v>
      </c>
      <c r="N242" s="95">
        <v>101.06</v>
      </c>
      <c r="O242" s="93">
        <v>21947.619739999995</v>
      </c>
      <c r="P242" s="94">
        <f t="shared" si="5"/>
        <v>4.2390726366423924E-3</v>
      </c>
      <c r="Q242" s="94">
        <f>O242/'סכום נכסי הקרן'!$C$42</f>
        <v>2.9776727624544909E-4</v>
      </c>
    </row>
    <row r="243" spans="2:17">
      <c r="B243" s="86" t="s">
        <v>3743</v>
      </c>
      <c r="C243" s="96" t="s">
        <v>3489</v>
      </c>
      <c r="D243" s="83">
        <v>494318</v>
      </c>
      <c r="E243" s="83"/>
      <c r="F243" s="83" t="s">
        <v>1157</v>
      </c>
      <c r="G243" s="105">
        <v>43098</v>
      </c>
      <c r="H243" s="83"/>
      <c r="I243" s="93">
        <v>0.05</v>
      </c>
      <c r="J243" s="96" t="s">
        <v>151</v>
      </c>
      <c r="K243" s="97">
        <v>4.478E-2</v>
      </c>
      <c r="L243" s="97">
        <v>0.16</v>
      </c>
      <c r="M243" s="93">
        <v>10373105.729999999</v>
      </c>
      <c r="N243" s="95">
        <v>99.65</v>
      </c>
      <c r="O243" s="93">
        <v>35992.736629999992</v>
      </c>
      <c r="P243" s="94">
        <f t="shared" si="5"/>
        <v>6.9518164964393224E-3</v>
      </c>
      <c r="Q243" s="94">
        <f>O243/'סכום נכסי הקרן'!$C$42</f>
        <v>4.8831988515830307E-4</v>
      </c>
    </row>
    <row r="244" spans="2:17">
      <c r="B244" s="86" t="s">
        <v>3765</v>
      </c>
      <c r="C244" s="96" t="s">
        <v>3489</v>
      </c>
      <c r="D244" s="83">
        <v>6812</v>
      </c>
      <c r="E244" s="83"/>
      <c r="F244" s="83" t="s">
        <v>1157</v>
      </c>
      <c r="G244" s="105">
        <v>43536</v>
      </c>
      <c r="H244" s="83"/>
      <c r="I244" s="93">
        <v>4.9700000000000006</v>
      </c>
      <c r="J244" s="96" t="s">
        <v>151</v>
      </c>
      <c r="K244" s="97">
        <v>4.2999999999999997E-2</v>
      </c>
      <c r="L244" s="97">
        <v>4.6699999999999998E-2</v>
      </c>
      <c r="M244" s="93">
        <v>5825848.959999999</v>
      </c>
      <c r="N244" s="95">
        <v>99.3</v>
      </c>
      <c r="O244" s="93">
        <v>20143.607019999996</v>
      </c>
      <c r="P244" s="94">
        <f t="shared" si="5"/>
        <v>3.890636630911467E-3</v>
      </c>
      <c r="Q244" s="94">
        <f>O244/'סכום נכסי הקרן'!$C$42</f>
        <v>2.7329191352684282E-4</v>
      </c>
    </row>
    <row r="245" spans="2:17">
      <c r="B245" s="86" t="s">
        <v>3765</v>
      </c>
      <c r="C245" s="96" t="s">
        <v>3489</v>
      </c>
      <c r="D245" s="83">
        <v>6872</v>
      </c>
      <c r="E245" s="83"/>
      <c r="F245" s="83" t="s">
        <v>1157</v>
      </c>
      <c r="G245" s="105">
        <v>43570</v>
      </c>
      <c r="H245" s="83"/>
      <c r="I245" s="93">
        <v>4.97</v>
      </c>
      <c r="J245" s="96" t="s">
        <v>151</v>
      </c>
      <c r="K245" s="97">
        <v>4.2999999999999997E-2</v>
      </c>
      <c r="L245" s="97">
        <v>4.6499999999999993E-2</v>
      </c>
      <c r="M245" s="93">
        <v>4700700.4099999992</v>
      </c>
      <c r="N245" s="95">
        <v>99.37</v>
      </c>
      <c r="O245" s="93">
        <v>16264.721589999997</v>
      </c>
      <c r="P245" s="94">
        <f t="shared" si="5"/>
        <v>3.1414493713465327E-3</v>
      </c>
      <c r="Q245" s="94">
        <f>O245/'סכום נכסי הקרן'!$C$42</f>
        <v>2.2066638223725897E-4</v>
      </c>
    </row>
    <row r="246" spans="2:17">
      <c r="B246" s="86" t="s">
        <v>3773</v>
      </c>
      <c r="C246" s="96" t="s">
        <v>3489</v>
      </c>
      <c r="D246" s="83">
        <v>7030</v>
      </c>
      <c r="E246" s="83"/>
      <c r="F246" s="83" t="s">
        <v>1157</v>
      </c>
      <c r="G246" s="105">
        <v>43649</v>
      </c>
      <c r="H246" s="83"/>
      <c r="I246" s="93">
        <v>1.5699999999999994</v>
      </c>
      <c r="J246" s="96" t="s">
        <v>151</v>
      </c>
      <c r="K246" s="97">
        <v>4.5442000000000003E-2</v>
      </c>
      <c r="L246" s="97">
        <v>4.4999999999999991E-2</v>
      </c>
      <c r="M246" s="93">
        <v>1616519.3699999996</v>
      </c>
      <c r="N246" s="95">
        <v>100.28</v>
      </c>
      <c r="O246" s="93">
        <v>5644.4809800000003</v>
      </c>
      <c r="P246" s="94">
        <f t="shared" si="5"/>
        <v>1.0902031816579323E-3</v>
      </c>
      <c r="Q246" s="94">
        <f>O246/'סכום נכסי הקרן'!$C$42</f>
        <v>7.6579681402564879E-5</v>
      </c>
    </row>
    <row r="247" spans="2:17">
      <c r="B247" s="86" t="s">
        <v>3773</v>
      </c>
      <c r="C247" s="96" t="s">
        <v>3489</v>
      </c>
      <c r="D247" s="83">
        <v>7059</v>
      </c>
      <c r="E247" s="83"/>
      <c r="F247" s="83" t="s">
        <v>1157</v>
      </c>
      <c r="G247" s="105">
        <v>43668</v>
      </c>
      <c r="H247" s="83"/>
      <c r="I247" s="93">
        <v>1.5700000000000003</v>
      </c>
      <c r="J247" s="96" t="s">
        <v>151</v>
      </c>
      <c r="K247" s="97">
        <v>4.5442000000000003E-2</v>
      </c>
      <c r="L247" s="97">
        <v>4.4999992280271829E-2</v>
      </c>
      <c r="M247" s="93">
        <v>362080.15</v>
      </c>
      <c r="N247" s="95">
        <v>100.28</v>
      </c>
      <c r="O247" s="93">
        <v>1264.2932199999998</v>
      </c>
      <c r="P247" s="94">
        <f t="shared" si="5"/>
        <v>2.4419189219990103E-4</v>
      </c>
      <c r="Q247" s="94">
        <f>O247/'סכום נכסי הקרן'!$C$42</f>
        <v>1.7152891883253867E-5</v>
      </c>
    </row>
    <row r="248" spans="2:17">
      <c r="B248" s="86" t="s">
        <v>3773</v>
      </c>
      <c r="C248" s="96" t="s">
        <v>3489</v>
      </c>
      <c r="D248" s="83">
        <v>7107</v>
      </c>
      <c r="E248" s="83"/>
      <c r="F248" s="83" t="s">
        <v>1157</v>
      </c>
      <c r="G248" s="105">
        <v>43697</v>
      </c>
      <c r="H248" s="83"/>
      <c r="I248" s="93">
        <v>1.5700000000000007</v>
      </c>
      <c r="J248" s="96" t="s">
        <v>151</v>
      </c>
      <c r="K248" s="97">
        <v>4.5442000000000003E-2</v>
      </c>
      <c r="L248" s="97">
        <v>4.5000000000000012E-2</v>
      </c>
      <c r="M248" s="93">
        <v>557209.37999999989</v>
      </c>
      <c r="N248" s="95">
        <v>100.28</v>
      </c>
      <c r="O248" s="93">
        <v>1945.6355299999993</v>
      </c>
      <c r="P248" s="94">
        <f t="shared" si="5"/>
        <v>3.7578974092897314E-4</v>
      </c>
      <c r="Q248" s="94">
        <f>O248/'סכום נכסי הקרן'!$C$42</f>
        <v>2.6396784671760981E-5</v>
      </c>
    </row>
    <row r="249" spans="2:17">
      <c r="B249" s="86" t="s">
        <v>3773</v>
      </c>
      <c r="C249" s="96" t="s">
        <v>3489</v>
      </c>
      <c r="D249" s="83">
        <v>7182</v>
      </c>
      <c r="E249" s="83"/>
      <c r="F249" s="83" t="s">
        <v>1157</v>
      </c>
      <c r="G249" s="105">
        <v>43728</v>
      </c>
      <c r="H249" s="83"/>
      <c r="I249" s="93">
        <v>1.5700000000000007</v>
      </c>
      <c r="J249" s="96" t="s">
        <v>151</v>
      </c>
      <c r="K249" s="97">
        <v>4.5442000000000003E-2</v>
      </c>
      <c r="L249" s="97">
        <v>4.5000000000000019E-2</v>
      </c>
      <c r="M249" s="93">
        <v>793286.45</v>
      </c>
      <c r="N249" s="95">
        <v>100.28</v>
      </c>
      <c r="O249" s="93">
        <v>2769.9576599999982</v>
      </c>
      <c r="P249" s="94">
        <f t="shared" si="5"/>
        <v>5.350034245291688E-4</v>
      </c>
      <c r="Q249" s="94">
        <f>O249/'סכום נכסי הקרן'!$C$42</f>
        <v>3.7580510210416894E-5</v>
      </c>
    </row>
    <row r="250" spans="2:17">
      <c r="B250" s="86" t="s">
        <v>3766</v>
      </c>
      <c r="C250" s="96" t="s">
        <v>3489</v>
      </c>
      <c r="D250" s="83">
        <v>6861</v>
      </c>
      <c r="E250" s="83"/>
      <c r="F250" s="83" t="s">
        <v>1157</v>
      </c>
      <c r="G250" s="105">
        <v>43563</v>
      </c>
      <c r="H250" s="83"/>
      <c r="I250" s="93">
        <v>2.99</v>
      </c>
      <c r="J250" s="96" t="s">
        <v>151</v>
      </c>
      <c r="K250" s="97">
        <v>4.8000000000000001E-2</v>
      </c>
      <c r="L250" s="97">
        <v>4.7999999999999987E-2</v>
      </c>
      <c r="M250" s="93">
        <v>27532806.429999996</v>
      </c>
      <c r="N250" s="95">
        <v>100.39</v>
      </c>
      <c r="O250" s="93">
        <v>96243.125180000003</v>
      </c>
      <c r="P250" s="94">
        <f t="shared" si="5"/>
        <v>1.8588876755137661E-2</v>
      </c>
      <c r="Q250" s="94">
        <f>O250/'סכום נכסי הקרן'!$C$42</f>
        <v>1.3057476656554469E-3</v>
      </c>
    </row>
    <row r="251" spans="2:17">
      <c r="B251" s="86" t="s">
        <v>3767</v>
      </c>
      <c r="C251" s="96" t="s">
        <v>3489</v>
      </c>
      <c r="D251" s="83">
        <v>6518</v>
      </c>
      <c r="E251" s="83"/>
      <c r="F251" s="83" t="s">
        <v>1157</v>
      </c>
      <c r="G251" s="105">
        <v>43347</v>
      </c>
      <c r="H251" s="83"/>
      <c r="I251" s="93">
        <v>4.9800000000000004</v>
      </c>
      <c r="J251" s="96" t="s">
        <v>151</v>
      </c>
      <c r="K251" s="97">
        <v>4.7934999999999998E-2</v>
      </c>
      <c r="L251" s="97">
        <v>4.8100000000000004E-2</v>
      </c>
      <c r="M251" s="93">
        <v>10286290.379999999</v>
      </c>
      <c r="N251" s="95">
        <v>100.23</v>
      </c>
      <c r="O251" s="93">
        <v>35899.240179999993</v>
      </c>
      <c r="P251" s="94">
        <f t="shared" si="5"/>
        <v>6.9337581262145153E-3</v>
      </c>
      <c r="Q251" s="94">
        <f>O251/'סכום נכסי הקרן'!$C$42</f>
        <v>4.8705140212529428E-4</v>
      </c>
    </row>
    <row r="252" spans="2:17">
      <c r="B252" s="86" t="s">
        <v>3744</v>
      </c>
      <c r="C252" s="96" t="s">
        <v>3489</v>
      </c>
      <c r="D252" s="83">
        <v>6932</v>
      </c>
      <c r="E252" s="83"/>
      <c r="F252" s="83" t="s">
        <v>1157</v>
      </c>
      <c r="G252" s="105">
        <v>43613</v>
      </c>
      <c r="H252" s="83"/>
      <c r="I252" s="93">
        <v>4.54</v>
      </c>
      <c r="J252" s="96" t="s">
        <v>151</v>
      </c>
      <c r="K252" s="97">
        <v>5.2934999999999996E-2</v>
      </c>
      <c r="L252" s="97">
        <v>5.9000000000000004E-2</v>
      </c>
      <c r="M252" s="93">
        <v>12287197.140000001</v>
      </c>
      <c r="N252" s="95">
        <v>99.4</v>
      </c>
      <c r="O252" s="93">
        <v>42527.318099999997</v>
      </c>
      <c r="P252" s="94">
        <f t="shared" si="5"/>
        <v>8.2139381219066433E-3</v>
      </c>
      <c r="Q252" s="94">
        <f>O252/'סכום נכסי הקרן'!$C$42</f>
        <v>5.7697571885582477E-4</v>
      </c>
    </row>
    <row r="253" spans="2:17">
      <c r="B253" s="86" t="s">
        <v>3744</v>
      </c>
      <c r="C253" s="96" t="s">
        <v>3489</v>
      </c>
      <c r="D253" s="83">
        <v>464740</v>
      </c>
      <c r="E253" s="83"/>
      <c r="F253" s="83" t="s">
        <v>1157</v>
      </c>
      <c r="G253" s="105">
        <v>42817</v>
      </c>
      <c r="H253" s="83"/>
      <c r="I253" s="93">
        <v>4.4800000000000004</v>
      </c>
      <c r="J253" s="96" t="s">
        <v>151</v>
      </c>
      <c r="K253" s="97">
        <v>5.7820000000000003E-2</v>
      </c>
      <c r="L253" s="97">
        <v>4.9299999999999997E-2</v>
      </c>
      <c r="M253" s="93">
        <v>2891105.2099999995</v>
      </c>
      <c r="N253" s="95">
        <v>104.58</v>
      </c>
      <c r="O253" s="93">
        <v>10527.889179999998</v>
      </c>
      <c r="P253" s="94">
        <f t="shared" si="5"/>
        <v>2.0334089743319706E-3</v>
      </c>
      <c r="Q253" s="94">
        <f>O253/'סכום נכסי הקרן'!$C$42</f>
        <v>1.4283375249249397E-4</v>
      </c>
    </row>
    <row r="254" spans="2:17">
      <c r="B254" s="86" t="s">
        <v>3745</v>
      </c>
      <c r="C254" s="96" t="s">
        <v>3489</v>
      </c>
      <c r="D254" s="83">
        <v>491862</v>
      </c>
      <c r="E254" s="83"/>
      <c r="F254" s="83" t="s">
        <v>1157</v>
      </c>
      <c r="G254" s="105">
        <v>43083</v>
      </c>
      <c r="H254" s="83"/>
      <c r="I254" s="93">
        <v>2.5500000000000003</v>
      </c>
      <c r="J254" s="96" t="s">
        <v>159</v>
      </c>
      <c r="K254" s="97">
        <v>3.5962000000000001E-2</v>
      </c>
      <c r="L254" s="97">
        <v>3.1599999999999996E-2</v>
      </c>
      <c r="M254" s="93">
        <v>2419710.7999999993</v>
      </c>
      <c r="N254" s="95">
        <v>101.04</v>
      </c>
      <c r="O254" s="93">
        <v>6421.9554199999993</v>
      </c>
      <c r="P254" s="94">
        <f t="shared" si="5"/>
        <v>1.2403684689800127E-3</v>
      </c>
      <c r="Q254" s="94">
        <f>O254/'סכום נכסי הקרן'!$C$42</f>
        <v>8.7127815965299716E-5</v>
      </c>
    </row>
    <row r="255" spans="2:17">
      <c r="B255" s="86" t="s">
        <v>3745</v>
      </c>
      <c r="C255" s="96" t="s">
        <v>3489</v>
      </c>
      <c r="D255" s="83">
        <v>491863</v>
      </c>
      <c r="E255" s="83"/>
      <c r="F255" s="83" t="s">
        <v>1157</v>
      </c>
      <c r="G255" s="105">
        <v>43083</v>
      </c>
      <c r="H255" s="83"/>
      <c r="I255" s="93">
        <v>8.6499999999999986</v>
      </c>
      <c r="J255" s="96" t="s">
        <v>159</v>
      </c>
      <c r="K255" s="97">
        <v>3.7713000000000003E-2</v>
      </c>
      <c r="L255" s="97">
        <v>3.5200000000000002E-2</v>
      </c>
      <c r="M255" s="93">
        <v>1481872.2899999998</v>
      </c>
      <c r="N255" s="95">
        <v>102.55</v>
      </c>
      <c r="O255" s="93">
        <v>3991.6910999999996</v>
      </c>
      <c r="P255" s="94">
        <f t="shared" si="5"/>
        <v>7.7097510875404713E-4</v>
      </c>
      <c r="Q255" s="94">
        <f>O255/'סכום נכסי הקרן'!$C$42</f>
        <v>5.415598595842087E-5</v>
      </c>
    </row>
    <row r="256" spans="2:17">
      <c r="B256" s="86" t="s">
        <v>3745</v>
      </c>
      <c r="C256" s="96" t="s">
        <v>3489</v>
      </c>
      <c r="D256" s="83">
        <v>491864</v>
      </c>
      <c r="E256" s="83"/>
      <c r="F256" s="83" t="s">
        <v>1157</v>
      </c>
      <c r="G256" s="105">
        <v>43083</v>
      </c>
      <c r="H256" s="83"/>
      <c r="I256" s="93">
        <v>8.3600000000000012</v>
      </c>
      <c r="J256" s="96" t="s">
        <v>159</v>
      </c>
      <c r="K256" s="97">
        <v>4.4999999999999998E-2</v>
      </c>
      <c r="L256" s="97">
        <v>4.2099999999999992E-2</v>
      </c>
      <c r="M256" s="93">
        <v>5927489.1399999987</v>
      </c>
      <c r="N256" s="95">
        <v>103</v>
      </c>
      <c r="O256" s="93">
        <v>16036.827599999997</v>
      </c>
      <c r="P256" s="94">
        <f t="shared" si="5"/>
        <v>3.0974327905733748E-3</v>
      </c>
      <c r="Q256" s="94">
        <f>O256/'סכום נכסי הקרן'!$C$42</f>
        <v>2.1757450377941724E-4</v>
      </c>
    </row>
    <row r="257" spans="2:17">
      <c r="B257" s="86" t="s">
        <v>3746</v>
      </c>
      <c r="C257" s="96" t="s">
        <v>3489</v>
      </c>
      <c r="D257" s="83">
        <v>508310</v>
      </c>
      <c r="E257" s="83"/>
      <c r="F257" s="83" t="s">
        <v>1157</v>
      </c>
      <c r="G257" s="105">
        <v>43185</v>
      </c>
      <c r="H257" s="83"/>
      <c r="I257" s="93">
        <v>3.09</v>
      </c>
      <c r="J257" s="96" t="s">
        <v>153</v>
      </c>
      <c r="K257" s="97">
        <v>0.03</v>
      </c>
      <c r="L257" s="97">
        <v>2.9600000000000005E-2</v>
      </c>
      <c r="M257" s="93">
        <v>14280175.879999997</v>
      </c>
      <c r="N257" s="95">
        <v>100.34</v>
      </c>
      <c r="O257" s="93">
        <v>54520.813649999989</v>
      </c>
      <c r="P257" s="94">
        <f t="shared" si="5"/>
        <v>1.0530421613327717E-2</v>
      </c>
      <c r="Q257" s="94">
        <f>O257/'סכום נכסי הקרן'!$C$42</f>
        <v>7.3969361468653738E-4</v>
      </c>
    </row>
    <row r="258" spans="2:17">
      <c r="B258" s="86" t="s">
        <v>3768</v>
      </c>
      <c r="C258" s="96" t="s">
        <v>3489</v>
      </c>
      <c r="D258" s="83">
        <v>6922</v>
      </c>
      <c r="E258" s="83"/>
      <c r="F258" s="83" t="s">
        <v>1157</v>
      </c>
      <c r="G258" s="105">
        <v>43613</v>
      </c>
      <c r="H258" s="83"/>
      <c r="I258" s="93">
        <v>3.7399999999999993</v>
      </c>
      <c r="J258" s="96" t="s">
        <v>151</v>
      </c>
      <c r="K258" s="97">
        <v>6.5515000000000004E-2</v>
      </c>
      <c r="L258" s="97">
        <v>6.54E-2</v>
      </c>
      <c r="M258" s="93">
        <v>8462496.4600000009</v>
      </c>
      <c r="N258" s="95">
        <v>100</v>
      </c>
      <c r="O258" s="93">
        <v>29466.412289999997</v>
      </c>
      <c r="P258" s="94">
        <f t="shared" si="5"/>
        <v>5.6912896942036282E-3</v>
      </c>
      <c r="Q258" s="94">
        <f>O258/'סכום נכסי הקרן'!$C$42</f>
        <v>3.9977607741798464E-4</v>
      </c>
    </row>
    <row r="259" spans="2:17">
      <c r="B259" s="86" t="s">
        <v>3747</v>
      </c>
      <c r="C259" s="96" t="s">
        <v>3489</v>
      </c>
      <c r="D259" s="83">
        <v>6654</v>
      </c>
      <c r="E259" s="83"/>
      <c r="F259" s="83" t="s">
        <v>1157</v>
      </c>
      <c r="G259" s="105">
        <v>43451</v>
      </c>
      <c r="H259" s="83"/>
      <c r="I259" s="93">
        <v>3.16</v>
      </c>
      <c r="J259" s="96" t="s">
        <v>151</v>
      </c>
      <c r="K259" s="97">
        <v>4.6044000000000002E-2</v>
      </c>
      <c r="L259" s="97">
        <v>4.6600000000000003E-2</v>
      </c>
      <c r="M259" s="93">
        <v>14803055.659999998</v>
      </c>
      <c r="N259" s="95">
        <v>100</v>
      </c>
      <c r="O259" s="93">
        <v>51544.149969999991</v>
      </c>
      <c r="P259" s="94">
        <f t="shared" si="5"/>
        <v>9.9554939581260847E-3</v>
      </c>
      <c r="Q259" s="94">
        <f>O259/'סכום נכסי הקרן'!$C$42</f>
        <v>6.9930868699084946E-4</v>
      </c>
    </row>
    <row r="260" spans="2:17">
      <c r="B260" s="86" t="s">
        <v>3769</v>
      </c>
      <c r="C260" s="96" t="s">
        <v>3489</v>
      </c>
      <c r="D260" s="83">
        <v>7088</v>
      </c>
      <c r="E260" s="83"/>
      <c r="F260" s="83" t="s">
        <v>1157</v>
      </c>
      <c r="G260" s="105">
        <v>43684</v>
      </c>
      <c r="H260" s="83"/>
      <c r="I260" s="93">
        <v>8.76</v>
      </c>
      <c r="J260" s="96" t="s">
        <v>151</v>
      </c>
      <c r="K260" s="97">
        <v>4.3358999999999995E-2</v>
      </c>
      <c r="L260" s="97">
        <v>4.3199999999999995E-2</v>
      </c>
      <c r="M260" s="93">
        <v>17278966.949999999</v>
      </c>
      <c r="N260" s="95">
        <v>100.88</v>
      </c>
      <c r="O260" s="93">
        <v>60694.815719999999</v>
      </c>
      <c r="P260" s="94">
        <f t="shared" si="5"/>
        <v>1.172289913679289E-2</v>
      </c>
      <c r="Q260" s="94">
        <f>O260/'סכום נכסי הקרן'!$C$42</f>
        <v>8.2345740327483322E-4</v>
      </c>
    </row>
    <row r="261" spans="2:17">
      <c r="B261" s="86" t="s">
        <v>3748</v>
      </c>
      <c r="C261" s="96" t="s">
        <v>3489</v>
      </c>
      <c r="D261" s="83">
        <v>469140</v>
      </c>
      <c r="E261" s="83"/>
      <c r="F261" s="83" t="s">
        <v>1157</v>
      </c>
      <c r="G261" s="105">
        <v>42870</v>
      </c>
      <c r="H261" s="83"/>
      <c r="I261" s="93">
        <v>3.14</v>
      </c>
      <c r="J261" s="96" t="s">
        <v>151</v>
      </c>
      <c r="K261" s="97">
        <v>4.6044000000000002E-2</v>
      </c>
      <c r="L261" s="97">
        <v>4.7399999999999991E-2</v>
      </c>
      <c r="M261" s="93">
        <v>9480311.1799999997</v>
      </c>
      <c r="N261" s="95">
        <v>100.03</v>
      </c>
      <c r="O261" s="93">
        <v>33020.346649999992</v>
      </c>
      <c r="P261" s="94">
        <f t="shared" si="5"/>
        <v>6.3777142849505775E-3</v>
      </c>
      <c r="Q261" s="94">
        <f>O261/'סכום נכסי הקרן'!$C$42</f>
        <v>4.4799293951367864E-4</v>
      </c>
    </row>
    <row r="262" spans="2:17">
      <c r="B262" s="86" t="s">
        <v>3774</v>
      </c>
      <c r="C262" s="96" t="s">
        <v>3489</v>
      </c>
      <c r="D262" s="83">
        <v>7125</v>
      </c>
      <c r="E262" s="83"/>
      <c r="F262" s="83" t="s">
        <v>1157</v>
      </c>
      <c r="G262" s="105">
        <v>43706</v>
      </c>
      <c r="H262" s="83"/>
      <c r="I262" s="93">
        <v>6.17</v>
      </c>
      <c r="J262" s="96" t="s">
        <v>151</v>
      </c>
      <c r="K262" s="97">
        <v>5.9345000000000002E-2</v>
      </c>
      <c r="L262" s="97">
        <v>5.2799999999999993E-2</v>
      </c>
      <c r="M262" s="93">
        <v>872632.07999999984</v>
      </c>
      <c r="N262" s="95">
        <v>99.9</v>
      </c>
      <c r="O262" s="93">
        <v>3035.4663700000001</v>
      </c>
      <c r="P262" s="94">
        <f t="shared" si="5"/>
        <v>5.8628509974882658E-4</v>
      </c>
      <c r="Q262" s="94">
        <f>O262/'סכום נכסי הקרן'!$C$42</f>
        <v>4.1182714291438734E-5</v>
      </c>
    </row>
    <row r="263" spans="2:17">
      <c r="B263" s="86" t="s">
        <v>3774</v>
      </c>
      <c r="C263" s="96" t="s">
        <v>3489</v>
      </c>
      <c r="D263" s="83">
        <v>7204</v>
      </c>
      <c r="E263" s="83"/>
      <c r="F263" s="83" t="s">
        <v>1157</v>
      </c>
      <c r="G263" s="105">
        <v>43738</v>
      </c>
      <c r="H263" s="83"/>
      <c r="I263" s="93">
        <v>6.169999999999999</v>
      </c>
      <c r="J263" s="96" t="s">
        <v>151</v>
      </c>
      <c r="K263" s="97">
        <v>5.0435000000000001E-2</v>
      </c>
      <c r="L263" s="97">
        <v>5.269999999999999E-2</v>
      </c>
      <c r="M263" s="93">
        <v>429622.52</v>
      </c>
      <c r="N263" s="95">
        <v>100</v>
      </c>
      <c r="O263" s="93">
        <v>1495.9451100000001</v>
      </c>
      <c r="P263" s="94">
        <f t="shared" si="5"/>
        <v>2.889342925038301E-4</v>
      </c>
      <c r="Q263" s="94">
        <f>O263/'סכום נכסי הקרן'!$C$42</f>
        <v>2.029575444145174E-5</v>
      </c>
    </row>
    <row r="264" spans="2:17">
      <c r="B264" s="86" t="s">
        <v>3749</v>
      </c>
      <c r="C264" s="96" t="s">
        <v>3489</v>
      </c>
      <c r="D264" s="83">
        <v>6734</v>
      </c>
      <c r="E264" s="83"/>
      <c r="F264" s="83" t="s">
        <v>1157</v>
      </c>
      <c r="G264" s="105">
        <v>43489</v>
      </c>
      <c r="H264" s="83"/>
      <c r="I264" s="93">
        <v>0.79</v>
      </c>
      <c r="J264" s="96" t="s">
        <v>151</v>
      </c>
      <c r="K264" s="97">
        <v>3.8550000000000001E-2</v>
      </c>
      <c r="L264" s="97">
        <v>3.4599999999999992E-2</v>
      </c>
      <c r="M264" s="93">
        <v>147651.01999999996</v>
      </c>
      <c r="N264" s="95">
        <v>100.49</v>
      </c>
      <c r="O264" s="93">
        <v>516.64008999999987</v>
      </c>
      <c r="P264" s="94">
        <f t="shared" si="5"/>
        <v>9.978644128410905E-5</v>
      </c>
      <c r="Q264" s="94">
        <f>O264/'סכום נכסי הקרן'!$C$42</f>
        <v>7.0093483585433981E-6</v>
      </c>
    </row>
    <row r="265" spans="2:17">
      <c r="B265" s="86" t="s">
        <v>3749</v>
      </c>
      <c r="C265" s="96" t="s">
        <v>3489</v>
      </c>
      <c r="D265" s="83">
        <v>6852</v>
      </c>
      <c r="E265" s="83"/>
      <c r="F265" s="83" t="s">
        <v>1157</v>
      </c>
      <c r="G265" s="105">
        <v>43560</v>
      </c>
      <c r="H265" s="83"/>
      <c r="I265" s="93">
        <v>0.79</v>
      </c>
      <c r="J265" s="96" t="s">
        <v>151</v>
      </c>
      <c r="K265" s="97">
        <v>3.8550000000000001E-2</v>
      </c>
      <c r="L265" s="97">
        <v>3.4599999999999999E-2</v>
      </c>
      <c r="M265" s="93">
        <v>527995.24999999988</v>
      </c>
      <c r="N265" s="95">
        <v>100.49</v>
      </c>
      <c r="O265" s="93">
        <v>1847.4880599999997</v>
      </c>
      <c r="P265" s="94">
        <f t="shared" si="5"/>
        <v>3.5683304952637831E-4</v>
      </c>
      <c r="Q265" s="94">
        <f>O265/'סכום נכסי הקרן'!$C$42</f>
        <v>2.5065200419869717E-5</v>
      </c>
    </row>
    <row r="266" spans="2:17">
      <c r="B266" s="86" t="s">
        <v>3749</v>
      </c>
      <c r="C266" s="96" t="s">
        <v>3489</v>
      </c>
      <c r="D266" s="83">
        <v>6911</v>
      </c>
      <c r="E266" s="83"/>
      <c r="F266" s="83" t="s">
        <v>1157</v>
      </c>
      <c r="G266" s="105">
        <v>43606</v>
      </c>
      <c r="H266" s="83"/>
      <c r="I266" s="93">
        <v>0.78999999999999981</v>
      </c>
      <c r="J266" s="96" t="s">
        <v>151</v>
      </c>
      <c r="K266" s="97">
        <v>3.8550000000000001E-2</v>
      </c>
      <c r="L266" s="97">
        <v>3.4599999999999992E-2</v>
      </c>
      <c r="M266" s="93">
        <v>231700.61999999997</v>
      </c>
      <c r="N266" s="95">
        <v>100.49</v>
      </c>
      <c r="O266" s="93">
        <v>810.73481000000004</v>
      </c>
      <c r="P266" s="94">
        <f t="shared" si="5"/>
        <v>1.5658936091283263E-4</v>
      </c>
      <c r="Q266" s="94">
        <f>O266/'סכום נכסי הקרן'!$C$42</f>
        <v>1.0999383941899467E-5</v>
      </c>
    </row>
    <row r="267" spans="2:17">
      <c r="B267" s="86" t="s">
        <v>3749</v>
      </c>
      <c r="C267" s="96" t="s">
        <v>3489</v>
      </c>
      <c r="D267" s="83">
        <v>7162</v>
      </c>
      <c r="E267" s="83"/>
      <c r="F267" s="83" t="s">
        <v>1157</v>
      </c>
      <c r="G267" s="105">
        <v>43720</v>
      </c>
      <c r="H267" s="83"/>
      <c r="I267" s="93">
        <v>0.78999999999999992</v>
      </c>
      <c r="J267" s="96" t="s">
        <v>151</v>
      </c>
      <c r="K267" s="97">
        <v>3.8661000000000001E-2</v>
      </c>
      <c r="L267" s="97">
        <v>3.56E-2</v>
      </c>
      <c r="M267" s="93">
        <v>129907.75999999998</v>
      </c>
      <c r="N267" s="95">
        <v>100.45</v>
      </c>
      <c r="O267" s="93">
        <v>454.37431999999995</v>
      </c>
      <c r="P267" s="94">
        <f t="shared" si="5"/>
        <v>8.7760120209964704E-5</v>
      </c>
      <c r="Q267" s="94">
        <f>O267/'סכום נכסי הקרן'!$C$42</f>
        <v>6.1645775380231781E-6</v>
      </c>
    </row>
    <row r="268" spans="2:17">
      <c r="B268" s="86" t="s">
        <v>3749</v>
      </c>
      <c r="C268" s="96" t="s">
        <v>3489</v>
      </c>
      <c r="D268" s="83">
        <v>6660</v>
      </c>
      <c r="E268" s="83"/>
      <c r="F268" s="83" t="s">
        <v>1157</v>
      </c>
      <c r="G268" s="105">
        <v>43454</v>
      </c>
      <c r="H268" s="83"/>
      <c r="I268" s="93">
        <v>0.78999999999999992</v>
      </c>
      <c r="J268" s="96" t="s">
        <v>151</v>
      </c>
      <c r="K268" s="97">
        <v>3.8550000000000001E-2</v>
      </c>
      <c r="L268" s="97">
        <v>3.4599999999999999E-2</v>
      </c>
      <c r="M268" s="93">
        <v>27278752.579999994</v>
      </c>
      <c r="N268" s="95">
        <v>100.49</v>
      </c>
      <c r="O268" s="93">
        <v>95450.044249999992</v>
      </c>
      <c r="P268" s="94">
        <f t="shared" si="5"/>
        <v>1.8435697152573347E-2</v>
      </c>
      <c r="Q268" s="94">
        <f>O268/'סכום נכסי הקרן'!$C$42</f>
        <v>1.2949877950559979E-3</v>
      </c>
    </row>
    <row r="269" spans="2:17">
      <c r="B269" s="86" t="s">
        <v>3749</v>
      </c>
      <c r="C269" s="96" t="s">
        <v>3489</v>
      </c>
      <c r="D269" s="83">
        <v>6700</v>
      </c>
      <c r="E269" s="83"/>
      <c r="F269" s="83" t="s">
        <v>1157</v>
      </c>
      <c r="G269" s="105">
        <v>43475</v>
      </c>
      <c r="H269" s="83"/>
      <c r="I269" s="93">
        <v>0.78999999999999992</v>
      </c>
      <c r="J269" s="96" t="s">
        <v>151</v>
      </c>
      <c r="K269" s="97">
        <v>3.8550000000000001E-2</v>
      </c>
      <c r="L269" s="97">
        <v>3.4599999999999992E-2</v>
      </c>
      <c r="M269" s="93">
        <v>122814.32999999999</v>
      </c>
      <c r="N269" s="95">
        <v>100.49</v>
      </c>
      <c r="O269" s="93">
        <v>429.73491999999993</v>
      </c>
      <c r="P269" s="94">
        <f t="shared" si="5"/>
        <v>8.3001143721369563E-5</v>
      </c>
      <c r="Q269" s="94">
        <f>O269/'סכום נכסי הקרן'!$C$42</f>
        <v>5.8302903983134157E-6</v>
      </c>
    </row>
    <row r="270" spans="2:17">
      <c r="B270" s="86" t="s">
        <v>3770</v>
      </c>
      <c r="C270" s="96" t="s">
        <v>3489</v>
      </c>
      <c r="D270" s="83">
        <v>6954</v>
      </c>
      <c r="E270" s="83"/>
      <c r="F270" s="83" t="s">
        <v>1157</v>
      </c>
      <c r="G270" s="105">
        <v>43644</v>
      </c>
      <c r="H270" s="83"/>
      <c r="I270" s="93">
        <v>5.8199999999999976</v>
      </c>
      <c r="J270" s="96" t="s">
        <v>151</v>
      </c>
      <c r="K270" s="97">
        <v>5.1869999999999999E-2</v>
      </c>
      <c r="L270" s="97">
        <v>5.4399999999999983E-2</v>
      </c>
      <c r="M270" s="93">
        <v>1496009.79</v>
      </c>
      <c r="N270" s="95">
        <v>99.33</v>
      </c>
      <c r="O270" s="93">
        <v>5174.2050499999996</v>
      </c>
      <c r="P270" s="94">
        <f t="shared" si="5"/>
        <v>9.9937174525841703E-4</v>
      </c>
      <c r="Q270" s="94">
        <f>O270/'סכום נכסי הקרן'!$C$42</f>
        <v>7.0199363882087558E-5</v>
      </c>
    </row>
    <row r="271" spans="2:17">
      <c r="B271" s="86" t="s">
        <v>3770</v>
      </c>
      <c r="C271" s="96" t="s">
        <v>3489</v>
      </c>
      <c r="D271" s="83">
        <v>7020</v>
      </c>
      <c r="E271" s="83"/>
      <c r="F271" s="83" t="s">
        <v>1157</v>
      </c>
      <c r="G271" s="105">
        <v>39206</v>
      </c>
      <c r="H271" s="83"/>
      <c r="I271" s="93">
        <v>5.7999999999999989</v>
      </c>
      <c r="J271" s="96" t="s">
        <v>151</v>
      </c>
      <c r="K271" s="97">
        <v>5.1997000000000002E-2</v>
      </c>
      <c r="L271" s="97">
        <v>5.1299992278080415E-2</v>
      </c>
      <c r="M271" s="93">
        <v>149600.97999999998</v>
      </c>
      <c r="N271" s="95">
        <v>100.76</v>
      </c>
      <c r="O271" s="93">
        <v>524.86949000000004</v>
      </c>
      <c r="P271" s="94">
        <f t="shared" si="5"/>
        <v>1.0137590860536061E-4</v>
      </c>
      <c r="Q271" s="94">
        <f>O271/'סכום נכסי הקרן'!$C$42</f>
        <v>7.1209980978847609E-6</v>
      </c>
    </row>
    <row r="272" spans="2:17">
      <c r="B272" s="86" t="s">
        <v>3770</v>
      </c>
      <c r="C272" s="96" t="s">
        <v>3489</v>
      </c>
      <c r="D272" s="83">
        <v>7082</v>
      </c>
      <c r="E272" s="83"/>
      <c r="F272" s="83" t="s">
        <v>1157</v>
      </c>
      <c r="G272" s="105">
        <v>43682</v>
      </c>
      <c r="H272" s="83"/>
      <c r="I272" s="93">
        <v>5.8299999999999992</v>
      </c>
      <c r="J272" s="96" t="s">
        <v>151</v>
      </c>
      <c r="K272" s="97">
        <v>5.2866999999999997E-2</v>
      </c>
      <c r="L272" s="97">
        <v>5.1499992272074503E-2</v>
      </c>
      <c r="M272" s="93">
        <v>99733.99</v>
      </c>
      <c r="N272" s="95">
        <v>100.16</v>
      </c>
      <c r="O272" s="93">
        <v>347.82943999999992</v>
      </c>
      <c r="P272" s="94">
        <f t="shared" si="5"/>
        <v>6.7181511197562179E-5</v>
      </c>
      <c r="Q272" s="94">
        <f>O272/'סכום נכסי הקרן'!$C$42</f>
        <v>4.7190641251186478E-6</v>
      </c>
    </row>
    <row r="273" spans="2:17">
      <c r="B273" s="86" t="s">
        <v>3770</v>
      </c>
      <c r="C273" s="96" t="s">
        <v>3489</v>
      </c>
      <c r="D273" s="83">
        <v>7144</v>
      </c>
      <c r="E273" s="83"/>
      <c r="F273" s="83" t="s">
        <v>1157</v>
      </c>
      <c r="G273" s="105">
        <v>43738</v>
      </c>
      <c r="H273" s="83"/>
      <c r="I273" s="93">
        <v>5.8599999999999985</v>
      </c>
      <c r="J273" s="96" t="s">
        <v>151</v>
      </c>
      <c r="K273" s="97">
        <v>5.1299999999999998E-2</v>
      </c>
      <c r="L273" s="97">
        <v>5.1499999999999997E-2</v>
      </c>
      <c r="M273" s="93">
        <v>344082.23999999987</v>
      </c>
      <c r="N273" s="95">
        <v>99.68</v>
      </c>
      <c r="O273" s="93">
        <v>1194.26045</v>
      </c>
      <c r="P273" s="94">
        <f t="shared" si="5"/>
        <v>2.3066541404454053E-4</v>
      </c>
      <c r="Q273" s="94">
        <f>O273/'סכום נכסי הקרן'!$C$42</f>
        <v>1.6202744786764036E-5</v>
      </c>
    </row>
    <row r="274" spans="2:17">
      <c r="B274" s="86" t="s">
        <v>3770</v>
      </c>
      <c r="C274" s="96" t="s">
        <v>3489</v>
      </c>
      <c r="D274" s="83">
        <v>7196</v>
      </c>
      <c r="E274" s="83"/>
      <c r="F274" s="83" t="s">
        <v>1157</v>
      </c>
      <c r="G274" s="105">
        <v>43735</v>
      </c>
      <c r="H274" s="83"/>
      <c r="I274" s="93">
        <v>5.89</v>
      </c>
      <c r="J274" s="96" t="s">
        <v>151</v>
      </c>
      <c r="K274" s="97">
        <v>5.1077999999999998E-2</v>
      </c>
      <c r="L274" s="97">
        <v>5.0300000000000004E-2</v>
      </c>
      <c r="M274" s="93">
        <v>568483.73</v>
      </c>
      <c r="N274" s="95">
        <v>100</v>
      </c>
      <c r="O274" s="93">
        <v>1979.4603299999997</v>
      </c>
      <c r="P274" s="94">
        <f t="shared" si="5"/>
        <v>3.8232283134235313E-4</v>
      </c>
      <c r="Q274" s="94">
        <f>O274/'סכום נכסי הקרן'!$C$42</f>
        <v>2.6855691773527048E-5</v>
      </c>
    </row>
    <row r="275" spans="2:17">
      <c r="B275" s="86" t="s">
        <v>3750</v>
      </c>
      <c r="C275" s="96" t="s">
        <v>3489</v>
      </c>
      <c r="D275" s="83">
        <v>475042</v>
      </c>
      <c r="E275" s="83"/>
      <c r="F275" s="83" t="s">
        <v>1157</v>
      </c>
      <c r="G275" s="105">
        <v>42921</v>
      </c>
      <c r="H275" s="83"/>
      <c r="I275" s="93">
        <v>3.82</v>
      </c>
      <c r="J275" s="96" t="s">
        <v>151</v>
      </c>
      <c r="K275" s="97">
        <v>4.7934999999999998E-2</v>
      </c>
      <c r="L275" s="97">
        <v>5.779999999999999E-2</v>
      </c>
      <c r="M275" s="93">
        <v>6658221.7599999988</v>
      </c>
      <c r="N275" s="95">
        <v>99.14</v>
      </c>
      <c r="O275" s="93">
        <v>22984.545289999995</v>
      </c>
      <c r="P275" s="94">
        <f t="shared" si="5"/>
        <v>4.4393496041364704E-3</v>
      </c>
      <c r="Q275" s="94">
        <f>O275/'סכום נכסי הקרן'!$C$42</f>
        <v>3.1183543034828733E-4</v>
      </c>
    </row>
    <row r="276" spans="2:17">
      <c r="B276" s="86" t="s">
        <v>3750</v>
      </c>
      <c r="C276" s="96" t="s">
        <v>3489</v>
      </c>
      <c r="D276" s="83">
        <v>6497</v>
      </c>
      <c r="E276" s="83"/>
      <c r="F276" s="83" t="s">
        <v>1157</v>
      </c>
      <c r="G276" s="105">
        <v>43342</v>
      </c>
      <c r="H276" s="83"/>
      <c r="I276" s="93">
        <v>4.6399999999999988</v>
      </c>
      <c r="J276" s="96" t="s">
        <v>151</v>
      </c>
      <c r="K276" s="97">
        <v>4.7934999999999998E-2</v>
      </c>
      <c r="L276" s="97">
        <v>5.1500000000000004E-2</v>
      </c>
      <c r="M276" s="93">
        <v>1263748.3700000001</v>
      </c>
      <c r="N276" s="95">
        <v>99.14</v>
      </c>
      <c r="O276" s="93">
        <v>4362.5284000000001</v>
      </c>
      <c r="P276" s="94">
        <f t="shared" si="5"/>
        <v>8.4260047267500731E-4</v>
      </c>
      <c r="Q276" s="94">
        <f>O276/'סכום נכסי הקרן'!$C$42</f>
        <v>5.9187201828721746E-5</v>
      </c>
    </row>
    <row r="277" spans="2:17">
      <c r="B277" s="86" t="s">
        <v>3751</v>
      </c>
      <c r="C277" s="96" t="s">
        <v>3489</v>
      </c>
      <c r="D277" s="83">
        <v>491469</v>
      </c>
      <c r="E277" s="83"/>
      <c r="F277" s="83" t="s">
        <v>1157</v>
      </c>
      <c r="G277" s="105">
        <v>43079</v>
      </c>
      <c r="H277" s="83"/>
      <c r="I277" s="93">
        <v>3.3899999999999992</v>
      </c>
      <c r="J277" s="96" t="s">
        <v>151</v>
      </c>
      <c r="K277" s="97">
        <v>4.7934999999999998E-2</v>
      </c>
      <c r="L277" s="97">
        <v>4.8599999999999997E-2</v>
      </c>
      <c r="M277" s="93">
        <v>13518877.050000001</v>
      </c>
      <c r="N277" s="95">
        <v>100</v>
      </c>
      <c r="O277" s="93">
        <v>47072.727700000003</v>
      </c>
      <c r="P277" s="94">
        <f t="shared" si="5"/>
        <v>9.0918611808055872E-3</v>
      </c>
      <c r="Q277" s="94">
        <f>O277/'סכום נכסי הקרן'!$C$42</f>
        <v>6.3864410258242916E-4</v>
      </c>
    </row>
    <row r="278" spans="2:17">
      <c r="B278" s="86" t="s">
        <v>3751</v>
      </c>
      <c r="C278" s="96" t="s">
        <v>3489</v>
      </c>
      <c r="D278" s="83">
        <v>6864</v>
      </c>
      <c r="E278" s="83"/>
      <c r="F278" s="83" t="s">
        <v>1157</v>
      </c>
      <c r="G278" s="105">
        <v>43565</v>
      </c>
      <c r="H278" s="83"/>
      <c r="I278" s="93">
        <v>1.85</v>
      </c>
      <c r="J278" s="96" t="s">
        <v>151</v>
      </c>
      <c r="K278" s="97">
        <v>4.7934999999999998E-2</v>
      </c>
      <c r="L278" s="97">
        <v>4.8900000000000006E-2</v>
      </c>
      <c r="M278" s="93">
        <v>5723012.4900000002</v>
      </c>
      <c r="N278" s="95">
        <v>100</v>
      </c>
      <c r="O278" s="93">
        <v>19927.528549999995</v>
      </c>
      <c r="P278" s="94">
        <f t="shared" si="5"/>
        <v>3.8489021585451913E-3</v>
      </c>
      <c r="Q278" s="94">
        <f>O278/'סכום נכסי הקרן'!$C$42</f>
        <v>2.7036033833876345E-4</v>
      </c>
    </row>
    <row r="279" spans="2:17">
      <c r="B279" s="86" t="s">
        <v>3751</v>
      </c>
      <c r="C279" s="96" t="s">
        <v>3489</v>
      </c>
      <c r="D279" s="83">
        <v>6800</v>
      </c>
      <c r="E279" s="83"/>
      <c r="F279" s="83" t="s">
        <v>1157</v>
      </c>
      <c r="G279" s="105">
        <v>37833</v>
      </c>
      <c r="H279" s="83"/>
      <c r="I279" s="93">
        <v>3.36</v>
      </c>
      <c r="J279" s="96" t="s">
        <v>151</v>
      </c>
      <c r="K279" s="97">
        <v>4.7934999999999998E-2</v>
      </c>
      <c r="L279" s="97">
        <v>5.2199999999999996E-2</v>
      </c>
      <c r="M279" s="93">
        <v>52550.119999999988</v>
      </c>
      <c r="N279" s="95">
        <v>100</v>
      </c>
      <c r="O279" s="93">
        <v>183.00387999999998</v>
      </c>
      <c r="P279" s="94">
        <f t="shared" si="5"/>
        <v>3.5346281250423562E-5</v>
      </c>
      <c r="Q279" s="94">
        <f>O279/'סכום נכסי הקרן'!$C$42</f>
        <v>2.482846319349846E-6</v>
      </c>
    </row>
    <row r="280" spans="2:17">
      <c r="B280" s="86" t="s">
        <v>3751</v>
      </c>
      <c r="C280" s="96" t="s">
        <v>3489</v>
      </c>
      <c r="D280" s="83">
        <v>6783</v>
      </c>
      <c r="E280" s="83"/>
      <c r="F280" s="83" t="s">
        <v>1157</v>
      </c>
      <c r="G280" s="105">
        <v>43521</v>
      </c>
      <c r="H280" s="83"/>
      <c r="I280" s="93">
        <v>3.3600000000000003</v>
      </c>
      <c r="J280" s="96" t="s">
        <v>151</v>
      </c>
      <c r="K280" s="97">
        <v>4.7934999999999998E-2</v>
      </c>
      <c r="L280" s="97">
        <v>5.2199999999999996E-2</v>
      </c>
      <c r="M280" s="93">
        <v>419810.53</v>
      </c>
      <c r="N280" s="95">
        <v>100</v>
      </c>
      <c r="O280" s="93">
        <v>1461.7801899999997</v>
      </c>
      <c r="P280" s="94">
        <f t="shared" si="5"/>
        <v>2.8233550961890853E-4</v>
      </c>
      <c r="Q280" s="94">
        <f>O280/'סכום נכסי הקרן'!$C$42</f>
        <v>1.9832232870909722E-5</v>
      </c>
    </row>
    <row r="281" spans="2:17">
      <c r="B281" s="86" t="s">
        <v>3752</v>
      </c>
      <c r="C281" s="96" t="s">
        <v>3489</v>
      </c>
      <c r="D281" s="83">
        <v>6438</v>
      </c>
      <c r="E281" s="83"/>
      <c r="F281" s="83" t="s">
        <v>1157</v>
      </c>
      <c r="G281" s="105">
        <v>43304</v>
      </c>
      <c r="H281" s="83"/>
      <c r="I281" s="93">
        <v>4.8500000000000005</v>
      </c>
      <c r="J281" s="96" t="s">
        <v>153</v>
      </c>
      <c r="K281" s="97">
        <v>1.8020000000000001E-2</v>
      </c>
      <c r="L281" s="97">
        <v>0.02</v>
      </c>
      <c r="M281" s="93">
        <v>20999505.099999998</v>
      </c>
      <c r="N281" s="95">
        <v>99.98</v>
      </c>
      <c r="O281" s="93">
        <v>79887.132709999976</v>
      </c>
      <c r="P281" s="94">
        <f t="shared" si="5"/>
        <v>1.5429798871245633E-2</v>
      </c>
      <c r="Q281" s="94">
        <f>O281/'סכום נכסי הקרן'!$C$42</f>
        <v>1.0838429950907934E-3</v>
      </c>
    </row>
    <row r="282" spans="2:17">
      <c r="B282" s="86" t="s">
        <v>3775</v>
      </c>
      <c r="C282" s="96" t="s">
        <v>3489</v>
      </c>
      <c r="D282" s="83">
        <v>7056</v>
      </c>
      <c r="E282" s="83"/>
      <c r="F282" s="83" t="s">
        <v>1157</v>
      </c>
      <c r="G282" s="105">
        <v>43664</v>
      </c>
      <c r="H282" s="83"/>
      <c r="I282" s="93">
        <v>1.3800000000000003</v>
      </c>
      <c r="J282" s="96" t="s">
        <v>151</v>
      </c>
      <c r="K282" s="97">
        <v>4.0759999999999998E-2</v>
      </c>
      <c r="L282" s="97">
        <v>4.0199999999999993E-2</v>
      </c>
      <c r="M282" s="93">
        <v>19421795.549999997</v>
      </c>
      <c r="N282" s="95">
        <v>100.36</v>
      </c>
      <c r="O282" s="93">
        <v>67870.145919999981</v>
      </c>
      <c r="P282" s="94">
        <f t="shared" si="5"/>
        <v>1.3108778164679386E-2</v>
      </c>
      <c r="Q282" s="94">
        <f>O282/'סכום נכסי הקרן'!$C$42</f>
        <v>9.2080638941212031E-4</v>
      </c>
    </row>
    <row r="283" spans="2:17">
      <c r="B283" s="86" t="s">
        <v>3753</v>
      </c>
      <c r="C283" s="96" t="s">
        <v>3489</v>
      </c>
      <c r="D283" s="83">
        <v>6588</v>
      </c>
      <c r="E283" s="83"/>
      <c r="F283" s="83" t="s">
        <v>1157</v>
      </c>
      <c r="G283" s="105">
        <v>43397</v>
      </c>
      <c r="H283" s="83"/>
      <c r="I283" s="93">
        <v>0.76000000000000012</v>
      </c>
      <c r="J283" s="96" t="s">
        <v>151</v>
      </c>
      <c r="K283" s="97">
        <v>3.8429999999999999E-2</v>
      </c>
      <c r="L283" s="97">
        <v>3.73E-2</v>
      </c>
      <c r="M283" s="93">
        <v>18291541.399999995</v>
      </c>
      <c r="N283" s="95">
        <v>100.32</v>
      </c>
      <c r="O283" s="93">
        <v>63894.958809999989</v>
      </c>
      <c r="P283" s="94">
        <f t="shared" si="5"/>
        <v>1.2340990718789616E-2</v>
      </c>
      <c r="Q283" s="94">
        <f>O283/'סכום נכסי הקרן'!$C$42</f>
        <v>8.6687431603318195E-4</v>
      </c>
    </row>
    <row r="284" spans="2:17">
      <c r="B284" s="86" t="s">
        <v>3754</v>
      </c>
      <c r="C284" s="96" t="s">
        <v>3489</v>
      </c>
      <c r="D284" s="83">
        <v>487447</v>
      </c>
      <c r="E284" s="83"/>
      <c r="F284" s="83" t="s">
        <v>1157</v>
      </c>
      <c r="G284" s="105">
        <v>43051</v>
      </c>
      <c r="H284" s="83"/>
      <c r="I284" s="93">
        <v>2.58</v>
      </c>
      <c r="J284" s="96" t="s">
        <v>151</v>
      </c>
      <c r="K284" s="97">
        <v>4.7815000000000003E-2</v>
      </c>
      <c r="L284" s="97">
        <v>4.9400000000000006E-2</v>
      </c>
      <c r="M284" s="93">
        <v>12092940.050000001</v>
      </c>
      <c r="N284" s="95">
        <v>99.81</v>
      </c>
      <c r="O284" s="93">
        <v>42027.613609999993</v>
      </c>
      <c r="P284" s="94">
        <f t="shared" si="5"/>
        <v>8.1174227067928231E-3</v>
      </c>
      <c r="Q284" s="94">
        <f>O284/'סכום נכסי הקרן'!$C$42</f>
        <v>5.7019613880670726E-4</v>
      </c>
    </row>
    <row r="285" spans="2:17">
      <c r="B285" s="86" t="s">
        <v>3755</v>
      </c>
      <c r="C285" s="96" t="s">
        <v>3489</v>
      </c>
      <c r="D285" s="83">
        <v>487557</v>
      </c>
      <c r="E285" s="83"/>
      <c r="F285" s="83" t="s">
        <v>1157</v>
      </c>
      <c r="G285" s="105">
        <v>43053</v>
      </c>
      <c r="H285" s="83"/>
      <c r="I285" s="93">
        <v>2.2400000000000002</v>
      </c>
      <c r="J285" s="96" t="s">
        <v>151</v>
      </c>
      <c r="K285" s="97">
        <v>5.9844000000000001E-2</v>
      </c>
      <c r="L285" s="97">
        <v>6.4600000000000005E-2</v>
      </c>
      <c r="M285" s="93">
        <v>6801569.8899999997</v>
      </c>
      <c r="N285" s="95">
        <v>99.85</v>
      </c>
      <c r="O285" s="93">
        <v>23647.542529999995</v>
      </c>
      <c r="P285" s="94">
        <f t="shared" si="5"/>
        <v>4.5674041946363797E-3</v>
      </c>
      <c r="Q285" s="94">
        <f>O285/'סכום נכסי הקרן'!$C$42</f>
        <v>3.2083043229618651E-4</v>
      </c>
    </row>
    <row r="286" spans="2:17">
      <c r="B286" s="86" t="s">
        <v>3755</v>
      </c>
      <c r="C286" s="96" t="s">
        <v>3489</v>
      </c>
      <c r="D286" s="83">
        <v>487556</v>
      </c>
      <c r="E286" s="83"/>
      <c r="F286" s="83" t="s">
        <v>1157</v>
      </c>
      <c r="G286" s="105">
        <v>43051</v>
      </c>
      <c r="H286" s="83"/>
      <c r="I286" s="93">
        <v>2.66</v>
      </c>
      <c r="J286" s="96" t="s">
        <v>151</v>
      </c>
      <c r="K286" s="97">
        <v>8.2344000000000014E-2</v>
      </c>
      <c r="L286" s="97">
        <v>8.7400000000000005E-2</v>
      </c>
      <c r="M286" s="93">
        <v>2267255.3399999994</v>
      </c>
      <c r="N286" s="95">
        <v>100.45</v>
      </c>
      <c r="O286" s="93">
        <v>7930.1089499999989</v>
      </c>
      <c r="P286" s="94">
        <f t="shared" si="5"/>
        <v>1.5316607565544571E-3</v>
      </c>
      <c r="Q286" s="94">
        <f>O286/'סכום נכסי הקרן'!$C$42</f>
        <v>1.0758920422097484E-4</v>
      </c>
    </row>
    <row r="287" spans="2:17">
      <c r="B287" s="86" t="s">
        <v>3756</v>
      </c>
      <c r="C287" s="96" t="s">
        <v>3489</v>
      </c>
      <c r="D287" s="83">
        <v>6524</v>
      </c>
      <c r="E287" s="83"/>
      <c r="F287" s="83" t="s">
        <v>1157</v>
      </c>
      <c r="G287" s="105">
        <v>43357</v>
      </c>
      <c r="H287" s="83"/>
      <c r="I287" s="93">
        <v>7.5</v>
      </c>
      <c r="J287" s="96" t="s">
        <v>154</v>
      </c>
      <c r="K287" s="97">
        <v>2.8202999999999999E-2</v>
      </c>
      <c r="L287" s="97">
        <v>3.0800000000000001E-2</v>
      </c>
      <c r="M287" s="93">
        <v>2771201.0499999993</v>
      </c>
      <c r="N287" s="95">
        <v>100</v>
      </c>
      <c r="O287" s="93">
        <v>11860.740099999997</v>
      </c>
      <c r="P287" s="94">
        <f t="shared" si="5"/>
        <v>2.2908424423174899E-3</v>
      </c>
      <c r="Q287" s="94">
        <f>O287/'סכום נכסי הקרן'!$C$42</f>
        <v>1.609167789341413E-4</v>
      </c>
    </row>
    <row r="288" spans="2:17">
      <c r="B288" s="86" t="s">
        <v>3756</v>
      </c>
      <c r="C288" s="96" t="s">
        <v>3489</v>
      </c>
      <c r="D288" s="83">
        <v>471677</v>
      </c>
      <c r="E288" s="83"/>
      <c r="F288" s="83" t="s">
        <v>1157</v>
      </c>
      <c r="G288" s="105">
        <v>42891</v>
      </c>
      <c r="H288" s="83"/>
      <c r="I288" s="93">
        <v>7.5000000000000009</v>
      </c>
      <c r="J288" s="96" t="s">
        <v>154</v>
      </c>
      <c r="K288" s="97">
        <v>2.8202999999999999E-2</v>
      </c>
      <c r="L288" s="97">
        <v>3.0800000000000004E-2</v>
      </c>
      <c r="M288" s="93">
        <v>7984872.5399999991</v>
      </c>
      <c r="N288" s="95">
        <v>100</v>
      </c>
      <c r="O288" s="93">
        <v>34175.253359999995</v>
      </c>
      <c r="P288" s="94">
        <f t="shared" si="5"/>
        <v>6.600778721560673E-3</v>
      </c>
      <c r="Q288" s="94">
        <f>O288/'סכום נכסי הקרן'!$C$42</f>
        <v>4.6366176508238214E-4</v>
      </c>
    </row>
    <row r="289" spans="2:17">
      <c r="B289" s="86" t="s">
        <v>3762</v>
      </c>
      <c r="C289" s="96" t="s">
        <v>3489</v>
      </c>
      <c r="D289" s="83">
        <v>6781</v>
      </c>
      <c r="E289" s="83"/>
      <c r="F289" s="83" t="s">
        <v>1157</v>
      </c>
      <c r="G289" s="105">
        <v>43517</v>
      </c>
      <c r="H289" s="83"/>
      <c r="I289" s="93">
        <v>0.93</v>
      </c>
      <c r="J289" s="96" t="s">
        <v>151</v>
      </c>
      <c r="K289" s="97">
        <v>4.3419999999999993E-2</v>
      </c>
      <c r="L289" s="97">
        <v>4.5200000000000004E-2</v>
      </c>
      <c r="M289" s="93">
        <v>19766203.279999997</v>
      </c>
      <c r="N289" s="95">
        <v>100.13</v>
      </c>
      <c r="O289" s="93">
        <v>68915.396569999983</v>
      </c>
      <c r="P289" s="94">
        <f t="shared" si="5"/>
        <v>1.3310663083469568E-2</v>
      </c>
      <c r="Q289" s="94">
        <f>O289/'סכום נכסי הקרן'!$C$42</f>
        <v>9.3498749163328928E-4</v>
      </c>
    </row>
    <row r="290" spans="2:17">
      <c r="B290" s="86" t="s">
        <v>3762</v>
      </c>
      <c r="C290" s="96" t="s">
        <v>3489</v>
      </c>
      <c r="D290" s="83">
        <v>6888</v>
      </c>
      <c r="E290" s="83"/>
      <c r="F290" s="83" t="s">
        <v>1157</v>
      </c>
      <c r="G290" s="105">
        <v>43584</v>
      </c>
      <c r="H290" s="83"/>
      <c r="I290" s="93">
        <v>0.92999999999999994</v>
      </c>
      <c r="J290" s="96" t="s">
        <v>151</v>
      </c>
      <c r="K290" s="97">
        <v>4.3419999999999993E-2</v>
      </c>
      <c r="L290" s="97">
        <v>4.5200000000000004E-2</v>
      </c>
      <c r="M290" s="93">
        <v>26723.189999999995</v>
      </c>
      <c r="N290" s="95">
        <v>100.13</v>
      </c>
      <c r="O290" s="93">
        <v>93.171109999999985</v>
      </c>
      <c r="P290" s="94">
        <f t="shared" ref="P290:P322" si="6">O290/$O$10</f>
        <v>1.7995532436110923E-5</v>
      </c>
      <c r="Q290" s="94">
        <f>O290/'סכום נכסי הקרן'!$C$42</f>
        <v>1.2640690871321396E-6</v>
      </c>
    </row>
    <row r="291" spans="2:17">
      <c r="B291" s="86" t="s">
        <v>3762</v>
      </c>
      <c r="C291" s="96" t="s">
        <v>3489</v>
      </c>
      <c r="D291" s="83">
        <v>6952</v>
      </c>
      <c r="E291" s="83"/>
      <c r="F291" s="83" t="s">
        <v>1157</v>
      </c>
      <c r="G291" s="105">
        <v>43627</v>
      </c>
      <c r="H291" s="83"/>
      <c r="I291" s="93">
        <v>0.93</v>
      </c>
      <c r="J291" s="96" t="s">
        <v>151</v>
      </c>
      <c r="K291" s="97">
        <v>4.3419999999999993E-2</v>
      </c>
      <c r="L291" s="97">
        <v>4.5200000000000004E-2</v>
      </c>
      <c r="M291" s="93">
        <v>30077.549999999996</v>
      </c>
      <c r="N291" s="95">
        <v>100.13</v>
      </c>
      <c r="O291" s="93">
        <v>104.86617999999997</v>
      </c>
      <c r="P291" s="94">
        <f t="shared" si="6"/>
        <v>2.0254376529817518E-5</v>
      </c>
      <c r="Q291" s="94">
        <f>O291/'סכום נכסי הקרן'!$C$42</f>
        <v>1.4227381902355207E-6</v>
      </c>
    </row>
    <row r="292" spans="2:17">
      <c r="B292" s="86" t="s">
        <v>3762</v>
      </c>
      <c r="C292" s="96" t="s">
        <v>3489</v>
      </c>
      <c r="D292" s="83">
        <v>7033</v>
      </c>
      <c r="E292" s="83"/>
      <c r="F292" s="83" t="s">
        <v>1157</v>
      </c>
      <c r="G292" s="105">
        <v>43658</v>
      </c>
      <c r="H292" s="83"/>
      <c r="I292" s="93">
        <v>0.92999999999999972</v>
      </c>
      <c r="J292" s="96" t="s">
        <v>151</v>
      </c>
      <c r="K292" s="97">
        <v>4.3419999999999993E-2</v>
      </c>
      <c r="L292" s="97">
        <v>4.5199999999999997E-2</v>
      </c>
      <c r="M292" s="93">
        <v>52027.98</v>
      </c>
      <c r="N292" s="95">
        <v>100.13</v>
      </c>
      <c r="O292" s="93">
        <v>181.39695</v>
      </c>
      <c r="P292" s="94">
        <f t="shared" si="6"/>
        <v>3.5035910783252364E-5</v>
      </c>
      <c r="Q292" s="94">
        <f>O292/'סכום נכסי הקרן'!$C$42</f>
        <v>2.4610448130869582E-6</v>
      </c>
    </row>
    <row r="293" spans="2:17">
      <c r="B293" s="86" t="s">
        <v>3762</v>
      </c>
      <c r="C293" s="96" t="s">
        <v>3489</v>
      </c>
      <c r="D293" s="83">
        <v>7083</v>
      </c>
      <c r="E293" s="83"/>
      <c r="F293" s="83" t="s">
        <v>1157</v>
      </c>
      <c r="G293" s="105">
        <v>43682</v>
      </c>
      <c r="H293" s="83"/>
      <c r="I293" s="93">
        <v>0.93</v>
      </c>
      <c r="J293" s="96" t="s">
        <v>151</v>
      </c>
      <c r="K293" s="97">
        <v>4.3419999999999993E-2</v>
      </c>
      <c r="L293" s="97">
        <v>4.5200000000000011E-2</v>
      </c>
      <c r="M293" s="93">
        <v>22830.099999999995</v>
      </c>
      <c r="N293" s="95">
        <v>100.13</v>
      </c>
      <c r="O293" s="93">
        <v>79.597749999999991</v>
      </c>
      <c r="P293" s="94">
        <f t="shared" si="6"/>
        <v>1.5373906052707199E-5</v>
      </c>
      <c r="Q293" s="94">
        <f>O293/'סכום נכסי הקרן'!$C$42</f>
        <v>1.0799168881885412E-6</v>
      </c>
    </row>
    <row r="294" spans="2:17">
      <c r="B294" s="86" t="s">
        <v>3762</v>
      </c>
      <c r="C294" s="96" t="s">
        <v>3489</v>
      </c>
      <c r="D294" s="83">
        <v>95004002</v>
      </c>
      <c r="E294" s="83"/>
      <c r="F294" s="83" t="s">
        <v>1157</v>
      </c>
      <c r="G294" s="105">
        <v>43721</v>
      </c>
      <c r="H294" s="83"/>
      <c r="I294" s="93">
        <v>0.93</v>
      </c>
      <c r="J294" s="96" t="s">
        <v>151</v>
      </c>
      <c r="K294" s="97">
        <v>4.3284000000000003E-2</v>
      </c>
      <c r="L294" s="97">
        <v>4.5400000000000003E-2</v>
      </c>
      <c r="M294" s="93">
        <v>34427.919999999998</v>
      </c>
      <c r="N294" s="95">
        <v>100.07</v>
      </c>
      <c r="O294" s="93">
        <v>119.96192999999998</v>
      </c>
      <c r="P294" s="94">
        <f t="shared" si="6"/>
        <v>2.3170044903548622E-5</v>
      </c>
      <c r="Q294" s="94">
        <f>O294/'סכום נכסי הקרן'!$C$42</f>
        <v>1.627544926165521E-6</v>
      </c>
    </row>
    <row r="295" spans="2:17">
      <c r="B295" s="86" t="s">
        <v>3762</v>
      </c>
      <c r="C295" s="96" t="s">
        <v>3489</v>
      </c>
      <c r="D295" s="83">
        <v>6989</v>
      </c>
      <c r="E295" s="83"/>
      <c r="F295" s="83" t="s">
        <v>1157</v>
      </c>
      <c r="G295" s="105">
        <v>43636</v>
      </c>
      <c r="H295" s="83"/>
      <c r="I295" s="93">
        <v>3.37</v>
      </c>
      <c r="J295" s="96" t="s">
        <v>151</v>
      </c>
      <c r="K295" s="97">
        <v>4.8502999999999998E-2</v>
      </c>
      <c r="L295" s="97">
        <v>4.6699999999999998E-2</v>
      </c>
      <c r="M295" s="93">
        <v>589652.95999999985</v>
      </c>
      <c r="N295" s="95">
        <v>101.08</v>
      </c>
      <c r="O295" s="93">
        <v>2075.3459199999998</v>
      </c>
      <c r="P295" s="94">
        <f t="shared" si="6"/>
        <v>4.008426519713081E-4</v>
      </c>
      <c r="Q295" s="94">
        <f>O295/'סכום נכסי הקרן'!$C$42</f>
        <v>2.8156588695549624E-5</v>
      </c>
    </row>
    <row r="296" spans="2:17">
      <c r="B296" s="86" t="s">
        <v>3762</v>
      </c>
      <c r="C296" s="96" t="s">
        <v>3489</v>
      </c>
      <c r="D296" s="83">
        <v>7051</v>
      </c>
      <c r="E296" s="83"/>
      <c r="F296" s="83" t="s">
        <v>1157</v>
      </c>
      <c r="G296" s="105">
        <v>43669</v>
      </c>
      <c r="H296" s="83"/>
      <c r="I296" s="93">
        <v>3.3699999999999997</v>
      </c>
      <c r="J296" s="96" t="s">
        <v>151</v>
      </c>
      <c r="K296" s="97">
        <v>4.8502999999999998E-2</v>
      </c>
      <c r="L296" s="97">
        <v>4.6699999999999998E-2</v>
      </c>
      <c r="M296" s="93">
        <v>386959.75999999995</v>
      </c>
      <c r="N296" s="95">
        <v>101.08</v>
      </c>
      <c r="O296" s="93">
        <v>1361.9457599999998</v>
      </c>
      <c r="P296" s="94">
        <f t="shared" si="6"/>
        <v>2.6305299035617093E-4</v>
      </c>
      <c r="Q296" s="94">
        <f>O296/'סכום נכסי הקרן'!$C$42</f>
        <v>1.8477761331454439E-5</v>
      </c>
    </row>
    <row r="297" spans="2:17">
      <c r="B297" s="86" t="s">
        <v>3762</v>
      </c>
      <c r="C297" s="96" t="s">
        <v>3489</v>
      </c>
      <c r="D297" s="83">
        <v>7132</v>
      </c>
      <c r="E297" s="83"/>
      <c r="F297" s="83" t="s">
        <v>1157</v>
      </c>
      <c r="G297" s="105">
        <v>43706</v>
      </c>
      <c r="H297" s="83"/>
      <c r="I297" s="93">
        <v>3.3699999999999997</v>
      </c>
      <c r="J297" s="96" t="s">
        <v>151</v>
      </c>
      <c r="K297" s="97">
        <v>4.8502999999999998E-2</v>
      </c>
      <c r="L297" s="97">
        <v>4.6699999999999998E-2</v>
      </c>
      <c r="M297" s="93">
        <v>866052.7899999998</v>
      </c>
      <c r="N297" s="95">
        <v>101.08</v>
      </c>
      <c r="O297" s="93">
        <v>3048.1642899999997</v>
      </c>
      <c r="P297" s="94">
        <f t="shared" si="6"/>
        <v>5.8873763928850938E-4</v>
      </c>
      <c r="Q297" s="94">
        <f>O297/'סכום נכסי הקרן'!$C$42</f>
        <v>4.1354989239573155E-5</v>
      </c>
    </row>
    <row r="298" spans="2:17">
      <c r="B298" s="86" t="s">
        <v>3757</v>
      </c>
      <c r="C298" s="96" t="s">
        <v>3489</v>
      </c>
      <c r="D298" s="83">
        <v>6556</v>
      </c>
      <c r="E298" s="83"/>
      <c r="F298" s="83" t="s">
        <v>1157</v>
      </c>
      <c r="G298" s="105">
        <v>43383</v>
      </c>
      <c r="H298" s="83"/>
      <c r="I298" s="93">
        <v>3.3699999999999997</v>
      </c>
      <c r="J298" s="96" t="s">
        <v>151</v>
      </c>
      <c r="K298" s="97">
        <v>4.8502999999999998E-2</v>
      </c>
      <c r="L298" s="97">
        <v>4.6699999999999998E-2</v>
      </c>
      <c r="M298" s="93">
        <v>5431455.959999999</v>
      </c>
      <c r="N298" s="95">
        <v>101.08</v>
      </c>
      <c r="O298" s="93">
        <v>19116.58311</v>
      </c>
      <c r="P298" s="94">
        <f t="shared" si="6"/>
        <v>3.6922721155046375E-3</v>
      </c>
      <c r="Q298" s="94">
        <f>O298/'סכום נכסי הקרן'!$C$42</f>
        <v>2.5935809674204141E-4</v>
      </c>
    </row>
    <row r="299" spans="2:17">
      <c r="B299" s="86" t="s">
        <v>3757</v>
      </c>
      <c r="C299" s="96" t="s">
        <v>3489</v>
      </c>
      <c r="D299" s="83">
        <v>6708</v>
      </c>
      <c r="E299" s="83"/>
      <c r="F299" s="83" t="s">
        <v>1157</v>
      </c>
      <c r="G299" s="105">
        <v>43480</v>
      </c>
      <c r="H299" s="83"/>
      <c r="I299" s="93">
        <v>3.3700000000000006</v>
      </c>
      <c r="J299" s="96" t="s">
        <v>151</v>
      </c>
      <c r="K299" s="97">
        <v>4.8502999999999998E-2</v>
      </c>
      <c r="L299" s="97">
        <v>4.6699999999999998E-2</v>
      </c>
      <c r="M299" s="93">
        <v>368533.09999999992</v>
      </c>
      <c r="N299" s="95">
        <v>101.08</v>
      </c>
      <c r="O299" s="93">
        <v>1297.0911699999997</v>
      </c>
      <c r="P299" s="94">
        <f t="shared" si="6"/>
        <v>2.5052665168771805E-4</v>
      </c>
      <c r="Q299" s="94">
        <f>O299/'סכום נכסי הקרן'!$C$42</f>
        <v>1.7597867527703155E-5</v>
      </c>
    </row>
    <row r="300" spans="2:17">
      <c r="B300" s="86" t="s">
        <v>3757</v>
      </c>
      <c r="C300" s="96" t="s">
        <v>3489</v>
      </c>
      <c r="D300" s="83">
        <v>6793</v>
      </c>
      <c r="E300" s="83"/>
      <c r="F300" s="83" t="s">
        <v>1157</v>
      </c>
      <c r="G300" s="105">
        <v>43529</v>
      </c>
      <c r="H300" s="83"/>
      <c r="I300" s="93">
        <v>3.3600000000000003</v>
      </c>
      <c r="J300" s="96" t="s">
        <v>151</v>
      </c>
      <c r="K300" s="97">
        <v>4.8502999999999998E-2</v>
      </c>
      <c r="L300" s="97">
        <v>4.8499999999999995E-2</v>
      </c>
      <c r="M300" s="93">
        <v>571226.31000000006</v>
      </c>
      <c r="N300" s="95">
        <v>101.08</v>
      </c>
      <c r="O300" s="93">
        <v>2010.4913399999996</v>
      </c>
      <c r="P300" s="94">
        <f t="shared" si="6"/>
        <v>3.8831631523430506E-4</v>
      </c>
      <c r="Q300" s="94">
        <f>O300/'סכום נכסי הקרן'!$C$42</f>
        <v>2.7276695027470124E-5</v>
      </c>
    </row>
    <row r="301" spans="2:17">
      <c r="B301" s="86" t="s">
        <v>3757</v>
      </c>
      <c r="C301" s="96" t="s">
        <v>3489</v>
      </c>
      <c r="D301" s="83">
        <v>6871</v>
      </c>
      <c r="E301" s="83"/>
      <c r="F301" s="83" t="s">
        <v>1157</v>
      </c>
      <c r="G301" s="105">
        <v>43570</v>
      </c>
      <c r="H301" s="83"/>
      <c r="I301" s="93">
        <v>3.37</v>
      </c>
      <c r="J301" s="96" t="s">
        <v>151</v>
      </c>
      <c r="K301" s="97">
        <v>4.8502999999999998E-2</v>
      </c>
      <c r="L301" s="97">
        <v>4.6699999999999998E-2</v>
      </c>
      <c r="M301" s="93">
        <v>423813.06999999995</v>
      </c>
      <c r="N301" s="95">
        <v>101.08</v>
      </c>
      <c r="O301" s="93">
        <v>1491.6548799999996</v>
      </c>
      <c r="P301" s="94">
        <f t="shared" si="6"/>
        <v>2.8810565610437768E-4</v>
      </c>
      <c r="Q301" s="94">
        <f>O301/'סכום נכסי הקרן'!$C$42</f>
        <v>2.0237548124926289E-5</v>
      </c>
    </row>
    <row r="302" spans="2:17">
      <c r="B302" s="86" t="s">
        <v>3757</v>
      </c>
      <c r="C302" s="96" t="s">
        <v>3489</v>
      </c>
      <c r="D302" s="83">
        <v>6915</v>
      </c>
      <c r="E302" s="83"/>
      <c r="F302" s="83" t="s">
        <v>1157</v>
      </c>
      <c r="G302" s="105">
        <v>43608</v>
      </c>
      <c r="H302" s="83"/>
      <c r="I302" s="93">
        <v>3.37</v>
      </c>
      <c r="J302" s="96" t="s">
        <v>151</v>
      </c>
      <c r="K302" s="97">
        <v>4.8502999999999998E-2</v>
      </c>
      <c r="L302" s="97">
        <v>4.6700000000000005E-2</v>
      </c>
      <c r="M302" s="93">
        <v>571226.31000000006</v>
      </c>
      <c r="N302" s="95">
        <v>101.08</v>
      </c>
      <c r="O302" s="93">
        <v>2010.4913399999996</v>
      </c>
      <c r="P302" s="94">
        <f t="shared" si="6"/>
        <v>3.8831631523430506E-4</v>
      </c>
      <c r="Q302" s="94">
        <f>O302/'סכום נכסי הקרן'!$C$42</f>
        <v>2.7276695027470124E-5</v>
      </c>
    </row>
    <row r="303" spans="2:17">
      <c r="B303" s="86" t="s">
        <v>3776</v>
      </c>
      <c r="C303" s="96" t="s">
        <v>3489</v>
      </c>
      <c r="D303" s="83">
        <v>6826</v>
      </c>
      <c r="E303" s="83"/>
      <c r="F303" s="83" t="s">
        <v>1157</v>
      </c>
      <c r="G303" s="105">
        <v>43550</v>
      </c>
      <c r="H303" s="83"/>
      <c r="I303" s="93">
        <v>4.66</v>
      </c>
      <c r="J303" s="96" t="s">
        <v>151</v>
      </c>
      <c r="K303" s="97">
        <v>4.7934999999999998E-2</v>
      </c>
      <c r="L303" s="97">
        <v>4.9100000000000005E-2</v>
      </c>
      <c r="M303" s="93">
        <v>11592761.999999998</v>
      </c>
      <c r="N303" s="95">
        <v>100.14</v>
      </c>
      <c r="O303" s="93">
        <v>40422.507779999993</v>
      </c>
      <c r="P303" s="94">
        <f t="shared" si="6"/>
        <v>7.8074045689048473E-3</v>
      </c>
      <c r="Q303" s="94">
        <f>O303/'סכום נכסי הקרן'!$C$42</f>
        <v>5.4841938138395488E-4</v>
      </c>
    </row>
    <row r="304" spans="2:17">
      <c r="B304" s="86" t="s">
        <v>3758</v>
      </c>
      <c r="C304" s="96" t="s">
        <v>3489</v>
      </c>
      <c r="D304" s="83">
        <v>521872</v>
      </c>
      <c r="E304" s="83"/>
      <c r="F304" s="83" t="s">
        <v>1157</v>
      </c>
      <c r="G304" s="105">
        <v>43301</v>
      </c>
      <c r="H304" s="83"/>
      <c r="I304" s="93">
        <v>4.0699999999999994</v>
      </c>
      <c r="J304" s="96" t="s">
        <v>151</v>
      </c>
      <c r="K304" s="97">
        <v>4.7934999999999998E-2</v>
      </c>
      <c r="L304" s="97">
        <v>5.5E-2</v>
      </c>
      <c r="M304" s="93">
        <v>6137748.4400000004</v>
      </c>
      <c r="N304" s="95">
        <v>98.42</v>
      </c>
      <c r="O304" s="93">
        <v>21033.967169999996</v>
      </c>
      <c r="P304" s="94">
        <f t="shared" si="6"/>
        <v>4.0626052267470816E-3</v>
      </c>
      <c r="Q304" s="94">
        <f>O304/'סכום נכסי הקרן'!$C$42</f>
        <v>2.853715886753876E-4</v>
      </c>
    </row>
    <row r="305" spans="2:17">
      <c r="B305" s="86" t="s">
        <v>3777</v>
      </c>
      <c r="C305" s="96" t="s">
        <v>3489</v>
      </c>
      <c r="D305" s="83">
        <v>7197</v>
      </c>
      <c r="E305" s="83"/>
      <c r="F305" s="83" t="s">
        <v>1157</v>
      </c>
      <c r="G305" s="105">
        <v>43735</v>
      </c>
      <c r="H305" s="83"/>
      <c r="I305" s="93">
        <v>11.11</v>
      </c>
      <c r="J305" s="96" t="s">
        <v>154</v>
      </c>
      <c r="K305" s="97">
        <v>3.6158999999999997E-2</v>
      </c>
      <c r="L305" s="97">
        <v>3.6900000000000002E-2</v>
      </c>
      <c r="M305" s="93">
        <v>337317.04999999993</v>
      </c>
      <c r="N305" s="95">
        <v>100</v>
      </c>
      <c r="O305" s="93">
        <v>1443.7169699999997</v>
      </c>
      <c r="P305" s="94">
        <f t="shared" si="6"/>
        <v>2.7884668930314106E-4</v>
      </c>
      <c r="Q305" s="94">
        <f>O305/'סכום נכסי הקרן'!$C$42</f>
        <v>1.9587165939582327E-5</v>
      </c>
    </row>
    <row r="306" spans="2:17">
      <c r="B306" s="86" t="s">
        <v>3777</v>
      </c>
      <c r="C306" s="96" t="s">
        <v>3489</v>
      </c>
      <c r="D306" s="83">
        <v>7129</v>
      </c>
      <c r="E306" s="83"/>
      <c r="F306" s="83" t="s">
        <v>1157</v>
      </c>
      <c r="G306" s="105">
        <v>43707</v>
      </c>
      <c r="H306" s="83"/>
      <c r="I306" s="93">
        <v>11.090000000000002</v>
      </c>
      <c r="J306" s="96" t="s">
        <v>154</v>
      </c>
      <c r="K306" s="97">
        <v>3.6080000000000001E-2</v>
      </c>
      <c r="L306" s="97">
        <v>3.7400000000000003E-2</v>
      </c>
      <c r="M306" s="93">
        <v>71720.14999999998</v>
      </c>
      <c r="N306" s="95">
        <v>99.5</v>
      </c>
      <c r="O306" s="93">
        <v>305.42742999999996</v>
      </c>
      <c r="P306" s="94">
        <f t="shared" si="6"/>
        <v>5.8991775706471656E-5</v>
      </c>
      <c r="Q306" s="94">
        <f>O306/'סכום נכסי הקרן'!$C$42</f>
        <v>4.1437884836320559E-6</v>
      </c>
    </row>
    <row r="307" spans="2:17">
      <c r="B307" s="86" t="s">
        <v>3759</v>
      </c>
      <c r="C307" s="96" t="s">
        <v>3489</v>
      </c>
      <c r="D307" s="83">
        <v>474437</v>
      </c>
      <c r="E307" s="83"/>
      <c r="F307" s="83" t="s">
        <v>1157</v>
      </c>
      <c r="G307" s="105">
        <v>42887</v>
      </c>
      <c r="H307" s="83"/>
      <c r="I307" s="93">
        <v>2.31</v>
      </c>
      <c r="J307" s="96" t="s">
        <v>151</v>
      </c>
      <c r="K307" s="97">
        <v>5.6318E-2</v>
      </c>
      <c r="L307" s="97">
        <v>6.1300000000000007E-2</v>
      </c>
      <c r="M307" s="93">
        <v>6442907.0599999987</v>
      </c>
      <c r="N307" s="95">
        <v>99.57</v>
      </c>
      <c r="O307" s="93">
        <v>22337.735269999997</v>
      </c>
      <c r="P307" s="94">
        <f t="shared" si="6"/>
        <v>4.3144214939646423E-3</v>
      </c>
      <c r="Q307" s="94">
        <f>O307/'סכום נכסי הקרן'!$C$42</f>
        <v>3.0306004330471432E-4</v>
      </c>
    </row>
    <row r="308" spans="2:17">
      <c r="B308" s="86" t="s">
        <v>3759</v>
      </c>
      <c r="C308" s="96" t="s">
        <v>3489</v>
      </c>
      <c r="D308" s="83">
        <v>474436</v>
      </c>
      <c r="E308" s="83"/>
      <c r="F308" s="83" t="s">
        <v>1157</v>
      </c>
      <c r="G308" s="105">
        <v>42887</v>
      </c>
      <c r="H308" s="83"/>
      <c r="I308" s="93">
        <v>2.3899999999999997</v>
      </c>
      <c r="J308" s="96" t="s">
        <v>151</v>
      </c>
      <c r="K308" s="97">
        <v>5.5500000000000001E-2</v>
      </c>
      <c r="L308" s="97">
        <v>5.849999999999999E-2</v>
      </c>
      <c r="M308" s="93">
        <v>3459631.8099999996</v>
      </c>
      <c r="N308" s="95">
        <v>99.57</v>
      </c>
      <c r="O308" s="93">
        <v>11994.63788</v>
      </c>
      <c r="P308" s="94">
        <f t="shared" si="6"/>
        <v>2.3167041267292488E-3</v>
      </c>
      <c r="Q308" s="94">
        <f>O308/'סכום נכסי הקרן'!$C$42</f>
        <v>1.6273339402581106E-4</v>
      </c>
    </row>
    <row r="309" spans="2:17">
      <c r="B309" s="86" t="s">
        <v>3760</v>
      </c>
      <c r="C309" s="96" t="s">
        <v>3489</v>
      </c>
      <c r="D309" s="83">
        <v>6528</v>
      </c>
      <c r="E309" s="83"/>
      <c r="F309" s="83" t="s">
        <v>1157</v>
      </c>
      <c r="G309" s="105">
        <v>43373</v>
      </c>
      <c r="H309" s="83"/>
      <c r="I309" s="93">
        <v>7.3299999999999992</v>
      </c>
      <c r="J309" s="96" t="s">
        <v>154</v>
      </c>
      <c r="K309" s="97">
        <v>3.032E-2</v>
      </c>
      <c r="L309" s="97">
        <v>2.9700000000000001E-2</v>
      </c>
      <c r="M309" s="93">
        <v>17958019.589999996</v>
      </c>
      <c r="N309" s="95">
        <v>100.67</v>
      </c>
      <c r="O309" s="93">
        <v>77375.285609999992</v>
      </c>
      <c r="P309" s="94">
        <f t="shared" si="6"/>
        <v>1.4944648206381805E-2</v>
      </c>
      <c r="Q309" s="94">
        <f>O309/'סכום נכסי הקרן'!$C$42</f>
        <v>1.0497643169392452E-3</v>
      </c>
    </row>
    <row r="310" spans="2:17">
      <c r="B310" s="86" t="s">
        <v>3761</v>
      </c>
      <c r="C310" s="96" t="s">
        <v>3489</v>
      </c>
      <c r="D310" s="83">
        <v>6495</v>
      </c>
      <c r="E310" s="83"/>
      <c r="F310" s="83" t="s">
        <v>1157</v>
      </c>
      <c r="G310" s="105">
        <v>43342</v>
      </c>
      <c r="H310" s="83"/>
      <c r="I310" s="93">
        <v>3.16</v>
      </c>
      <c r="J310" s="96" t="s">
        <v>151</v>
      </c>
      <c r="K310" s="97">
        <v>4.7554999999999993E-2</v>
      </c>
      <c r="L310" s="97">
        <v>4.9099999999999991E-2</v>
      </c>
      <c r="M310" s="93">
        <v>232542.07999999996</v>
      </c>
      <c r="N310" s="95">
        <v>99.98</v>
      </c>
      <c r="O310" s="93">
        <v>809.54959999999983</v>
      </c>
      <c r="P310" s="94">
        <f t="shared" si="6"/>
        <v>1.563604435477974E-4</v>
      </c>
      <c r="Q310" s="94">
        <f>O310/'סכום נכסי הקרן'!$C$42</f>
        <v>1.0983303986184008E-5</v>
      </c>
    </row>
    <row r="311" spans="2:17">
      <c r="B311" s="86" t="s">
        <v>3761</v>
      </c>
      <c r="C311" s="96" t="s">
        <v>3489</v>
      </c>
      <c r="D311" s="83">
        <v>525540</v>
      </c>
      <c r="E311" s="83"/>
      <c r="F311" s="83" t="s">
        <v>1157</v>
      </c>
      <c r="G311" s="105">
        <v>43368</v>
      </c>
      <c r="H311" s="83"/>
      <c r="I311" s="93">
        <v>3.18</v>
      </c>
      <c r="J311" s="96" t="s">
        <v>151</v>
      </c>
      <c r="K311" s="97">
        <v>4.7554999999999993E-2</v>
      </c>
      <c r="L311" s="97">
        <v>4.9100000000000012E-2</v>
      </c>
      <c r="M311" s="93">
        <v>682579.81999999983</v>
      </c>
      <c r="N311" s="95">
        <v>99.98</v>
      </c>
      <c r="O311" s="93">
        <v>2376.2676399999996</v>
      </c>
      <c r="P311" s="94">
        <f t="shared" si="6"/>
        <v>4.5896417239743901E-4</v>
      </c>
      <c r="Q311" s="94">
        <f>O311/'סכום נכסי הקרן'!$C$42</f>
        <v>3.2239247407017515E-5</v>
      </c>
    </row>
    <row r="312" spans="2:17">
      <c r="B312" s="86" t="s">
        <v>3761</v>
      </c>
      <c r="C312" s="96" t="s">
        <v>3489</v>
      </c>
      <c r="D312" s="83">
        <v>6587</v>
      </c>
      <c r="E312" s="83"/>
      <c r="F312" s="83" t="s">
        <v>1157</v>
      </c>
      <c r="G312" s="105">
        <v>43404</v>
      </c>
      <c r="H312" s="83"/>
      <c r="I312" s="93">
        <v>3.16</v>
      </c>
      <c r="J312" s="96" t="s">
        <v>151</v>
      </c>
      <c r="K312" s="97">
        <v>4.7554999999999993E-2</v>
      </c>
      <c r="L312" s="97">
        <v>4.9100000000000005E-2</v>
      </c>
      <c r="M312" s="93">
        <v>138372.15</v>
      </c>
      <c r="N312" s="95">
        <v>99.98</v>
      </c>
      <c r="O312" s="93">
        <v>481.7154799999999</v>
      </c>
      <c r="P312" s="94">
        <f t="shared" si="6"/>
        <v>9.304092808722299E-5</v>
      </c>
      <c r="Q312" s="94">
        <f>O312/'סכום נכסי הקרן'!$C$42</f>
        <v>6.5355199381119367E-6</v>
      </c>
    </row>
    <row r="313" spans="2:17">
      <c r="B313" s="86" t="s">
        <v>3761</v>
      </c>
      <c r="C313" s="96" t="s">
        <v>3489</v>
      </c>
      <c r="D313" s="83">
        <v>6614</v>
      </c>
      <c r="E313" s="83"/>
      <c r="F313" s="83" t="s">
        <v>1157</v>
      </c>
      <c r="G313" s="105">
        <v>43433</v>
      </c>
      <c r="H313" s="83"/>
      <c r="I313" s="93">
        <v>3.1599999999999997</v>
      </c>
      <c r="J313" s="96" t="s">
        <v>151</v>
      </c>
      <c r="K313" s="97">
        <v>4.7554999999999993E-2</v>
      </c>
      <c r="L313" s="97">
        <v>4.9100000000000005E-2</v>
      </c>
      <c r="M313" s="93">
        <v>245034.00999999995</v>
      </c>
      <c r="N313" s="95">
        <v>99.98</v>
      </c>
      <c r="O313" s="93">
        <v>853.03776999999991</v>
      </c>
      <c r="P313" s="94">
        <f t="shared" si="6"/>
        <v>1.6475996539337922E-4</v>
      </c>
      <c r="Q313" s="94">
        <f>O313/'סכום נכסי הקרן'!$C$42</f>
        <v>1.1573315754348491E-5</v>
      </c>
    </row>
    <row r="314" spans="2:17">
      <c r="B314" s="86" t="s">
        <v>3761</v>
      </c>
      <c r="C314" s="96" t="s">
        <v>3489</v>
      </c>
      <c r="D314" s="83">
        <v>6739</v>
      </c>
      <c r="E314" s="83"/>
      <c r="F314" s="83" t="s">
        <v>1157</v>
      </c>
      <c r="G314" s="105">
        <v>43495</v>
      </c>
      <c r="H314" s="83"/>
      <c r="I314" s="93">
        <v>3.160000000000001</v>
      </c>
      <c r="J314" s="96" t="s">
        <v>151</v>
      </c>
      <c r="K314" s="97">
        <v>4.7554999999999993E-2</v>
      </c>
      <c r="L314" s="97">
        <v>4.9100000000000005E-2</v>
      </c>
      <c r="M314" s="93">
        <v>490228.30999999994</v>
      </c>
      <c r="N314" s="95">
        <v>99.98</v>
      </c>
      <c r="O314" s="93">
        <v>1706.6336399999996</v>
      </c>
      <c r="P314" s="94">
        <f t="shared" si="6"/>
        <v>3.2962772500164534E-4</v>
      </c>
      <c r="Q314" s="94">
        <f>O314/'סכום נכסי הקרן'!$C$42</f>
        <v>2.3154203351058074E-5</v>
      </c>
    </row>
    <row r="315" spans="2:17">
      <c r="B315" s="86" t="s">
        <v>3761</v>
      </c>
      <c r="C315" s="96" t="s">
        <v>3489</v>
      </c>
      <c r="D315" s="83">
        <v>6786</v>
      </c>
      <c r="E315" s="83"/>
      <c r="F315" s="83" t="s">
        <v>1157</v>
      </c>
      <c r="G315" s="105">
        <v>43524</v>
      </c>
      <c r="H315" s="83"/>
      <c r="I315" s="93">
        <v>3.1600000000000006</v>
      </c>
      <c r="J315" s="96" t="s">
        <v>151</v>
      </c>
      <c r="K315" s="97">
        <v>4.7554999999999993E-2</v>
      </c>
      <c r="L315" s="97">
        <v>4.9100000000000012E-2</v>
      </c>
      <c r="M315" s="93">
        <v>758321.9099999998</v>
      </c>
      <c r="N315" s="95">
        <v>99.98</v>
      </c>
      <c r="O315" s="93">
        <v>2639.9488399999996</v>
      </c>
      <c r="P315" s="94">
        <f t="shared" si="6"/>
        <v>5.0989287322962453E-4</v>
      </c>
      <c r="Q315" s="94">
        <f>O315/'סכום נכסי הקרן'!$C$42</f>
        <v>3.5816657333527003E-5</v>
      </c>
    </row>
    <row r="316" spans="2:17">
      <c r="B316" s="86" t="s">
        <v>3761</v>
      </c>
      <c r="C316" s="96" t="s">
        <v>3489</v>
      </c>
      <c r="D316" s="83">
        <v>6830</v>
      </c>
      <c r="E316" s="83"/>
      <c r="F316" s="83" t="s">
        <v>1157</v>
      </c>
      <c r="G316" s="105">
        <v>43552</v>
      </c>
      <c r="H316" s="83"/>
      <c r="I316" s="93">
        <v>3.1599999999999997</v>
      </c>
      <c r="J316" s="96" t="s">
        <v>151</v>
      </c>
      <c r="K316" s="97">
        <v>4.7554999999999993E-2</v>
      </c>
      <c r="L316" s="97">
        <v>4.9099999999999991E-2</v>
      </c>
      <c r="M316" s="93">
        <v>264177.51999999996</v>
      </c>
      <c r="N316" s="95">
        <v>99.98</v>
      </c>
      <c r="O316" s="93">
        <v>919.68216999999981</v>
      </c>
      <c r="P316" s="94">
        <f t="shared" si="6"/>
        <v>1.7763199688345323E-4</v>
      </c>
      <c r="Q316" s="94">
        <f>O316/'סכום נכסי הקרן'!$C$42</f>
        <v>1.2477492229979928E-5</v>
      </c>
    </row>
    <row r="317" spans="2:17">
      <c r="B317" s="86" t="s">
        <v>3761</v>
      </c>
      <c r="C317" s="96" t="s">
        <v>3489</v>
      </c>
      <c r="D317" s="83">
        <v>6890</v>
      </c>
      <c r="E317" s="83"/>
      <c r="F317" s="83" t="s">
        <v>1157</v>
      </c>
      <c r="G317" s="105">
        <v>43585</v>
      </c>
      <c r="H317" s="83"/>
      <c r="I317" s="93">
        <v>3.16</v>
      </c>
      <c r="J317" s="96" t="s">
        <v>151</v>
      </c>
      <c r="K317" s="97">
        <v>4.7554999999999993E-2</v>
      </c>
      <c r="L317" s="97">
        <v>4.9100000000000012E-2</v>
      </c>
      <c r="M317" s="93">
        <v>714364.1399999999</v>
      </c>
      <c r="N317" s="95">
        <v>99.98</v>
      </c>
      <c r="O317" s="93">
        <v>2486.9184999999993</v>
      </c>
      <c r="P317" s="94">
        <f t="shared" si="6"/>
        <v>4.8033583084621743E-4</v>
      </c>
      <c r="Q317" s="94">
        <f>O317/'סכום נכסי הקרן'!$C$42</f>
        <v>3.3740467383795571E-5</v>
      </c>
    </row>
    <row r="318" spans="2:17">
      <c r="B318" s="86" t="s">
        <v>3761</v>
      </c>
      <c r="C318" s="96" t="s">
        <v>3489</v>
      </c>
      <c r="D318" s="83">
        <v>6931</v>
      </c>
      <c r="E318" s="83"/>
      <c r="F318" s="83" t="s">
        <v>1157</v>
      </c>
      <c r="G318" s="105">
        <v>43615</v>
      </c>
      <c r="H318" s="83"/>
      <c r="I318" s="93">
        <v>3.16</v>
      </c>
      <c r="J318" s="96" t="s">
        <v>151</v>
      </c>
      <c r="K318" s="97">
        <v>4.7554999999999993E-2</v>
      </c>
      <c r="L318" s="97">
        <v>4.9100000000000005E-2</v>
      </c>
      <c r="M318" s="93">
        <v>589805.93000000005</v>
      </c>
      <c r="N318" s="95">
        <v>99.98</v>
      </c>
      <c r="O318" s="93">
        <v>2053.2935899999998</v>
      </c>
      <c r="P318" s="94">
        <f t="shared" si="6"/>
        <v>3.9658335507330165E-4</v>
      </c>
      <c r="Q318" s="94">
        <f>O318/'סכום נכסי הקרן'!$C$42</f>
        <v>2.7857400796508423E-5</v>
      </c>
    </row>
    <row r="319" spans="2:17">
      <c r="B319" s="86" t="s">
        <v>3761</v>
      </c>
      <c r="C319" s="96" t="s">
        <v>3489</v>
      </c>
      <c r="D319" s="83">
        <v>7015</v>
      </c>
      <c r="E319" s="83"/>
      <c r="F319" s="83" t="s">
        <v>1157</v>
      </c>
      <c r="G319" s="105">
        <v>43643</v>
      </c>
      <c r="H319" s="83"/>
      <c r="I319" s="93">
        <v>3.15</v>
      </c>
      <c r="J319" s="96" t="s">
        <v>151</v>
      </c>
      <c r="K319" s="97">
        <v>4.9843999999999999E-2</v>
      </c>
      <c r="L319" s="97">
        <v>5.0100000000000006E-2</v>
      </c>
      <c r="M319" s="93">
        <v>478738.5799999999</v>
      </c>
      <c r="N319" s="95">
        <v>100.29</v>
      </c>
      <c r="O319" s="93">
        <v>1671.8019799999997</v>
      </c>
      <c r="P319" s="94">
        <f t="shared" si="6"/>
        <v>3.2290016463090829E-4</v>
      </c>
      <c r="Q319" s="94">
        <f>O319/'סכום נכסי הקרן'!$C$42</f>
        <v>2.2681635999874892E-5</v>
      </c>
    </row>
    <row r="320" spans="2:17">
      <c r="B320" s="86" t="s">
        <v>3761</v>
      </c>
      <c r="C320" s="96" t="s">
        <v>3489</v>
      </c>
      <c r="D320" s="83">
        <v>7074</v>
      </c>
      <c r="E320" s="83"/>
      <c r="F320" s="83" t="s">
        <v>1157</v>
      </c>
      <c r="G320" s="105">
        <v>43677</v>
      </c>
      <c r="H320" s="83"/>
      <c r="I320" s="93">
        <v>3.1299999999999994</v>
      </c>
      <c r="J320" s="96" t="s">
        <v>151</v>
      </c>
      <c r="K320" s="97">
        <v>4.7554999999999993E-2</v>
      </c>
      <c r="L320" s="97">
        <v>4.7999999999999987E-2</v>
      </c>
      <c r="M320" s="93">
        <v>107494.19999999998</v>
      </c>
      <c r="N320" s="95">
        <v>100.29</v>
      </c>
      <c r="O320" s="93">
        <v>375.38028000000003</v>
      </c>
      <c r="P320" s="94">
        <f t="shared" si="6"/>
        <v>7.2502817714808834E-5</v>
      </c>
      <c r="Q320" s="94">
        <f>O320/'סכום נכסי הקרן'!$C$42</f>
        <v>5.0928512912104093E-6</v>
      </c>
    </row>
    <row r="321" spans="2:17">
      <c r="B321" s="86" t="s">
        <v>3761</v>
      </c>
      <c r="C321" s="96" t="s">
        <v>3489</v>
      </c>
      <c r="D321" s="83">
        <v>7195</v>
      </c>
      <c r="E321" s="83"/>
      <c r="F321" s="83" t="s">
        <v>1157</v>
      </c>
      <c r="G321" s="105">
        <v>43735</v>
      </c>
      <c r="H321" s="83"/>
      <c r="I321" s="93">
        <v>3.16</v>
      </c>
      <c r="J321" s="96" t="s">
        <v>151</v>
      </c>
      <c r="K321" s="97">
        <v>4.7554999999999993E-2</v>
      </c>
      <c r="L321" s="97">
        <v>4.6500000000000007E-2</v>
      </c>
      <c r="M321" s="93">
        <v>122850.50999999998</v>
      </c>
      <c r="N321" s="95">
        <v>100</v>
      </c>
      <c r="O321" s="93">
        <v>427.76547999999991</v>
      </c>
      <c r="P321" s="94">
        <f t="shared" si="6"/>
        <v>8.2620756266492455E-5</v>
      </c>
      <c r="Q321" s="94">
        <f>O321/'סכום נכסי הקרן'!$C$42</f>
        <v>5.8035706541463498E-6</v>
      </c>
    </row>
    <row r="322" spans="2:17">
      <c r="B322" s="86" t="s">
        <v>3761</v>
      </c>
      <c r="C322" s="96" t="s">
        <v>3489</v>
      </c>
      <c r="D322" s="83">
        <v>6483</v>
      </c>
      <c r="E322" s="83"/>
      <c r="F322" s="83" t="s">
        <v>1157</v>
      </c>
      <c r="G322" s="105">
        <v>43333</v>
      </c>
      <c r="H322" s="83"/>
      <c r="I322" s="93">
        <v>3.16</v>
      </c>
      <c r="J322" s="96" t="s">
        <v>151</v>
      </c>
      <c r="K322" s="97">
        <v>4.7554999999999993E-2</v>
      </c>
      <c r="L322" s="97">
        <v>4.9100000000000005E-2</v>
      </c>
      <c r="M322" s="93">
        <v>2621383.4599999995</v>
      </c>
      <c r="N322" s="95">
        <v>99.98</v>
      </c>
      <c r="O322" s="93">
        <v>9125.8318999999992</v>
      </c>
      <c r="P322" s="94">
        <f t="shared" si="6"/>
        <v>1.7626086451363065E-3</v>
      </c>
      <c r="Q322" s="94">
        <f>O322/'סכום נכסי הקרן'!$C$42</f>
        <v>1.2381179100640058E-4</v>
      </c>
    </row>
    <row r="323" spans="2:17">
      <c r="B323" s="142"/>
      <c r="C323" s="142"/>
      <c r="D323" s="142"/>
      <c r="E323" s="142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</row>
    <row r="324" spans="2:17">
      <c r="B324" s="142"/>
      <c r="C324" s="142"/>
      <c r="D324" s="142"/>
      <c r="E324" s="142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</row>
    <row r="325" spans="2:17">
      <c r="B325" s="142"/>
      <c r="C325" s="142"/>
      <c r="D325" s="142"/>
      <c r="E325" s="142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</row>
    <row r="326" spans="2:17">
      <c r="B326" s="143" t="s">
        <v>243</v>
      </c>
      <c r="C326" s="142"/>
      <c r="D326" s="142"/>
      <c r="E326" s="142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</row>
    <row r="327" spans="2:17">
      <c r="B327" s="143" t="s">
        <v>131</v>
      </c>
      <c r="C327" s="142"/>
      <c r="D327" s="142"/>
      <c r="E327" s="142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</row>
    <row r="328" spans="2:17">
      <c r="B328" s="143" t="s">
        <v>225</v>
      </c>
      <c r="C328" s="142"/>
      <c r="D328" s="142"/>
      <c r="E328" s="142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</row>
    <row r="329" spans="2:17">
      <c r="B329" s="143" t="s">
        <v>233</v>
      </c>
      <c r="C329" s="142"/>
      <c r="D329" s="142"/>
      <c r="E329" s="142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</row>
    <row r="330" spans="2:17">
      <c r="B330" s="142"/>
      <c r="C330" s="142"/>
      <c r="D330" s="142"/>
      <c r="E330" s="142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</row>
    <row r="331" spans="2:17">
      <c r="B331" s="142"/>
      <c r="C331" s="142"/>
      <c r="D331" s="142"/>
      <c r="E331" s="142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</row>
    <row r="332" spans="2:17">
      <c r="B332" s="142"/>
      <c r="C332" s="142"/>
      <c r="D332" s="142"/>
      <c r="E332" s="142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</row>
    <row r="333" spans="2:17">
      <c r="B333" s="142"/>
      <c r="C333" s="142"/>
      <c r="D333" s="142"/>
      <c r="E333" s="142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</row>
    <row r="334" spans="2:17">
      <c r="B334" s="142"/>
      <c r="C334" s="142"/>
      <c r="D334" s="142"/>
      <c r="E334" s="142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</row>
    <row r="335" spans="2:17">
      <c r="B335" s="142"/>
      <c r="C335" s="142"/>
      <c r="D335" s="142"/>
      <c r="E335" s="142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</row>
    <row r="336" spans="2:17">
      <c r="B336" s="142"/>
      <c r="C336" s="142"/>
      <c r="D336" s="142"/>
      <c r="E336" s="142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</row>
    <row r="337" spans="2:17">
      <c r="B337" s="142"/>
      <c r="C337" s="142"/>
      <c r="D337" s="142"/>
      <c r="E337" s="142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</row>
    <row r="338" spans="2:17">
      <c r="B338" s="142"/>
      <c r="C338" s="142"/>
      <c r="D338" s="142"/>
      <c r="E338" s="142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</row>
    <row r="339" spans="2:17">
      <c r="B339" s="142"/>
      <c r="C339" s="142"/>
      <c r="D339" s="142"/>
      <c r="E339" s="142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</row>
    <row r="340" spans="2:17">
      <c r="B340" s="142"/>
      <c r="C340" s="142"/>
      <c r="D340" s="142"/>
      <c r="E340" s="142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</row>
    <row r="341" spans="2:17">
      <c r="B341" s="142"/>
      <c r="C341" s="142"/>
      <c r="D341" s="142"/>
      <c r="E341" s="142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</row>
    <row r="342" spans="2:17">
      <c r="B342" s="142"/>
      <c r="C342" s="142"/>
      <c r="D342" s="142"/>
      <c r="E342" s="142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</row>
    <row r="343" spans="2:17">
      <c r="B343" s="142"/>
      <c r="C343" s="142"/>
      <c r="D343" s="142"/>
      <c r="E343" s="142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</row>
    <row r="344" spans="2:17">
      <c r="B344" s="142"/>
      <c r="C344" s="142"/>
      <c r="D344" s="142"/>
      <c r="E344" s="142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</row>
    <row r="345" spans="2:17">
      <c r="B345" s="142"/>
      <c r="C345" s="142"/>
      <c r="D345" s="142"/>
      <c r="E345" s="142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</row>
    <row r="346" spans="2:17">
      <c r="B346" s="142"/>
      <c r="C346" s="142"/>
      <c r="D346" s="142"/>
      <c r="E346" s="142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</row>
    <row r="347" spans="2:17">
      <c r="B347" s="142"/>
      <c r="C347" s="142"/>
      <c r="D347" s="142"/>
      <c r="E347" s="142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</row>
    <row r="348" spans="2:17">
      <c r="B348" s="142"/>
      <c r="C348" s="142"/>
      <c r="D348" s="142"/>
      <c r="E348" s="142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</row>
    <row r="349" spans="2:17">
      <c r="B349" s="142"/>
      <c r="C349" s="142"/>
      <c r="D349" s="142"/>
      <c r="E349" s="142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</row>
    <row r="350" spans="2:17">
      <c r="B350" s="142"/>
      <c r="C350" s="142"/>
      <c r="D350" s="142"/>
      <c r="E350" s="142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</row>
    <row r="351" spans="2:17">
      <c r="B351" s="142"/>
      <c r="C351" s="142"/>
      <c r="D351" s="142"/>
      <c r="E351" s="142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</row>
    <row r="352" spans="2:17">
      <c r="B352" s="142"/>
      <c r="C352" s="142"/>
      <c r="D352" s="142"/>
      <c r="E352" s="142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</row>
    <row r="353" spans="2:17">
      <c r="B353" s="142"/>
      <c r="C353" s="142"/>
      <c r="D353" s="142"/>
      <c r="E353" s="142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</row>
    <row r="354" spans="2:17">
      <c r="B354" s="142"/>
      <c r="C354" s="142"/>
      <c r="D354" s="142"/>
      <c r="E354" s="142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</row>
    <row r="355" spans="2:17">
      <c r="B355" s="142"/>
      <c r="C355" s="142"/>
      <c r="D355" s="142"/>
      <c r="E355" s="142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</row>
    <row r="356" spans="2:17">
      <c r="B356" s="142"/>
      <c r="C356" s="142"/>
      <c r="D356" s="142"/>
      <c r="E356" s="142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</row>
    <row r="357" spans="2:17">
      <c r="B357" s="142"/>
      <c r="C357" s="142"/>
      <c r="D357" s="142"/>
      <c r="E357" s="142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</row>
    <row r="358" spans="2:17">
      <c r="B358" s="142"/>
      <c r="C358" s="142"/>
      <c r="D358" s="142"/>
      <c r="E358" s="142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</row>
    <row r="359" spans="2:17">
      <c r="B359" s="142"/>
      <c r="C359" s="142"/>
      <c r="D359" s="142"/>
      <c r="E359" s="142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</row>
    <row r="360" spans="2:17">
      <c r="B360" s="142"/>
      <c r="C360" s="142"/>
      <c r="D360" s="142"/>
      <c r="E360" s="142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</row>
    <row r="361" spans="2:17">
      <c r="B361" s="142"/>
      <c r="C361" s="142"/>
      <c r="D361" s="142"/>
      <c r="E361" s="142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</row>
    <row r="362" spans="2:17">
      <c r="B362" s="142"/>
      <c r="C362" s="142"/>
      <c r="D362" s="142"/>
      <c r="E362" s="142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</row>
    <row r="363" spans="2:17">
      <c r="B363" s="142"/>
      <c r="C363" s="142"/>
      <c r="D363" s="142"/>
      <c r="E363" s="142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</row>
    <row r="364" spans="2:17">
      <c r="B364" s="142"/>
      <c r="C364" s="142"/>
      <c r="D364" s="142"/>
      <c r="E364" s="142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</row>
    <row r="365" spans="2:17">
      <c r="B365" s="142"/>
      <c r="C365" s="142"/>
      <c r="D365" s="142"/>
      <c r="E365" s="142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</row>
    <row r="366" spans="2:17">
      <c r="B366" s="142"/>
      <c r="C366" s="142"/>
      <c r="D366" s="142"/>
      <c r="E366" s="142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</row>
    <row r="367" spans="2:17">
      <c r="B367" s="142"/>
      <c r="C367" s="142"/>
      <c r="D367" s="142"/>
      <c r="E367" s="142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</row>
    <row r="368" spans="2:17">
      <c r="B368" s="142"/>
      <c r="C368" s="142"/>
      <c r="D368" s="142"/>
      <c r="E368" s="142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</row>
    <row r="369" spans="2:17">
      <c r="B369" s="142"/>
      <c r="C369" s="142"/>
      <c r="D369" s="142"/>
      <c r="E369" s="142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</row>
    <row r="370" spans="2:17">
      <c r="B370" s="142"/>
      <c r="C370" s="142"/>
      <c r="D370" s="142"/>
      <c r="E370" s="142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</row>
    <row r="371" spans="2:17">
      <c r="B371" s="142"/>
      <c r="C371" s="142"/>
      <c r="D371" s="142"/>
      <c r="E371" s="142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</row>
    <row r="372" spans="2:17">
      <c r="B372" s="142"/>
      <c r="C372" s="142"/>
      <c r="D372" s="142"/>
      <c r="E372" s="142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</row>
    <row r="373" spans="2:17">
      <c r="B373" s="142"/>
      <c r="C373" s="142"/>
      <c r="D373" s="142"/>
      <c r="E373" s="142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</row>
    <row r="374" spans="2:17">
      <c r="B374" s="142"/>
      <c r="C374" s="142"/>
      <c r="D374" s="142"/>
      <c r="E374" s="142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</row>
    <row r="375" spans="2:17">
      <c r="B375" s="142"/>
      <c r="C375" s="142"/>
      <c r="D375" s="142"/>
      <c r="E375" s="142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</row>
    <row r="376" spans="2:17">
      <c r="B376" s="142"/>
      <c r="C376" s="142"/>
      <c r="D376" s="142"/>
      <c r="E376" s="142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</row>
    <row r="377" spans="2:17">
      <c r="B377" s="142"/>
      <c r="C377" s="142"/>
      <c r="D377" s="142"/>
      <c r="E377" s="142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</row>
    <row r="378" spans="2:17">
      <c r="B378" s="142"/>
      <c r="C378" s="142"/>
      <c r="D378" s="142"/>
      <c r="E378" s="142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</row>
    <row r="379" spans="2:17">
      <c r="B379" s="142"/>
      <c r="C379" s="142"/>
      <c r="D379" s="142"/>
      <c r="E379" s="142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</row>
    <row r="380" spans="2:17">
      <c r="B380" s="142"/>
      <c r="C380" s="142"/>
      <c r="D380" s="142"/>
      <c r="E380" s="142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</row>
    <row r="381" spans="2:17">
      <c r="B381" s="142"/>
      <c r="C381" s="142"/>
      <c r="D381" s="142"/>
      <c r="E381" s="142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</row>
    <row r="382" spans="2:17">
      <c r="B382" s="142"/>
      <c r="C382" s="142"/>
      <c r="D382" s="142"/>
      <c r="E382" s="142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</row>
    <row r="383" spans="2:17">
      <c r="B383" s="142"/>
      <c r="C383" s="142"/>
      <c r="D383" s="142"/>
      <c r="E383" s="142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</row>
    <row r="384" spans="2:17">
      <c r="B384" s="142"/>
      <c r="C384" s="142"/>
      <c r="D384" s="142"/>
      <c r="E384" s="142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</row>
    <row r="385" spans="2:17">
      <c r="B385" s="142"/>
      <c r="C385" s="142"/>
      <c r="D385" s="142"/>
      <c r="E385" s="142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</row>
    <row r="386" spans="2:17">
      <c r="B386" s="142"/>
      <c r="C386" s="142"/>
      <c r="D386" s="142"/>
      <c r="E386" s="142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</row>
    <row r="387" spans="2:17">
      <c r="B387" s="142"/>
      <c r="C387" s="142"/>
      <c r="D387" s="142"/>
      <c r="E387" s="142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</row>
    <row r="388" spans="2:17">
      <c r="B388" s="142"/>
      <c r="C388" s="142"/>
      <c r="D388" s="142"/>
      <c r="E388" s="142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</row>
    <row r="389" spans="2:17">
      <c r="B389" s="142"/>
      <c r="C389" s="142"/>
      <c r="D389" s="142"/>
      <c r="E389" s="142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</row>
    <row r="390" spans="2:17">
      <c r="B390" s="142"/>
      <c r="C390" s="142"/>
      <c r="D390" s="142"/>
      <c r="E390" s="142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</row>
    <row r="391" spans="2:17">
      <c r="B391" s="142"/>
      <c r="C391" s="142"/>
      <c r="D391" s="142"/>
      <c r="E391" s="142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</row>
    <row r="392" spans="2:17">
      <c r="B392" s="142"/>
      <c r="C392" s="142"/>
      <c r="D392" s="142"/>
      <c r="E392" s="142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</row>
    <row r="393" spans="2:17">
      <c r="B393" s="142"/>
      <c r="C393" s="142"/>
      <c r="D393" s="142"/>
      <c r="E393" s="142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</row>
    <row r="394" spans="2:17">
      <c r="B394" s="142"/>
      <c r="C394" s="142"/>
      <c r="D394" s="142"/>
      <c r="E394" s="142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</row>
    <row r="395" spans="2:17">
      <c r="B395" s="142"/>
      <c r="C395" s="142"/>
      <c r="D395" s="142"/>
      <c r="E395" s="142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</row>
    <row r="396" spans="2:17">
      <c r="B396" s="142"/>
      <c r="C396" s="142"/>
      <c r="D396" s="142"/>
      <c r="E396" s="142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</row>
    <row r="397" spans="2:17">
      <c r="B397" s="142"/>
      <c r="C397" s="142"/>
      <c r="D397" s="142"/>
      <c r="E397" s="142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</row>
    <row r="398" spans="2:17">
      <c r="B398" s="142"/>
      <c r="C398" s="142"/>
      <c r="D398" s="142"/>
      <c r="E398" s="142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</row>
    <row r="399" spans="2:17">
      <c r="B399" s="142"/>
      <c r="C399" s="142"/>
      <c r="D399" s="142"/>
      <c r="E399" s="142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</row>
    <row r="400" spans="2:17">
      <c r="B400" s="142"/>
      <c r="C400" s="142"/>
      <c r="D400" s="142"/>
      <c r="E400" s="142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</row>
    <row r="401" spans="2:17">
      <c r="B401" s="142"/>
      <c r="C401" s="142"/>
      <c r="D401" s="142"/>
      <c r="E401" s="142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</row>
    <row r="402" spans="2:17">
      <c r="B402" s="142"/>
      <c r="C402" s="142"/>
      <c r="D402" s="142"/>
      <c r="E402" s="142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</row>
    <row r="403" spans="2:17">
      <c r="B403" s="142"/>
      <c r="C403" s="142"/>
      <c r="D403" s="142"/>
      <c r="E403" s="142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</row>
    <row r="404" spans="2:17">
      <c r="B404" s="142"/>
      <c r="C404" s="142"/>
      <c r="D404" s="142"/>
      <c r="E404" s="142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</row>
    <row r="405" spans="2:17">
      <c r="B405" s="142"/>
      <c r="C405" s="142"/>
      <c r="D405" s="142"/>
      <c r="E405" s="142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</row>
    <row r="406" spans="2:17">
      <c r="B406" s="142"/>
      <c r="C406" s="142"/>
      <c r="D406" s="142"/>
      <c r="E406" s="142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</row>
    <row r="407" spans="2:17">
      <c r="B407" s="142"/>
      <c r="C407" s="142"/>
      <c r="D407" s="142"/>
      <c r="E407" s="142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</row>
    <row r="408" spans="2:17">
      <c r="B408" s="142"/>
      <c r="C408" s="142"/>
      <c r="D408" s="142"/>
      <c r="E408" s="142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</row>
    <row r="409" spans="2:17">
      <c r="B409" s="142"/>
      <c r="C409" s="142"/>
      <c r="D409" s="142"/>
      <c r="E409" s="142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</row>
    <row r="410" spans="2:17">
      <c r="B410" s="142"/>
      <c r="C410" s="142"/>
      <c r="D410" s="142"/>
      <c r="E410" s="142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</row>
    <row r="411" spans="2:17">
      <c r="B411" s="142"/>
      <c r="C411" s="142"/>
      <c r="D411" s="142"/>
      <c r="E411" s="142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</row>
    <row r="412" spans="2:17">
      <c r="B412" s="142"/>
      <c r="C412" s="142"/>
      <c r="D412" s="142"/>
      <c r="E412" s="142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</row>
    <row r="413" spans="2:17">
      <c r="B413" s="142"/>
      <c r="C413" s="142"/>
      <c r="D413" s="142"/>
      <c r="E413" s="142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</row>
    <row r="414" spans="2:17">
      <c r="B414" s="142"/>
      <c r="C414" s="142"/>
      <c r="D414" s="142"/>
      <c r="E414" s="142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</row>
    <row r="415" spans="2:17">
      <c r="B415" s="142"/>
      <c r="C415" s="142"/>
      <c r="D415" s="142"/>
      <c r="E415" s="142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</row>
    <row r="416" spans="2:17">
      <c r="B416" s="142"/>
      <c r="C416" s="142"/>
      <c r="D416" s="142"/>
      <c r="E416" s="142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</row>
    <row r="417" spans="2:17">
      <c r="B417" s="142"/>
      <c r="C417" s="142"/>
      <c r="D417" s="142"/>
      <c r="E417" s="142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</row>
    <row r="418" spans="2:17">
      <c r="B418" s="142"/>
      <c r="C418" s="142"/>
      <c r="D418" s="142"/>
      <c r="E418" s="142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</row>
    <row r="419" spans="2:17">
      <c r="B419" s="142"/>
      <c r="C419" s="142"/>
      <c r="D419" s="142"/>
      <c r="E419" s="142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</row>
    <row r="420" spans="2:17">
      <c r="B420" s="142"/>
      <c r="C420" s="142"/>
      <c r="D420" s="142"/>
      <c r="E420" s="142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</row>
    <row r="421" spans="2:17">
      <c r="B421" s="142"/>
      <c r="C421" s="142"/>
      <c r="D421" s="142"/>
      <c r="E421" s="142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</row>
    <row r="422" spans="2:17">
      <c r="B422" s="142"/>
      <c r="C422" s="142"/>
      <c r="D422" s="142"/>
      <c r="E422" s="142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</row>
    <row r="423" spans="2:17">
      <c r="B423" s="142"/>
      <c r="C423" s="142"/>
      <c r="D423" s="142"/>
      <c r="E423" s="142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</row>
    <row r="424" spans="2:17">
      <c r="B424" s="142"/>
      <c r="C424" s="142"/>
      <c r="D424" s="142"/>
      <c r="E424" s="142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</row>
    <row r="425" spans="2:17">
      <c r="B425" s="142"/>
      <c r="C425" s="142"/>
      <c r="D425" s="142"/>
      <c r="E425" s="142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</row>
    <row r="426" spans="2:17">
      <c r="B426" s="142"/>
      <c r="C426" s="142"/>
      <c r="D426" s="142"/>
      <c r="E426" s="142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</row>
    <row r="427" spans="2:17">
      <c r="B427" s="142"/>
      <c r="C427" s="142"/>
      <c r="D427" s="142"/>
      <c r="E427" s="142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</row>
    <row r="428" spans="2:17">
      <c r="B428" s="142"/>
      <c r="C428" s="142"/>
      <c r="D428" s="142"/>
      <c r="E428" s="142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</row>
    <row r="429" spans="2:17">
      <c r="B429" s="142"/>
      <c r="C429" s="142"/>
      <c r="D429" s="142"/>
      <c r="E429" s="142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</row>
    <row r="430" spans="2:17">
      <c r="B430" s="142"/>
      <c r="C430" s="142"/>
      <c r="D430" s="142"/>
      <c r="E430" s="142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</row>
    <row r="431" spans="2:17">
      <c r="B431" s="142"/>
      <c r="C431" s="142"/>
      <c r="D431" s="142"/>
      <c r="E431" s="142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</row>
    <row r="432" spans="2:17">
      <c r="B432" s="142"/>
      <c r="C432" s="142"/>
      <c r="D432" s="142"/>
      <c r="E432" s="142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</row>
    <row r="433" spans="2:17">
      <c r="B433" s="142"/>
      <c r="C433" s="142"/>
      <c r="D433" s="142"/>
      <c r="E433" s="142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</row>
    <row r="434" spans="2:17">
      <c r="B434" s="142"/>
      <c r="C434" s="142"/>
      <c r="D434" s="142"/>
      <c r="E434" s="142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</row>
    <row r="435" spans="2:17">
      <c r="B435" s="142"/>
      <c r="C435" s="142"/>
      <c r="D435" s="142"/>
      <c r="E435" s="142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</row>
    <row r="436" spans="2:17">
      <c r="B436" s="142"/>
      <c r="C436" s="142"/>
      <c r="D436" s="142"/>
      <c r="E436" s="142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</row>
    <row r="437" spans="2:17">
      <c r="B437" s="142"/>
      <c r="C437" s="142"/>
      <c r="D437" s="142"/>
      <c r="E437" s="142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</row>
    <row r="438" spans="2:17">
      <c r="B438" s="142"/>
      <c r="C438" s="142"/>
      <c r="D438" s="142"/>
      <c r="E438" s="142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</row>
    <row r="439" spans="2:17">
      <c r="B439" s="142"/>
      <c r="C439" s="142"/>
      <c r="D439" s="142"/>
      <c r="E439" s="142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</row>
    <row r="440" spans="2:17">
      <c r="B440" s="142"/>
      <c r="C440" s="142"/>
      <c r="D440" s="142"/>
      <c r="E440" s="142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</row>
    <row r="441" spans="2:17">
      <c r="B441" s="142"/>
      <c r="C441" s="142"/>
      <c r="D441" s="142"/>
      <c r="E441" s="142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</row>
    <row r="442" spans="2:17">
      <c r="B442" s="142"/>
      <c r="C442" s="142"/>
      <c r="D442" s="142"/>
      <c r="E442" s="142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</row>
    <row r="443" spans="2:17">
      <c r="B443" s="142"/>
      <c r="C443" s="142"/>
      <c r="D443" s="142"/>
      <c r="E443" s="142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</row>
    <row r="444" spans="2:17">
      <c r="B444" s="142"/>
      <c r="C444" s="142"/>
      <c r="D444" s="142"/>
      <c r="E444" s="142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</row>
    <row r="445" spans="2:17">
      <c r="B445" s="142"/>
      <c r="C445" s="142"/>
      <c r="D445" s="142"/>
      <c r="E445" s="142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</row>
    <row r="446" spans="2:17">
      <c r="B446" s="142"/>
      <c r="C446" s="142"/>
      <c r="D446" s="142"/>
      <c r="E446" s="142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</row>
    <row r="447" spans="2:17">
      <c r="B447" s="142"/>
      <c r="C447" s="142"/>
      <c r="D447" s="142"/>
      <c r="E447" s="142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</row>
    <row r="448" spans="2:17">
      <c r="B448" s="142"/>
      <c r="C448" s="142"/>
      <c r="D448" s="142"/>
      <c r="E448" s="142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</row>
    <row r="449" spans="2:17">
      <c r="B449" s="142"/>
      <c r="C449" s="142"/>
      <c r="D449" s="142"/>
      <c r="E449" s="142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</row>
    <row r="450" spans="2:17">
      <c r="B450" s="142"/>
      <c r="C450" s="142"/>
      <c r="D450" s="142"/>
      <c r="E450" s="142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</row>
    <row r="451" spans="2:17">
      <c r="B451" s="142"/>
      <c r="C451" s="142"/>
      <c r="D451" s="142"/>
      <c r="E451" s="142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</row>
    <row r="452" spans="2:17">
      <c r="B452" s="142"/>
      <c r="C452" s="142"/>
      <c r="D452" s="142"/>
      <c r="E452" s="142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</row>
    <row r="453" spans="2:17">
      <c r="B453" s="142"/>
      <c r="C453" s="142"/>
      <c r="D453" s="142"/>
      <c r="E453" s="142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</row>
    <row r="454" spans="2:17">
      <c r="B454" s="142"/>
      <c r="C454" s="142"/>
      <c r="D454" s="142"/>
      <c r="E454" s="142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</row>
    <row r="455" spans="2:17">
      <c r="B455" s="142"/>
      <c r="C455" s="142"/>
      <c r="D455" s="142"/>
      <c r="E455" s="142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</row>
    <row r="456" spans="2:17">
      <c r="B456" s="142"/>
      <c r="C456" s="142"/>
      <c r="D456" s="142"/>
      <c r="E456" s="142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</row>
    <row r="457" spans="2:17">
      <c r="B457" s="142"/>
      <c r="C457" s="142"/>
      <c r="D457" s="142"/>
      <c r="E457" s="142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</row>
    <row r="458" spans="2:17">
      <c r="B458" s="142"/>
      <c r="C458" s="142"/>
      <c r="D458" s="142"/>
      <c r="E458" s="142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</row>
    <row r="459" spans="2:17">
      <c r="B459" s="142"/>
      <c r="C459" s="142"/>
      <c r="D459" s="142"/>
      <c r="E459" s="142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</row>
    <row r="460" spans="2:17">
      <c r="B460" s="142"/>
      <c r="C460" s="142"/>
      <c r="D460" s="142"/>
      <c r="E460" s="142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</row>
    <row r="461" spans="2:17">
      <c r="B461" s="142"/>
      <c r="C461" s="142"/>
      <c r="D461" s="142"/>
      <c r="E461" s="142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</row>
    <row r="462" spans="2:17">
      <c r="B462" s="142"/>
      <c r="C462" s="142"/>
      <c r="D462" s="142"/>
      <c r="E462" s="142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</row>
    <row r="463" spans="2:17">
      <c r="B463" s="142"/>
      <c r="C463" s="142"/>
      <c r="D463" s="142"/>
      <c r="E463" s="142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</row>
    <row r="464" spans="2:17">
      <c r="B464" s="142"/>
      <c r="C464" s="142"/>
      <c r="D464" s="142"/>
      <c r="E464" s="142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</row>
    <row r="465" spans="2:17">
      <c r="B465" s="142"/>
      <c r="C465" s="142"/>
      <c r="D465" s="142"/>
      <c r="E465" s="142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</row>
    <row r="466" spans="2:17">
      <c r="B466" s="142"/>
      <c r="C466" s="142"/>
      <c r="D466" s="142"/>
      <c r="E466" s="142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</row>
    <row r="467" spans="2:17">
      <c r="B467" s="142"/>
      <c r="C467" s="142"/>
      <c r="D467" s="142"/>
      <c r="E467" s="142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</row>
    <row r="468" spans="2:17">
      <c r="B468" s="142"/>
      <c r="C468" s="142"/>
      <c r="D468" s="142"/>
      <c r="E468" s="142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</row>
    <row r="469" spans="2:17">
      <c r="B469" s="142"/>
      <c r="C469" s="142"/>
      <c r="D469" s="142"/>
      <c r="E469" s="142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</row>
    <row r="470" spans="2:17">
      <c r="B470" s="142"/>
      <c r="C470" s="142"/>
      <c r="D470" s="142"/>
      <c r="E470" s="142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</row>
    <row r="471" spans="2:17">
      <c r="B471" s="142"/>
      <c r="C471" s="142"/>
      <c r="D471" s="142"/>
      <c r="E471" s="142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</row>
    <row r="472" spans="2:17">
      <c r="B472" s="142"/>
      <c r="C472" s="142"/>
      <c r="D472" s="142"/>
      <c r="E472" s="142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</row>
    <row r="473" spans="2:17">
      <c r="B473" s="142"/>
      <c r="C473" s="142"/>
      <c r="D473" s="142"/>
      <c r="E473" s="142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</row>
    <row r="474" spans="2:17">
      <c r="B474" s="142"/>
      <c r="C474" s="142"/>
      <c r="D474" s="142"/>
      <c r="E474" s="142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</row>
    <row r="475" spans="2:17">
      <c r="B475" s="142"/>
      <c r="C475" s="142"/>
      <c r="D475" s="142"/>
      <c r="E475" s="142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</row>
    <row r="476" spans="2:17">
      <c r="B476" s="142"/>
      <c r="C476" s="142"/>
      <c r="D476" s="142"/>
      <c r="E476" s="142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</row>
    <row r="477" spans="2:17">
      <c r="B477" s="142"/>
      <c r="C477" s="142"/>
      <c r="D477" s="142"/>
      <c r="E477" s="142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</row>
    <row r="478" spans="2:17">
      <c r="B478" s="142"/>
      <c r="C478" s="142"/>
      <c r="D478" s="142"/>
      <c r="E478" s="142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</row>
    <row r="479" spans="2:17">
      <c r="B479" s="142"/>
      <c r="C479" s="142"/>
      <c r="D479" s="142"/>
      <c r="E479" s="142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</row>
    <row r="480" spans="2:17">
      <c r="B480" s="142"/>
      <c r="C480" s="142"/>
      <c r="D480" s="142"/>
      <c r="E480" s="142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</row>
    <row r="481" spans="2:17">
      <c r="B481" s="142"/>
      <c r="C481" s="142"/>
      <c r="D481" s="142"/>
      <c r="E481" s="142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</row>
    <row r="482" spans="2:17">
      <c r="B482" s="142"/>
      <c r="C482" s="142"/>
      <c r="D482" s="142"/>
      <c r="E482" s="142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</row>
    <row r="483" spans="2:17">
      <c r="B483" s="142"/>
      <c r="C483" s="142"/>
      <c r="D483" s="142"/>
      <c r="E483" s="142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</row>
    <row r="484" spans="2:17">
      <c r="B484" s="142"/>
      <c r="C484" s="142"/>
      <c r="D484" s="142"/>
      <c r="E484" s="142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</row>
    <row r="485" spans="2:17">
      <c r="B485" s="142"/>
      <c r="C485" s="142"/>
      <c r="D485" s="142"/>
      <c r="E485" s="142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</row>
    <row r="486" spans="2:17">
      <c r="B486" s="142"/>
      <c r="C486" s="142"/>
      <c r="D486" s="142"/>
      <c r="E486" s="142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</row>
    <row r="487" spans="2:17">
      <c r="B487" s="142"/>
      <c r="C487" s="142"/>
      <c r="D487" s="142"/>
      <c r="E487" s="142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</row>
    <row r="488" spans="2:17">
      <c r="B488" s="142"/>
      <c r="C488" s="142"/>
      <c r="D488" s="142"/>
      <c r="E488" s="142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</row>
    <row r="489" spans="2:17">
      <c r="B489" s="142"/>
      <c r="C489" s="142"/>
      <c r="D489" s="142"/>
      <c r="E489" s="142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</row>
    <row r="490" spans="2:17">
      <c r="B490" s="142"/>
      <c r="C490" s="142"/>
      <c r="D490" s="142"/>
      <c r="E490" s="142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</row>
    <row r="491" spans="2:17">
      <c r="B491" s="142"/>
      <c r="C491" s="142"/>
      <c r="D491" s="142"/>
      <c r="E491" s="142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</row>
    <row r="492" spans="2:17">
      <c r="B492" s="142"/>
      <c r="C492" s="142"/>
      <c r="D492" s="142"/>
      <c r="E492" s="142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</row>
    <row r="493" spans="2:17">
      <c r="B493" s="142"/>
      <c r="C493" s="142"/>
      <c r="D493" s="142"/>
      <c r="E493" s="142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</row>
    <row r="494" spans="2:17">
      <c r="B494" s="142"/>
      <c r="C494" s="142"/>
      <c r="D494" s="142"/>
      <c r="E494" s="142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</row>
    <row r="495" spans="2:17">
      <c r="B495" s="142"/>
      <c r="C495" s="142"/>
      <c r="D495" s="142"/>
      <c r="E495" s="142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</row>
    <row r="496" spans="2:17">
      <c r="B496" s="142"/>
      <c r="C496" s="142"/>
      <c r="D496" s="142"/>
      <c r="E496" s="142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</row>
    <row r="497" spans="2:17">
      <c r="B497" s="142"/>
      <c r="C497" s="142"/>
      <c r="D497" s="142"/>
      <c r="E497" s="142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</row>
    <row r="498" spans="2:17">
      <c r="B498" s="142"/>
      <c r="C498" s="142"/>
      <c r="D498" s="142"/>
      <c r="E498" s="142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</row>
    <row r="499" spans="2:17">
      <c r="B499" s="142"/>
      <c r="C499" s="142"/>
      <c r="D499" s="142"/>
      <c r="E499" s="142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</row>
    <row r="500" spans="2:17">
      <c r="B500" s="142"/>
      <c r="C500" s="142"/>
      <c r="D500" s="142"/>
      <c r="E500" s="142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</row>
    <row r="501" spans="2:17">
      <c r="B501" s="142"/>
      <c r="C501" s="142"/>
      <c r="D501" s="142"/>
      <c r="E501" s="142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</row>
    <row r="502" spans="2:17">
      <c r="B502" s="142"/>
      <c r="C502" s="142"/>
      <c r="D502" s="142"/>
      <c r="E502" s="142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</row>
    <row r="503" spans="2:17">
      <c r="B503" s="142"/>
      <c r="C503" s="142"/>
      <c r="D503" s="142"/>
      <c r="E503" s="142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</row>
    <row r="504" spans="2:17">
      <c r="B504" s="142"/>
      <c r="C504" s="142"/>
      <c r="D504" s="142"/>
      <c r="E504" s="142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</row>
    <row r="505" spans="2:17">
      <c r="B505" s="142"/>
      <c r="C505" s="142"/>
      <c r="D505" s="142"/>
      <c r="E505" s="142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</row>
    <row r="506" spans="2:17">
      <c r="B506" s="142"/>
      <c r="C506" s="142"/>
      <c r="D506" s="142"/>
      <c r="E506" s="142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</row>
    <row r="507" spans="2:17">
      <c r="B507" s="142"/>
      <c r="C507" s="142"/>
      <c r="D507" s="142"/>
      <c r="E507" s="142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</row>
    <row r="508" spans="2:17">
      <c r="B508" s="142"/>
      <c r="C508" s="142"/>
      <c r="D508" s="142"/>
      <c r="E508" s="142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</row>
    <row r="509" spans="2:17">
      <c r="B509" s="142"/>
      <c r="C509" s="142"/>
      <c r="D509" s="142"/>
      <c r="E509" s="142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</row>
    <row r="510" spans="2:17">
      <c r="B510" s="142"/>
      <c r="C510" s="142"/>
      <c r="D510" s="142"/>
      <c r="E510" s="142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</row>
    <row r="511" spans="2:17">
      <c r="B511" s="142"/>
      <c r="C511" s="142"/>
      <c r="D511" s="142"/>
      <c r="E511" s="142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</row>
    <row r="512" spans="2:17">
      <c r="B512" s="142"/>
      <c r="C512" s="142"/>
      <c r="D512" s="142"/>
      <c r="E512" s="142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</row>
    <row r="513" spans="2:17">
      <c r="B513" s="142"/>
      <c r="C513" s="142"/>
      <c r="D513" s="142"/>
      <c r="E513" s="142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</row>
    <row r="514" spans="2:17">
      <c r="B514" s="142"/>
      <c r="C514" s="142"/>
      <c r="D514" s="142"/>
      <c r="E514" s="142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</row>
    <row r="515" spans="2:17">
      <c r="B515" s="142"/>
      <c r="C515" s="142"/>
      <c r="D515" s="142"/>
      <c r="E515" s="142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</row>
    <row r="516" spans="2:17">
      <c r="B516" s="142"/>
      <c r="C516" s="142"/>
      <c r="D516" s="142"/>
      <c r="E516" s="142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</row>
    <row r="517" spans="2:17">
      <c r="B517" s="142"/>
      <c r="C517" s="142"/>
      <c r="D517" s="142"/>
      <c r="E517" s="142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</row>
    <row r="518" spans="2:17">
      <c r="B518" s="142"/>
      <c r="C518" s="142"/>
      <c r="D518" s="142"/>
      <c r="E518" s="142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</row>
    <row r="519" spans="2:17">
      <c r="B519" s="142"/>
      <c r="C519" s="142"/>
      <c r="D519" s="142"/>
      <c r="E519" s="142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</row>
    <row r="520" spans="2:17">
      <c r="B520" s="142"/>
      <c r="C520" s="142"/>
      <c r="D520" s="142"/>
      <c r="E520" s="142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</row>
    <row r="521" spans="2:17">
      <c r="B521" s="142"/>
      <c r="C521" s="142"/>
      <c r="D521" s="142"/>
      <c r="E521" s="142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</row>
    <row r="522" spans="2:17">
      <c r="B522" s="142"/>
      <c r="C522" s="142"/>
      <c r="D522" s="142"/>
      <c r="E522" s="142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</row>
    <row r="523" spans="2:17">
      <c r="B523" s="142"/>
      <c r="C523" s="142"/>
      <c r="D523" s="142"/>
      <c r="E523" s="142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</row>
    <row r="524" spans="2:17">
      <c r="B524" s="142"/>
      <c r="C524" s="142"/>
      <c r="D524" s="142"/>
      <c r="E524" s="142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</row>
    <row r="525" spans="2:17">
      <c r="B525" s="142"/>
      <c r="C525" s="142"/>
      <c r="D525" s="142"/>
      <c r="E525" s="142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</row>
    <row r="526" spans="2:17">
      <c r="B526" s="142"/>
      <c r="C526" s="142"/>
      <c r="D526" s="142"/>
      <c r="E526" s="142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</row>
    <row r="527" spans="2:17">
      <c r="B527" s="142"/>
      <c r="C527" s="142"/>
      <c r="D527" s="142"/>
      <c r="E527" s="142"/>
      <c r="F527" s="128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</row>
    <row r="528" spans="2:17">
      <c r="B528" s="142"/>
      <c r="C528" s="142"/>
      <c r="D528" s="142"/>
      <c r="E528" s="142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</row>
    <row r="529" spans="2:17">
      <c r="B529" s="142"/>
      <c r="C529" s="142"/>
      <c r="D529" s="142"/>
      <c r="E529" s="142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</row>
    <row r="530" spans="2:17">
      <c r="B530" s="142"/>
      <c r="C530" s="142"/>
      <c r="D530" s="142"/>
      <c r="E530" s="142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</row>
    <row r="531" spans="2:17">
      <c r="B531" s="142"/>
      <c r="C531" s="142"/>
      <c r="D531" s="142"/>
      <c r="E531" s="142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</row>
    <row r="532" spans="2:17">
      <c r="B532" s="142"/>
      <c r="C532" s="142"/>
      <c r="D532" s="142"/>
      <c r="E532" s="142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</row>
    <row r="533" spans="2:17">
      <c r="B533" s="142"/>
      <c r="C533" s="142"/>
      <c r="D533" s="142"/>
      <c r="E533" s="142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</row>
    <row r="534" spans="2:17">
      <c r="B534" s="142"/>
      <c r="C534" s="142"/>
      <c r="D534" s="142"/>
      <c r="E534" s="142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</row>
    <row r="535" spans="2:17">
      <c r="B535" s="142"/>
      <c r="C535" s="142"/>
      <c r="D535" s="142"/>
      <c r="E535" s="142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</row>
    <row r="536" spans="2:17">
      <c r="B536" s="142"/>
      <c r="C536" s="142"/>
      <c r="D536" s="142"/>
      <c r="E536" s="142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</row>
    <row r="537" spans="2:17">
      <c r="B537" s="142"/>
      <c r="C537" s="142"/>
      <c r="D537" s="142"/>
      <c r="E537" s="142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</row>
    <row r="538" spans="2:17">
      <c r="B538" s="142"/>
      <c r="C538" s="142"/>
      <c r="D538" s="142"/>
      <c r="E538" s="142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</row>
    <row r="539" spans="2:17">
      <c r="B539" s="142"/>
      <c r="C539" s="142"/>
      <c r="D539" s="142"/>
      <c r="E539" s="142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</row>
    <row r="540" spans="2:17">
      <c r="B540" s="142"/>
      <c r="C540" s="142"/>
      <c r="D540" s="142"/>
      <c r="E540" s="142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</row>
    <row r="541" spans="2:17">
      <c r="B541" s="142"/>
      <c r="C541" s="142"/>
      <c r="D541" s="142"/>
      <c r="E541" s="142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</row>
    <row r="542" spans="2:17">
      <c r="B542" s="142"/>
      <c r="C542" s="142"/>
      <c r="D542" s="142"/>
      <c r="E542" s="142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</row>
    <row r="543" spans="2:17">
      <c r="B543" s="142"/>
      <c r="C543" s="142"/>
      <c r="D543" s="142"/>
      <c r="E543" s="142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</row>
    <row r="544" spans="2:17">
      <c r="B544" s="142"/>
      <c r="C544" s="142"/>
      <c r="D544" s="142"/>
      <c r="E544" s="142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</row>
    <row r="545" spans="2:17">
      <c r="B545" s="142"/>
      <c r="C545" s="142"/>
      <c r="D545" s="142"/>
      <c r="E545" s="142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</row>
    <row r="546" spans="2:17">
      <c r="B546" s="142"/>
      <c r="C546" s="142"/>
      <c r="D546" s="142"/>
      <c r="E546" s="142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</row>
    <row r="547" spans="2:17">
      <c r="B547" s="142"/>
      <c r="C547" s="142"/>
      <c r="D547" s="142"/>
      <c r="E547" s="142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</row>
    <row r="548" spans="2:17">
      <c r="B548" s="142"/>
      <c r="C548" s="142"/>
      <c r="D548" s="142"/>
      <c r="E548" s="142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</row>
    <row r="549" spans="2:17">
      <c r="B549" s="142"/>
      <c r="C549" s="142"/>
      <c r="D549" s="142"/>
      <c r="E549" s="142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</row>
    <row r="550" spans="2:17">
      <c r="B550" s="142"/>
      <c r="C550" s="142"/>
      <c r="D550" s="142"/>
      <c r="E550" s="142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</row>
    <row r="551" spans="2:17">
      <c r="B551" s="142"/>
      <c r="C551" s="142"/>
      <c r="D551" s="142"/>
      <c r="E551" s="142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</row>
    <row r="552" spans="2:17">
      <c r="B552" s="142"/>
      <c r="C552" s="142"/>
      <c r="D552" s="142"/>
      <c r="E552" s="142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</row>
    <row r="553" spans="2:17">
      <c r="B553" s="142"/>
      <c r="C553" s="142"/>
      <c r="D553" s="142"/>
      <c r="E553" s="142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</row>
    <row r="554" spans="2:17">
      <c r="B554" s="142"/>
      <c r="C554" s="142"/>
      <c r="D554" s="142"/>
      <c r="E554" s="142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</row>
    <row r="555" spans="2:17">
      <c r="B555" s="142"/>
      <c r="C555" s="142"/>
      <c r="D555" s="142"/>
      <c r="E555" s="142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</row>
    <row r="556" spans="2:17">
      <c r="B556" s="142"/>
      <c r="C556" s="142"/>
      <c r="D556" s="142"/>
      <c r="E556" s="142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</row>
    <row r="557" spans="2:17">
      <c r="B557" s="142"/>
      <c r="C557" s="142"/>
      <c r="D557" s="142"/>
      <c r="E557" s="142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</row>
    <row r="558" spans="2:17">
      <c r="B558" s="142"/>
      <c r="C558" s="142"/>
      <c r="D558" s="142"/>
      <c r="E558" s="142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</row>
    <row r="559" spans="2:17">
      <c r="B559" s="142"/>
      <c r="C559" s="142"/>
      <c r="D559" s="142"/>
      <c r="E559" s="142"/>
      <c r="F559" s="128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</row>
    <row r="560" spans="2:17">
      <c r="B560" s="142"/>
      <c r="C560" s="142"/>
      <c r="D560" s="142"/>
      <c r="E560" s="142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</row>
    <row r="561" spans="2:17">
      <c r="B561" s="142"/>
      <c r="C561" s="142"/>
      <c r="D561" s="142"/>
      <c r="E561" s="142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</row>
    <row r="562" spans="2:17">
      <c r="B562" s="142"/>
      <c r="C562" s="142"/>
      <c r="D562" s="142"/>
      <c r="E562" s="142"/>
      <c r="F562" s="128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</row>
    <row r="563" spans="2:17">
      <c r="B563" s="142"/>
      <c r="C563" s="142"/>
      <c r="D563" s="142"/>
      <c r="E563" s="142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</row>
    <row r="564" spans="2:17">
      <c r="B564" s="142"/>
      <c r="C564" s="142"/>
      <c r="D564" s="142"/>
      <c r="E564" s="142"/>
      <c r="F564" s="128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</row>
    <row r="565" spans="2:17">
      <c r="B565" s="142"/>
      <c r="C565" s="142"/>
      <c r="D565" s="142"/>
      <c r="E565" s="142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</row>
    <row r="566" spans="2:17">
      <c r="B566" s="142"/>
      <c r="C566" s="142"/>
      <c r="D566" s="142"/>
      <c r="E566" s="142"/>
      <c r="F566" s="128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</row>
    <row r="567" spans="2:17">
      <c r="B567" s="142"/>
      <c r="C567" s="142"/>
      <c r="D567" s="142"/>
      <c r="E567" s="142"/>
      <c r="F567" s="128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</row>
    <row r="568" spans="2:17">
      <c r="B568" s="142"/>
      <c r="C568" s="142"/>
      <c r="D568" s="142"/>
      <c r="E568" s="142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</row>
    <row r="569" spans="2:17">
      <c r="B569" s="142"/>
      <c r="C569" s="142"/>
      <c r="D569" s="142"/>
      <c r="E569" s="142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</row>
    <row r="570" spans="2:17">
      <c r="B570" s="142"/>
      <c r="C570" s="142"/>
      <c r="D570" s="142"/>
      <c r="E570" s="142"/>
      <c r="F570" s="128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</row>
    <row r="571" spans="2:17">
      <c r="B571" s="142"/>
      <c r="C571" s="142"/>
      <c r="D571" s="142"/>
      <c r="E571" s="142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</row>
    <row r="572" spans="2:17">
      <c r="B572" s="142"/>
      <c r="C572" s="142"/>
      <c r="D572" s="142"/>
      <c r="E572" s="142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</row>
    <row r="573" spans="2:17">
      <c r="B573" s="142"/>
      <c r="C573" s="142"/>
      <c r="D573" s="142"/>
      <c r="E573" s="142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</row>
    <row r="574" spans="2:17">
      <c r="B574" s="142"/>
      <c r="C574" s="142"/>
      <c r="D574" s="142"/>
      <c r="E574" s="142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</row>
    <row r="575" spans="2:17">
      <c r="B575" s="142"/>
      <c r="C575" s="142"/>
      <c r="D575" s="142"/>
      <c r="E575" s="142"/>
      <c r="F575" s="128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</row>
    <row r="576" spans="2:17">
      <c r="B576" s="142"/>
      <c r="C576" s="142"/>
      <c r="D576" s="142"/>
      <c r="E576" s="142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</row>
    <row r="577" spans="2:17">
      <c r="B577" s="142"/>
      <c r="C577" s="142"/>
      <c r="D577" s="142"/>
      <c r="E577" s="142"/>
      <c r="F577" s="128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</row>
    <row r="578" spans="2:17">
      <c r="B578" s="142"/>
      <c r="C578" s="142"/>
      <c r="D578" s="142"/>
      <c r="E578" s="142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</row>
    <row r="579" spans="2:17">
      <c r="B579" s="142"/>
      <c r="C579" s="142"/>
      <c r="D579" s="142"/>
      <c r="E579" s="142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</row>
    <row r="580" spans="2:17">
      <c r="B580" s="142"/>
      <c r="C580" s="142"/>
      <c r="D580" s="142"/>
      <c r="E580" s="142"/>
      <c r="F580" s="128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</row>
    <row r="581" spans="2:17">
      <c r="B581" s="142"/>
      <c r="C581" s="142"/>
      <c r="D581" s="142"/>
      <c r="E581" s="142"/>
      <c r="F581" s="128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</row>
    <row r="582" spans="2:17">
      <c r="B582" s="142"/>
      <c r="C582" s="142"/>
      <c r="D582" s="142"/>
      <c r="E582" s="142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</row>
    <row r="583" spans="2:17">
      <c r="B583" s="142"/>
      <c r="C583" s="142"/>
      <c r="D583" s="142"/>
      <c r="E583" s="142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</row>
    <row r="584" spans="2:17">
      <c r="B584" s="142"/>
      <c r="C584" s="142"/>
      <c r="D584" s="142"/>
      <c r="E584" s="142"/>
      <c r="F584" s="128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</row>
    <row r="585" spans="2:17">
      <c r="B585" s="142"/>
      <c r="C585" s="142"/>
      <c r="D585" s="142"/>
      <c r="E585" s="142"/>
      <c r="F585" s="128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</row>
    <row r="586" spans="2:17">
      <c r="B586" s="142"/>
      <c r="C586" s="142"/>
      <c r="D586" s="142"/>
      <c r="E586" s="142"/>
      <c r="F586" s="128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</row>
    <row r="587" spans="2:17">
      <c r="B587" s="142"/>
      <c r="C587" s="142"/>
      <c r="D587" s="142"/>
      <c r="E587" s="142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</row>
    <row r="588" spans="2:17">
      <c r="B588" s="142"/>
      <c r="C588" s="142"/>
      <c r="D588" s="142"/>
      <c r="E588" s="142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</row>
    <row r="589" spans="2:17">
      <c r="B589" s="142"/>
      <c r="C589" s="142"/>
      <c r="D589" s="142"/>
      <c r="E589" s="142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</row>
    <row r="590" spans="2:17">
      <c r="B590" s="142"/>
      <c r="C590" s="142"/>
      <c r="D590" s="142"/>
      <c r="E590" s="142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</row>
    <row r="591" spans="2:17">
      <c r="B591" s="142"/>
      <c r="C591" s="142"/>
      <c r="D591" s="142"/>
      <c r="E591" s="142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</row>
    <row r="592" spans="2:17">
      <c r="B592" s="142"/>
      <c r="C592" s="142"/>
      <c r="D592" s="142"/>
      <c r="E592" s="142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</row>
    <row r="593" spans="2:17">
      <c r="B593" s="142"/>
      <c r="C593" s="142"/>
      <c r="D593" s="142"/>
      <c r="E593" s="142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</row>
    <row r="594" spans="2:17">
      <c r="B594" s="142"/>
      <c r="C594" s="142"/>
      <c r="D594" s="142"/>
      <c r="E594" s="142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</row>
    <row r="595" spans="2:17">
      <c r="B595" s="142"/>
      <c r="C595" s="142"/>
      <c r="D595" s="142"/>
      <c r="E595" s="142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</row>
    <row r="596" spans="2:17">
      <c r="B596" s="142"/>
      <c r="C596" s="142"/>
      <c r="D596" s="142"/>
      <c r="E596" s="142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</row>
    <row r="597" spans="2:17">
      <c r="B597" s="142"/>
      <c r="C597" s="142"/>
      <c r="D597" s="142"/>
      <c r="E597" s="142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</row>
    <row r="598" spans="2:17">
      <c r="B598" s="142"/>
      <c r="C598" s="142"/>
      <c r="D598" s="142"/>
      <c r="E598" s="142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</row>
    <row r="599" spans="2:17">
      <c r="B599" s="142"/>
      <c r="C599" s="142"/>
      <c r="D599" s="142"/>
      <c r="E599" s="142"/>
      <c r="F599" s="128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</row>
    <row r="600" spans="2:17">
      <c r="B600" s="142"/>
      <c r="C600" s="142"/>
      <c r="D600" s="142"/>
      <c r="E600" s="142"/>
      <c r="F600" s="128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</row>
    <row r="601" spans="2:17">
      <c r="B601" s="142"/>
      <c r="C601" s="142"/>
      <c r="D601" s="142"/>
      <c r="E601" s="142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</row>
    <row r="602" spans="2:17">
      <c r="B602" s="142"/>
      <c r="C602" s="142"/>
      <c r="D602" s="142"/>
      <c r="E602" s="142"/>
      <c r="F602" s="128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</row>
    <row r="603" spans="2:17">
      <c r="B603" s="142"/>
      <c r="C603" s="142"/>
      <c r="D603" s="142"/>
      <c r="E603" s="142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</row>
    <row r="604" spans="2:17">
      <c r="B604" s="142"/>
      <c r="C604" s="142"/>
      <c r="D604" s="142"/>
      <c r="E604" s="142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</row>
    <row r="605" spans="2:17">
      <c r="B605" s="142"/>
      <c r="C605" s="142"/>
      <c r="D605" s="142"/>
      <c r="E605" s="142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</row>
    <row r="606" spans="2:17">
      <c r="B606" s="142"/>
      <c r="C606" s="142"/>
      <c r="D606" s="142"/>
      <c r="E606" s="142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</row>
    <row r="607" spans="2:17">
      <c r="B607" s="142"/>
      <c r="C607" s="142"/>
      <c r="D607" s="142"/>
      <c r="E607" s="142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</row>
    <row r="608" spans="2:17">
      <c r="B608" s="142"/>
      <c r="C608" s="142"/>
      <c r="D608" s="142"/>
      <c r="E608" s="142"/>
      <c r="F608" s="128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</row>
    <row r="609" spans="2:17">
      <c r="B609" s="142"/>
      <c r="C609" s="142"/>
      <c r="D609" s="142"/>
      <c r="E609" s="142"/>
      <c r="F609" s="128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</row>
    <row r="610" spans="2:17">
      <c r="B610" s="142"/>
      <c r="C610" s="142"/>
      <c r="D610" s="142"/>
      <c r="E610" s="142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</row>
    <row r="611" spans="2:17">
      <c r="B611" s="142"/>
      <c r="C611" s="142"/>
      <c r="D611" s="142"/>
      <c r="E611" s="142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</row>
    <row r="612" spans="2:17">
      <c r="B612" s="142"/>
      <c r="C612" s="142"/>
      <c r="D612" s="142"/>
      <c r="E612" s="142"/>
      <c r="F612" s="128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</row>
    <row r="613" spans="2:17">
      <c r="B613" s="142"/>
      <c r="C613" s="142"/>
      <c r="D613" s="142"/>
      <c r="E613" s="142"/>
      <c r="F613" s="128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</row>
    <row r="614" spans="2:17">
      <c r="B614" s="142"/>
      <c r="C614" s="142"/>
      <c r="D614" s="142"/>
      <c r="E614" s="142"/>
      <c r="F614" s="128"/>
      <c r="G614" s="128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</row>
    <row r="615" spans="2:17">
      <c r="B615" s="142"/>
      <c r="C615" s="142"/>
      <c r="D615" s="142"/>
      <c r="E615" s="142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</row>
    <row r="616" spans="2:17">
      <c r="B616" s="142"/>
      <c r="C616" s="142"/>
      <c r="D616" s="142"/>
      <c r="E616" s="142"/>
      <c r="F616" s="128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</row>
    <row r="617" spans="2:17">
      <c r="B617" s="142"/>
      <c r="C617" s="142"/>
      <c r="D617" s="142"/>
      <c r="E617" s="142"/>
      <c r="F617" s="128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</row>
    <row r="618" spans="2:17">
      <c r="B618" s="142"/>
      <c r="C618" s="142"/>
      <c r="D618" s="142"/>
      <c r="E618" s="142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</row>
    <row r="619" spans="2:17">
      <c r="B619" s="142"/>
      <c r="C619" s="142"/>
      <c r="D619" s="142"/>
      <c r="E619" s="142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</row>
    <row r="620" spans="2:17">
      <c r="B620" s="142"/>
      <c r="C620" s="142"/>
      <c r="D620" s="142"/>
      <c r="E620" s="142"/>
      <c r="F620" s="128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</row>
    <row r="621" spans="2:17">
      <c r="B621" s="142"/>
      <c r="C621" s="142"/>
      <c r="D621" s="142"/>
      <c r="E621" s="142"/>
      <c r="F621" s="128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</row>
    <row r="622" spans="2:17">
      <c r="B622" s="142"/>
      <c r="C622" s="142"/>
      <c r="D622" s="142"/>
      <c r="E622" s="142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</row>
    <row r="623" spans="2:17">
      <c r="B623" s="142"/>
      <c r="C623" s="142"/>
      <c r="D623" s="142"/>
      <c r="E623" s="142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</row>
    <row r="624" spans="2:17">
      <c r="B624" s="142"/>
      <c r="C624" s="142"/>
      <c r="D624" s="142"/>
      <c r="E624" s="142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</row>
    <row r="625" spans="2:17">
      <c r="B625" s="142"/>
      <c r="C625" s="142"/>
      <c r="D625" s="142"/>
      <c r="E625" s="142"/>
      <c r="F625" s="128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</row>
    <row r="626" spans="2:17">
      <c r="B626" s="142"/>
      <c r="C626" s="142"/>
      <c r="D626" s="142"/>
      <c r="E626" s="142"/>
      <c r="F626" s="128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</row>
    <row r="627" spans="2:17">
      <c r="B627" s="142"/>
      <c r="C627" s="142"/>
      <c r="D627" s="142"/>
      <c r="E627" s="142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</row>
    <row r="628" spans="2:17">
      <c r="B628" s="142"/>
      <c r="C628" s="142"/>
      <c r="D628" s="142"/>
      <c r="E628" s="142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</row>
    <row r="629" spans="2:17">
      <c r="B629" s="142"/>
      <c r="C629" s="142"/>
      <c r="D629" s="142"/>
      <c r="E629" s="142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</row>
    <row r="630" spans="2:17">
      <c r="B630" s="142"/>
      <c r="C630" s="142"/>
      <c r="D630" s="142"/>
      <c r="E630" s="142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</row>
    <row r="631" spans="2:17">
      <c r="B631" s="142"/>
      <c r="C631" s="142"/>
      <c r="D631" s="142"/>
      <c r="E631" s="142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</row>
    <row r="632" spans="2:17">
      <c r="B632" s="142"/>
      <c r="C632" s="142"/>
      <c r="D632" s="142"/>
      <c r="E632" s="142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</row>
    <row r="633" spans="2:17">
      <c r="B633" s="142"/>
      <c r="C633" s="142"/>
      <c r="D633" s="142"/>
      <c r="E633" s="142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</row>
    <row r="634" spans="2:17">
      <c r="B634" s="142"/>
      <c r="C634" s="142"/>
      <c r="D634" s="142"/>
      <c r="E634" s="142"/>
      <c r="F634" s="128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</row>
    <row r="635" spans="2:17">
      <c r="B635" s="142"/>
      <c r="C635" s="142"/>
      <c r="D635" s="142"/>
      <c r="E635" s="142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</row>
    <row r="636" spans="2:17">
      <c r="B636" s="142"/>
      <c r="C636" s="142"/>
      <c r="D636" s="142"/>
      <c r="E636" s="142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</row>
    <row r="637" spans="2:17">
      <c r="B637" s="142"/>
      <c r="C637" s="142"/>
      <c r="D637" s="142"/>
      <c r="E637" s="142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</row>
    <row r="638" spans="2:17">
      <c r="B638" s="142"/>
      <c r="C638" s="142"/>
      <c r="D638" s="142"/>
      <c r="E638" s="142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</row>
    <row r="639" spans="2:17">
      <c r="B639" s="142"/>
      <c r="C639" s="142"/>
      <c r="D639" s="142"/>
      <c r="E639" s="142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</row>
    <row r="640" spans="2:17">
      <c r="B640" s="142"/>
      <c r="C640" s="142"/>
      <c r="D640" s="142"/>
      <c r="E640" s="142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</row>
    <row r="641" spans="2:17">
      <c r="B641" s="142"/>
      <c r="C641" s="142"/>
      <c r="D641" s="142"/>
      <c r="E641" s="142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</row>
    <row r="642" spans="2:17">
      <c r="B642" s="142"/>
      <c r="C642" s="142"/>
      <c r="D642" s="142"/>
      <c r="E642" s="142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</row>
    <row r="643" spans="2:17">
      <c r="B643" s="142"/>
      <c r="C643" s="142"/>
      <c r="D643" s="142"/>
      <c r="E643" s="142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</row>
    <row r="644" spans="2:17">
      <c r="B644" s="142"/>
      <c r="C644" s="142"/>
      <c r="D644" s="142"/>
      <c r="E644" s="142"/>
      <c r="F644" s="128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</row>
    <row r="645" spans="2:17">
      <c r="B645" s="142"/>
      <c r="C645" s="142"/>
      <c r="D645" s="142"/>
      <c r="E645" s="142"/>
      <c r="F645" s="128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</row>
    <row r="646" spans="2:17">
      <c r="B646" s="142"/>
      <c r="C646" s="142"/>
      <c r="D646" s="142"/>
      <c r="E646" s="142"/>
      <c r="F646" s="128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</row>
    <row r="647" spans="2:17">
      <c r="B647" s="142"/>
      <c r="C647" s="142"/>
      <c r="D647" s="142"/>
      <c r="E647" s="142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</row>
    <row r="648" spans="2:17">
      <c r="B648" s="142"/>
      <c r="C648" s="142"/>
      <c r="D648" s="142"/>
      <c r="E648" s="142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</row>
    <row r="649" spans="2:17">
      <c r="B649" s="142"/>
      <c r="C649" s="142"/>
      <c r="D649" s="142"/>
      <c r="E649" s="142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</row>
    <row r="650" spans="2:17">
      <c r="B650" s="142"/>
      <c r="C650" s="142"/>
      <c r="D650" s="142"/>
      <c r="E650" s="142"/>
      <c r="F650" s="128"/>
      <c r="G650" s="128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</row>
    <row r="651" spans="2:17">
      <c r="B651" s="142"/>
      <c r="C651" s="142"/>
      <c r="D651" s="142"/>
      <c r="E651" s="142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</row>
    <row r="652" spans="2:17">
      <c r="B652" s="142"/>
      <c r="C652" s="142"/>
      <c r="D652" s="142"/>
      <c r="E652" s="142"/>
      <c r="F652" s="128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</row>
    <row r="653" spans="2:17">
      <c r="B653" s="142"/>
      <c r="C653" s="142"/>
      <c r="D653" s="142"/>
      <c r="E653" s="142"/>
      <c r="F653" s="128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</row>
    <row r="654" spans="2:17">
      <c r="B654" s="142"/>
      <c r="C654" s="142"/>
      <c r="D654" s="142"/>
      <c r="E654" s="142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</row>
    <row r="655" spans="2:17">
      <c r="B655" s="142"/>
      <c r="C655" s="142"/>
      <c r="D655" s="142"/>
      <c r="E655" s="142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</row>
    <row r="656" spans="2:17">
      <c r="B656" s="142"/>
      <c r="C656" s="142"/>
      <c r="D656" s="142"/>
      <c r="E656" s="142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</row>
    <row r="657" spans="2:17">
      <c r="B657" s="142"/>
      <c r="C657" s="142"/>
      <c r="D657" s="142"/>
      <c r="E657" s="142"/>
      <c r="F657" s="128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</row>
    <row r="658" spans="2:17">
      <c r="B658" s="142"/>
      <c r="C658" s="142"/>
      <c r="D658" s="142"/>
      <c r="E658" s="142"/>
      <c r="F658" s="128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</row>
    <row r="659" spans="2:17">
      <c r="B659" s="142"/>
      <c r="C659" s="142"/>
      <c r="D659" s="142"/>
      <c r="E659" s="142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</row>
    <row r="660" spans="2:17">
      <c r="B660" s="142"/>
      <c r="C660" s="142"/>
      <c r="D660" s="142"/>
      <c r="E660" s="142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</row>
    <row r="661" spans="2:17">
      <c r="B661" s="142"/>
      <c r="C661" s="142"/>
      <c r="D661" s="142"/>
      <c r="E661" s="142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</row>
    <row r="662" spans="2:17">
      <c r="B662" s="142"/>
      <c r="C662" s="142"/>
      <c r="D662" s="142"/>
      <c r="E662" s="142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</row>
    <row r="663" spans="2:17">
      <c r="B663" s="142"/>
      <c r="C663" s="142"/>
      <c r="D663" s="142"/>
      <c r="E663" s="142"/>
      <c r="F663" s="128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</row>
    <row r="664" spans="2:17">
      <c r="B664" s="142"/>
      <c r="C664" s="142"/>
      <c r="D664" s="142"/>
      <c r="E664" s="142"/>
      <c r="F664" s="128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</row>
    <row r="665" spans="2:17">
      <c r="B665" s="142"/>
      <c r="C665" s="142"/>
      <c r="D665" s="142"/>
      <c r="E665" s="142"/>
      <c r="F665" s="128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</row>
    <row r="666" spans="2:17">
      <c r="B666" s="142"/>
      <c r="C666" s="142"/>
      <c r="D666" s="142"/>
      <c r="E666" s="142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</row>
    <row r="667" spans="2:17">
      <c r="B667" s="142"/>
      <c r="C667" s="142"/>
      <c r="D667" s="142"/>
      <c r="E667" s="142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</row>
    <row r="668" spans="2:17">
      <c r="B668" s="142"/>
      <c r="C668" s="142"/>
      <c r="D668" s="142"/>
      <c r="E668" s="142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</row>
    <row r="669" spans="2:17">
      <c r="B669" s="142"/>
      <c r="C669" s="142"/>
      <c r="D669" s="142"/>
      <c r="E669" s="142"/>
      <c r="F669" s="128"/>
      <c r="G669" s="128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</row>
    <row r="670" spans="2:17">
      <c r="B670" s="142"/>
      <c r="C670" s="142"/>
      <c r="D670" s="142"/>
      <c r="E670" s="142"/>
      <c r="F670" s="128"/>
      <c r="G670" s="128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</row>
    <row r="671" spans="2:17">
      <c r="B671" s="142"/>
      <c r="C671" s="142"/>
      <c r="D671" s="142"/>
      <c r="E671" s="142"/>
      <c r="F671" s="128"/>
      <c r="G671" s="128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</row>
    <row r="672" spans="2:17">
      <c r="B672" s="142"/>
      <c r="C672" s="142"/>
      <c r="D672" s="142"/>
      <c r="E672" s="142"/>
      <c r="F672" s="128"/>
      <c r="G672" s="128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</row>
    <row r="673" spans="2:17">
      <c r="B673" s="142"/>
      <c r="C673" s="142"/>
      <c r="D673" s="142"/>
      <c r="E673" s="142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</row>
    <row r="674" spans="2:17">
      <c r="B674" s="142"/>
      <c r="C674" s="142"/>
      <c r="D674" s="142"/>
      <c r="E674" s="142"/>
      <c r="F674" s="128"/>
      <c r="G674" s="128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</row>
    <row r="675" spans="2:17">
      <c r="B675" s="142"/>
      <c r="C675" s="142"/>
      <c r="D675" s="142"/>
      <c r="E675" s="142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</row>
    <row r="676" spans="2:17">
      <c r="B676" s="142"/>
      <c r="C676" s="142"/>
      <c r="D676" s="142"/>
      <c r="E676" s="142"/>
      <c r="F676" s="128"/>
      <c r="G676" s="128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</row>
    <row r="677" spans="2:17">
      <c r="B677" s="142"/>
      <c r="C677" s="142"/>
      <c r="D677" s="142"/>
      <c r="E677" s="142"/>
      <c r="F677" s="128"/>
      <c r="G677" s="128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</row>
    <row r="678" spans="2:17">
      <c r="B678" s="142"/>
      <c r="C678" s="142"/>
      <c r="D678" s="142"/>
      <c r="E678" s="142"/>
      <c r="F678" s="128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</row>
    <row r="679" spans="2:17">
      <c r="B679" s="142"/>
      <c r="C679" s="142"/>
      <c r="D679" s="142"/>
      <c r="E679" s="142"/>
      <c r="F679" s="128"/>
      <c r="G679" s="128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</row>
    <row r="680" spans="2:17">
      <c r="B680" s="142"/>
      <c r="C680" s="142"/>
      <c r="D680" s="142"/>
      <c r="E680" s="142"/>
      <c r="F680" s="128"/>
      <c r="G680" s="128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</row>
    <row r="681" spans="2:17">
      <c r="B681" s="142"/>
      <c r="C681" s="142"/>
      <c r="D681" s="142"/>
      <c r="E681" s="142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</row>
    <row r="682" spans="2:17">
      <c r="B682" s="142"/>
      <c r="C682" s="142"/>
      <c r="D682" s="142"/>
      <c r="E682" s="142"/>
      <c r="F682" s="128"/>
      <c r="G682" s="128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</row>
    <row r="683" spans="2:17">
      <c r="B683" s="142"/>
      <c r="C683" s="142"/>
      <c r="D683" s="142"/>
      <c r="E683" s="142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</row>
    <row r="684" spans="2:17">
      <c r="B684" s="142"/>
      <c r="C684" s="142"/>
      <c r="D684" s="142"/>
      <c r="E684" s="142"/>
      <c r="F684" s="128"/>
      <c r="G684" s="128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</row>
    <row r="685" spans="2:17">
      <c r="B685" s="142"/>
      <c r="C685" s="142"/>
      <c r="D685" s="142"/>
      <c r="E685" s="142"/>
      <c r="F685" s="128"/>
      <c r="G685" s="128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</row>
    <row r="686" spans="2:17">
      <c r="B686" s="142"/>
      <c r="C686" s="142"/>
      <c r="D686" s="142"/>
      <c r="E686" s="142"/>
      <c r="F686" s="128"/>
      <c r="G686" s="128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</row>
    <row r="687" spans="2:17">
      <c r="B687" s="142"/>
      <c r="C687" s="142"/>
      <c r="D687" s="142"/>
      <c r="E687" s="142"/>
      <c r="F687" s="128"/>
      <c r="G687" s="128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</row>
    <row r="688" spans="2:17">
      <c r="B688" s="142"/>
      <c r="C688" s="142"/>
      <c r="D688" s="142"/>
      <c r="E688" s="142"/>
      <c r="F688" s="128"/>
      <c r="G688" s="128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</row>
    <row r="689" spans="2:17">
      <c r="B689" s="142"/>
      <c r="C689" s="142"/>
      <c r="D689" s="142"/>
      <c r="E689" s="142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</row>
    <row r="690" spans="2:17">
      <c r="B690" s="142"/>
      <c r="C690" s="142"/>
      <c r="D690" s="142"/>
      <c r="E690" s="142"/>
      <c r="F690" s="128"/>
      <c r="G690" s="128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</row>
    <row r="691" spans="2:17">
      <c r="B691" s="142"/>
      <c r="C691" s="142"/>
      <c r="D691" s="142"/>
      <c r="E691" s="142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</row>
    <row r="692" spans="2:17">
      <c r="B692" s="142"/>
      <c r="C692" s="142"/>
      <c r="D692" s="142"/>
      <c r="E692" s="142"/>
      <c r="F692" s="128"/>
      <c r="G692" s="128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</row>
    <row r="693" spans="2:17">
      <c r="B693" s="142"/>
      <c r="C693" s="142"/>
      <c r="D693" s="142"/>
      <c r="E693" s="142"/>
      <c r="F693" s="128"/>
      <c r="G693" s="128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</row>
    <row r="694" spans="2:17">
      <c r="B694" s="142"/>
      <c r="C694" s="142"/>
      <c r="D694" s="142"/>
      <c r="E694" s="142"/>
      <c r="F694" s="128"/>
      <c r="G694" s="128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</row>
    <row r="695" spans="2:17">
      <c r="B695" s="142"/>
      <c r="C695" s="142"/>
      <c r="D695" s="142"/>
      <c r="E695" s="142"/>
      <c r="F695" s="128"/>
      <c r="G695" s="128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</row>
    <row r="696" spans="2:17">
      <c r="B696" s="142"/>
      <c r="C696" s="142"/>
      <c r="D696" s="142"/>
      <c r="E696" s="142"/>
      <c r="F696" s="128"/>
      <c r="G696" s="128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</row>
    <row r="697" spans="2:17">
      <c r="B697" s="142"/>
      <c r="C697" s="142"/>
      <c r="D697" s="142"/>
      <c r="E697" s="142"/>
      <c r="F697" s="128"/>
      <c r="G697" s="128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</row>
    <row r="698" spans="2:17">
      <c r="B698" s="142"/>
      <c r="C698" s="142"/>
      <c r="D698" s="142"/>
      <c r="E698" s="142"/>
      <c r="F698" s="128"/>
      <c r="G698" s="128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</row>
    <row r="699" spans="2:17">
      <c r="B699" s="142"/>
      <c r="C699" s="142"/>
      <c r="D699" s="142"/>
      <c r="E699" s="142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</row>
    <row r="700" spans="2:17">
      <c r="B700" s="142"/>
      <c r="C700" s="142"/>
      <c r="D700" s="142"/>
      <c r="E700" s="142"/>
      <c r="F700" s="128"/>
      <c r="G700" s="128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</row>
    <row r="701" spans="2:17">
      <c r="B701" s="142"/>
      <c r="C701" s="142"/>
      <c r="D701" s="142"/>
      <c r="E701" s="142"/>
      <c r="F701" s="128"/>
      <c r="G701" s="128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</row>
    <row r="702" spans="2:17">
      <c r="B702" s="142"/>
      <c r="C702" s="142"/>
      <c r="D702" s="142"/>
      <c r="E702" s="142"/>
      <c r="F702" s="128"/>
      <c r="G702" s="128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</row>
    <row r="703" spans="2:17">
      <c r="B703" s="142"/>
      <c r="C703" s="142"/>
      <c r="D703" s="142"/>
      <c r="E703" s="142"/>
      <c r="F703" s="128"/>
      <c r="G703" s="128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</row>
    <row r="704" spans="2:17">
      <c r="B704" s="142"/>
      <c r="C704" s="142"/>
      <c r="D704" s="142"/>
      <c r="E704" s="142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</row>
    <row r="705" spans="2:17">
      <c r="B705" s="142"/>
      <c r="C705" s="142"/>
      <c r="D705" s="142"/>
      <c r="E705" s="142"/>
      <c r="F705" s="128"/>
      <c r="G705" s="128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</row>
    <row r="706" spans="2:17">
      <c r="B706" s="142"/>
      <c r="C706" s="142"/>
      <c r="D706" s="142"/>
      <c r="E706" s="142"/>
      <c r="F706" s="128"/>
      <c r="G706" s="128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</row>
    <row r="707" spans="2:17">
      <c r="B707" s="142"/>
      <c r="C707" s="142"/>
      <c r="D707" s="142"/>
      <c r="E707" s="142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</row>
    <row r="708" spans="2:17">
      <c r="B708" s="142"/>
      <c r="C708" s="142"/>
      <c r="D708" s="142"/>
      <c r="E708" s="142"/>
      <c r="F708" s="128"/>
      <c r="G708" s="128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</row>
    <row r="709" spans="2:17">
      <c r="B709" s="142"/>
      <c r="C709" s="142"/>
      <c r="D709" s="142"/>
      <c r="E709" s="142"/>
      <c r="F709" s="128"/>
      <c r="G709" s="128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</row>
    <row r="710" spans="2:17">
      <c r="B710" s="142"/>
      <c r="C710" s="142"/>
      <c r="D710" s="142"/>
      <c r="E710" s="142"/>
      <c r="F710" s="128"/>
      <c r="G710" s="128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</row>
    <row r="711" spans="2:17">
      <c r="B711" s="142"/>
      <c r="C711" s="142"/>
      <c r="D711" s="142"/>
      <c r="E711" s="142"/>
      <c r="F711" s="128"/>
      <c r="G711" s="128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</row>
    <row r="712" spans="2:17">
      <c r="B712" s="142"/>
      <c r="C712" s="142"/>
      <c r="D712" s="142"/>
      <c r="E712" s="142"/>
      <c r="F712" s="128"/>
      <c r="G712" s="128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</row>
    <row r="713" spans="2:17">
      <c r="B713" s="142"/>
      <c r="C713" s="142"/>
      <c r="D713" s="142"/>
      <c r="E713" s="142"/>
      <c r="F713" s="128"/>
      <c r="G713" s="128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</row>
    <row r="714" spans="2:17">
      <c r="B714" s="142"/>
      <c r="C714" s="142"/>
      <c r="D714" s="142"/>
      <c r="E714" s="142"/>
      <c r="F714" s="128"/>
      <c r="G714" s="128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</row>
    <row r="715" spans="2:17">
      <c r="B715" s="142"/>
      <c r="C715" s="142"/>
      <c r="D715" s="142"/>
      <c r="E715" s="142"/>
      <c r="F715" s="128"/>
      <c r="G715" s="128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</row>
    <row r="716" spans="2:17">
      <c r="B716" s="142"/>
      <c r="C716" s="142"/>
      <c r="D716" s="142"/>
      <c r="E716" s="142"/>
      <c r="F716" s="128"/>
      <c r="G716" s="128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</row>
    <row r="717" spans="2:17">
      <c r="B717" s="142"/>
      <c r="C717" s="142"/>
      <c r="D717" s="142"/>
      <c r="E717" s="142"/>
      <c r="F717" s="128"/>
      <c r="G717" s="128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</row>
    <row r="718" spans="2:17">
      <c r="B718" s="142"/>
      <c r="C718" s="142"/>
      <c r="D718" s="142"/>
      <c r="E718" s="142"/>
      <c r="F718" s="128"/>
      <c r="G718" s="128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</row>
    <row r="719" spans="2:17">
      <c r="B719" s="142"/>
      <c r="C719" s="142"/>
      <c r="D719" s="142"/>
      <c r="E719" s="142"/>
      <c r="F719" s="128"/>
      <c r="G719" s="128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</row>
    <row r="720" spans="2:17">
      <c r="B720" s="142"/>
      <c r="C720" s="142"/>
      <c r="D720" s="142"/>
      <c r="E720" s="142"/>
      <c r="F720" s="128"/>
      <c r="G720" s="128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</row>
    <row r="721" spans="2:17">
      <c r="B721" s="142"/>
      <c r="C721" s="142"/>
      <c r="D721" s="142"/>
      <c r="E721" s="142"/>
      <c r="F721" s="128"/>
      <c r="G721" s="128"/>
      <c r="H721" s="128"/>
      <c r="I721" s="128"/>
      <c r="J721" s="128"/>
      <c r="K721" s="128"/>
      <c r="L721" s="128"/>
      <c r="M721" s="128"/>
      <c r="N721" s="128"/>
      <c r="O721" s="128"/>
      <c r="P721" s="128"/>
      <c r="Q721" s="128"/>
    </row>
    <row r="722" spans="2:17">
      <c r="B722" s="142"/>
      <c r="C722" s="142"/>
      <c r="D722" s="142"/>
      <c r="E722" s="142"/>
      <c r="F722" s="128"/>
      <c r="G722" s="128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</row>
    <row r="723" spans="2:17">
      <c r="B723" s="142"/>
      <c r="C723" s="142"/>
      <c r="D723" s="142"/>
      <c r="E723" s="142"/>
      <c r="F723" s="128"/>
      <c r="G723" s="128"/>
      <c r="H723" s="128"/>
      <c r="I723" s="128"/>
      <c r="J723" s="128"/>
      <c r="K723" s="128"/>
      <c r="L723" s="128"/>
      <c r="M723" s="128"/>
      <c r="N723" s="128"/>
      <c r="O723" s="128"/>
      <c r="P723" s="128"/>
      <c r="Q723" s="128"/>
    </row>
    <row r="724" spans="2:17">
      <c r="B724" s="142"/>
      <c r="C724" s="142"/>
      <c r="D724" s="142"/>
      <c r="E724" s="142"/>
      <c r="F724" s="128"/>
      <c r="G724" s="128"/>
      <c r="H724" s="128"/>
      <c r="I724" s="128"/>
      <c r="J724" s="128"/>
      <c r="K724" s="128"/>
      <c r="L724" s="128"/>
      <c r="M724" s="128"/>
      <c r="N724" s="128"/>
      <c r="O724" s="128"/>
      <c r="P724" s="128"/>
      <c r="Q724" s="128"/>
    </row>
    <row r="725" spans="2:17">
      <c r="B725" s="142"/>
      <c r="C725" s="142"/>
      <c r="D725" s="142"/>
      <c r="E725" s="142"/>
      <c r="F725" s="128"/>
      <c r="G725" s="128"/>
      <c r="H725" s="128"/>
      <c r="I725" s="128"/>
      <c r="J725" s="128"/>
      <c r="K725" s="128"/>
      <c r="L725" s="128"/>
      <c r="M725" s="128"/>
      <c r="N725" s="128"/>
      <c r="O725" s="128"/>
      <c r="P725" s="128"/>
      <c r="Q725" s="128"/>
    </row>
    <row r="726" spans="2:17">
      <c r="B726" s="142"/>
      <c r="C726" s="142"/>
      <c r="D726" s="142"/>
      <c r="E726" s="142"/>
      <c r="F726" s="128"/>
      <c r="G726" s="128"/>
      <c r="H726" s="128"/>
      <c r="I726" s="128"/>
      <c r="J726" s="128"/>
      <c r="K726" s="128"/>
      <c r="L726" s="128"/>
      <c r="M726" s="128"/>
      <c r="N726" s="128"/>
      <c r="O726" s="128"/>
      <c r="P726" s="128"/>
      <c r="Q726" s="128"/>
    </row>
    <row r="727" spans="2:17">
      <c r="B727" s="142"/>
      <c r="C727" s="142"/>
      <c r="D727" s="142"/>
      <c r="E727" s="142"/>
      <c r="F727" s="128"/>
      <c r="G727" s="128"/>
      <c r="H727" s="128"/>
      <c r="I727" s="128"/>
      <c r="J727" s="128"/>
      <c r="K727" s="128"/>
      <c r="L727" s="128"/>
      <c r="M727" s="128"/>
      <c r="N727" s="128"/>
      <c r="O727" s="128"/>
      <c r="P727" s="128"/>
      <c r="Q727" s="128"/>
    </row>
    <row r="728" spans="2:17">
      <c r="B728" s="142"/>
      <c r="C728" s="142"/>
      <c r="D728" s="142"/>
      <c r="E728" s="142"/>
      <c r="F728" s="128"/>
      <c r="G728" s="128"/>
      <c r="H728" s="128"/>
      <c r="I728" s="128"/>
      <c r="J728" s="128"/>
      <c r="K728" s="128"/>
      <c r="L728" s="128"/>
      <c r="M728" s="128"/>
      <c r="N728" s="128"/>
      <c r="O728" s="128"/>
      <c r="P728" s="128"/>
      <c r="Q728" s="128"/>
    </row>
    <row r="729" spans="2:17">
      <c r="B729" s="142"/>
      <c r="C729" s="142"/>
      <c r="D729" s="142"/>
      <c r="E729" s="142"/>
      <c r="F729" s="128"/>
      <c r="G729" s="128"/>
      <c r="H729" s="128"/>
      <c r="I729" s="128"/>
      <c r="J729" s="128"/>
      <c r="K729" s="128"/>
      <c r="L729" s="128"/>
      <c r="M729" s="128"/>
      <c r="N729" s="128"/>
      <c r="O729" s="128"/>
      <c r="P729" s="128"/>
      <c r="Q729" s="128"/>
    </row>
    <row r="730" spans="2:17">
      <c r="B730" s="142"/>
      <c r="C730" s="142"/>
      <c r="D730" s="142"/>
      <c r="E730" s="142"/>
      <c r="F730" s="128"/>
      <c r="G730" s="128"/>
      <c r="H730" s="128"/>
      <c r="I730" s="128"/>
      <c r="J730" s="128"/>
      <c r="K730" s="128"/>
      <c r="L730" s="128"/>
      <c r="M730" s="128"/>
      <c r="N730" s="128"/>
      <c r="O730" s="128"/>
      <c r="P730" s="128"/>
      <c r="Q730" s="128"/>
    </row>
    <row r="731" spans="2:17">
      <c r="B731" s="142"/>
      <c r="C731" s="142"/>
      <c r="D731" s="142"/>
      <c r="E731" s="142"/>
      <c r="F731" s="128"/>
      <c r="G731" s="128"/>
      <c r="H731" s="128"/>
      <c r="I731" s="128"/>
      <c r="J731" s="128"/>
      <c r="K731" s="128"/>
      <c r="L731" s="128"/>
      <c r="M731" s="128"/>
      <c r="N731" s="128"/>
      <c r="O731" s="128"/>
      <c r="P731" s="128"/>
      <c r="Q731" s="128"/>
    </row>
    <row r="732" spans="2:17">
      <c r="B732" s="142"/>
      <c r="C732" s="142"/>
      <c r="D732" s="142"/>
      <c r="E732" s="142"/>
      <c r="F732" s="128"/>
      <c r="G732" s="128"/>
      <c r="H732" s="128"/>
      <c r="I732" s="128"/>
      <c r="J732" s="128"/>
      <c r="K732" s="128"/>
      <c r="L732" s="128"/>
      <c r="M732" s="128"/>
      <c r="N732" s="128"/>
      <c r="O732" s="128"/>
      <c r="P732" s="128"/>
      <c r="Q732" s="128"/>
    </row>
    <row r="733" spans="2:17">
      <c r="B733" s="142"/>
      <c r="C733" s="142"/>
      <c r="D733" s="142"/>
      <c r="E733" s="142"/>
      <c r="F733" s="128"/>
      <c r="G733" s="128"/>
      <c r="H733" s="128"/>
      <c r="I733" s="128"/>
      <c r="J733" s="128"/>
      <c r="K733" s="128"/>
      <c r="L733" s="128"/>
      <c r="M733" s="128"/>
      <c r="N733" s="128"/>
      <c r="O733" s="128"/>
      <c r="P733" s="128"/>
      <c r="Q733" s="128"/>
    </row>
    <row r="734" spans="2:17">
      <c r="B734" s="142"/>
      <c r="C734" s="142"/>
      <c r="D734" s="142"/>
      <c r="E734" s="142"/>
      <c r="F734" s="128"/>
      <c r="G734" s="128"/>
      <c r="H734" s="128"/>
      <c r="I734" s="128"/>
      <c r="J734" s="128"/>
      <c r="K734" s="128"/>
      <c r="L734" s="128"/>
      <c r="M734" s="128"/>
      <c r="N734" s="128"/>
      <c r="O734" s="128"/>
      <c r="P734" s="128"/>
      <c r="Q734" s="128"/>
    </row>
    <row r="735" spans="2:17">
      <c r="B735" s="142"/>
      <c r="C735" s="142"/>
      <c r="D735" s="142"/>
      <c r="E735" s="142"/>
      <c r="F735" s="128"/>
      <c r="G735" s="128"/>
      <c r="H735" s="128"/>
      <c r="I735" s="128"/>
      <c r="J735" s="128"/>
      <c r="K735" s="128"/>
      <c r="L735" s="128"/>
      <c r="M735" s="128"/>
      <c r="N735" s="128"/>
      <c r="O735" s="128"/>
      <c r="P735" s="128"/>
      <c r="Q735" s="128"/>
    </row>
    <row r="736" spans="2:17">
      <c r="B736" s="142"/>
      <c r="C736" s="142"/>
      <c r="D736" s="142"/>
      <c r="E736" s="142"/>
      <c r="F736" s="128"/>
      <c r="G736" s="128"/>
      <c r="H736" s="128"/>
      <c r="I736" s="128"/>
      <c r="J736" s="128"/>
      <c r="K736" s="128"/>
      <c r="L736" s="128"/>
      <c r="M736" s="128"/>
      <c r="N736" s="128"/>
      <c r="O736" s="128"/>
      <c r="P736" s="128"/>
      <c r="Q736" s="128"/>
    </row>
    <row r="737" spans="2:17">
      <c r="B737" s="142"/>
      <c r="C737" s="142"/>
      <c r="D737" s="142"/>
      <c r="E737" s="142"/>
      <c r="F737" s="128"/>
      <c r="G737" s="128"/>
      <c r="H737" s="128"/>
      <c r="I737" s="128"/>
      <c r="J737" s="128"/>
      <c r="K737" s="128"/>
      <c r="L737" s="128"/>
      <c r="M737" s="128"/>
      <c r="N737" s="128"/>
      <c r="O737" s="128"/>
      <c r="P737" s="128"/>
      <c r="Q737" s="128"/>
    </row>
    <row r="738" spans="2:17">
      <c r="B738" s="142"/>
      <c r="C738" s="142"/>
      <c r="D738" s="142"/>
      <c r="E738" s="142"/>
      <c r="F738" s="128"/>
      <c r="G738" s="128"/>
      <c r="H738" s="128"/>
      <c r="I738" s="128"/>
      <c r="J738" s="128"/>
      <c r="K738" s="128"/>
      <c r="L738" s="128"/>
      <c r="M738" s="128"/>
      <c r="N738" s="128"/>
      <c r="O738" s="128"/>
      <c r="P738" s="128"/>
      <c r="Q738" s="128"/>
    </row>
    <row r="739" spans="2:17">
      <c r="B739" s="142"/>
      <c r="C739" s="142"/>
      <c r="D739" s="142"/>
      <c r="E739" s="142"/>
      <c r="F739" s="128"/>
      <c r="G739" s="128"/>
      <c r="H739" s="128"/>
      <c r="I739" s="128"/>
      <c r="J739" s="128"/>
      <c r="K739" s="128"/>
      <c r="L739" s="128"/>
      <c r="M739" s="128"/>
      <c r="N739" s="128"/>
      <c r="O739" s="128"/>
      <c r="P739" s="128"/>
      <c r="Q739" s="128"/>
    </row>
    <row r="740" spans="2:17">
      <c r="B740" s="142"/>
      <c r="C740" s="142"/>
      <c r="D740" s="142"/>
      <c r="E740" s="142"/>
      <c r="F740" s="128"/>
      <c r="G740" s="128"/>
      <c r="H740" s="128"/>
      <c r="I740" s="128"/>
      <c r="J740" s="128"/>
      <c r="K740" s="128"/>
      <c r="L740" s="128"/>
      <c r="M740" s="128"/>
      <c r="N740" s="128"/>
      <c r="O740" s="128"/>
      <c r="P740" s="128"/>
      <c r="Q740" s="128"/>
    </row>
    <row r="741" spans="2:17">
      <c r="B741" s="142"/>
      <c r="C741" s="142"/>
      <c r="D741" s="142"/>
      <c r="E741" s="142"/>
      <c r="F741" s="128"/>
      <c r="G741" s="128"/>
      <c r="H741" s="128"/>
      <c r="I741" s="128"/>
      <c r="J741" s="128"/>
      <c r="K741" s="128"/>
      <c r="L741" s="128"/>
      <c r="M741" s="128"/>
      <c r="N741" s="128"/>
      <c r="O741" s="128"/>
      <c r="P741" s="128"/>
      <c r="Q741" s="128"/>
    </row>
    <row r="742" spans="2:17">
      <c r="B742" s="142"/>
      <c r="C742" s="142"/>
      <c r="D742" s="142"/>
      <c r="E742" s="142"/>
      <c r="F742" s="128"/>
      <c r="G742" s="128"/>
      <c r="H742" s="128"/>
      <c r="I742" s="128"/>
      <c r="J742" s="128"/>
      <c r="K742" s="128"/>
      <c r="L742" s="128"/>
      <c r="M742" s="128"/>
      <c r="N742" s="128"/>
      <c r="O742" s="128"/>
      <c r="P742" s="128"/>
      <c r="Q742" s="128"/>
    </row>
    <row r="743" spans="2:17">
      <c r="B743" s="142"/>
      <c r="C743" s="142"/>
      <c r="D743" s="142"/>
      <c r="E743" s="142"/>
      <c r="F743" s="128"/>
      <c r="G743" s="128"/>
      <c r="H743" s="128"/>
      <c r="I743" s="128"/>
      <c r="J743" s="128"/>
      <c r="K743" s="128"/>
      <c r="L743" s="128"/>
      <c r="M743" s="128"/>
      <c r="N743" s="128"/>
      <c r="O743" s="128"/>
      <c r="P743" s="128"/>
      <c r="Q743" s="128"/>
    </row>
    <row r="744" spans="2:17">
      <c r="B744" s="142"/>
      <c r="C744" s="142"/>
      <c r="D744" s="142"/>
      <c r="E744" s="142"/>
      <c r="F744" s="128"/>
      <c r="G744" s="128"/>
      <c r="H744" s="128"/>
      <c r="I744" s="128"/>
      <c r="J744" s="128"/>
      <c r="K744" s="128"/>
      <c r="L744" s="128"/>
      <c r="M744" s="128"/>
      <c r="N744" s="128"/>
      <c r="O744" s="128"/>
      <c r="P744" s="128"/>
      <c r="Q744" s="128"/>
    </row>
    <row r="745" spans="2:17">
      <c r="B745" s="142"/>
      <c r="C745" s="142"/>
      <c r="D745" s="142"/>
      <c r="E745" s="142"/>
      <c r="F745" s="128"/>
      <c r="G745" s="128"/>
      <c r="H745" s="128"/>
      <c r="I745" s="128"/>
      <c r="J745" s="128"/>
      <c r="K745" s="128"/>
      <c r="L745" s="128"/>
      <c r="M745" s="128"/>
      <c r="N745" s="128"/>
      <c r="O745" s="128"/>
      <c r="P745" s="128"/>
      <c r="Q745" s="128"/>
    </row>
    <row r="746" spans="2:17">
      <c r="B746" s="142"/>
      <c r="C746" s="142"/>
      <c r="D746" s="142"/>
      <c r="E746" s="142"/>
      <c r="F746" s="128"/>
      <c r="G746" s="128"/>
      <c r="H746" s="128"/>
      <c r="I746" s="128"/>
      <c r="J746" s="128"/>
      <c r="K746" s="128"/>
      <c r="L746" s="128"/>
      <c r="M746" s="128"/>
      <c r="N746" s="128"/>
      <c r="O746" s="128"/>
      <c r="P746" s="128"/>
      <c r="Q746" s="128"/>
    </row>
    <row r="747" spans="2:17">
      <c r="B747" s="142"/>
      <c r="C747" s="142"/>
      <c r="D747" s="142"/>
      <c r="E747" s="142"/>
      <c r="F747" s="128"/>
      <c r="G747" s="128"/>
      <c r="H747" s="128"/>
      <c r="I747" s="128"/>
      <c r="J747" s="128"/>
      <c r="K747" s="128"/>
      <c r="L747" s="128"/>
      <c r="M747" s="128"/>
      <c r="N747" s="128"/>
      <c r="O747" s="128"/>
      <c r="P747" s="128"/>
      <c r="Q747" s="128"/>
    </row>
    <row r="748" spans="2:17">
      <c r="B748" s="142"/>
      <c r="C748" s="142"/>
      <c r="D748" s="142"/>
      <c r="E748" s="142"/>
      <c r="F748" s="128"/>
      <c r="G748" s="128"/>
      <c r="H748" s="128"/>
      <c r="I748" s="128"/>
      <c r="J748" s="128"/>
      <c r="K748" s="128"/>
      <c r="L748" s="128"/>
      <c r="M748" s="128"/>
      <c r="N748" s="128"/>
      <c r="O748" s="128"/>
      <c r="P748" s="128"/>
      <c r="Q748" s="128"/>
    </row>
    <row r="749" spans="2:17">
      <c r="B749" s="142"/>
      <c r="C749" s="142"/>
      <c r="D749" s="142"/>
      <c r="E749" s="142"/>
      <c r="F749" s="128"/>
      <c r="G749" s="128"/>
      <c r="H749" s="128"/>
      <c r="I749" s="128"/>
      <c r="J749" s="128"/>
      <c r="K749" s="128"/>
      <c r="L749" s="128"/>
      <c r="M749" s="128"/>
      <c r="N749" s="128"/>
      <c r="O749" s="128"/>
      <c r="P749" s="128"/>
      <c r="Q749" s="128"/>
    </row>
    <row r="750" spans="2:17">
      <c r="B750" s="142"/>
      <c r="C750" s="142"/>
      <c r="D750" s="142"/>
      <c r="E750" s="142"/>
      <c r="F750" s="128"/>
      <c r="G750" s="128"/>
      <c r="H750" s="128"/>
      <c r="I750" s="128"/>
      <c r="J750" s="128"/>
      <c r="K750" s="128"/>
      <c r="L750" s="128"/>
      <c r="M750" s="128"/>
      <c r="N750" s="128"/>
      <c r="O750" s="128"/>
      <c r="P750" s="128"/>
      <c r="Q750" s="128"/>
    </row>
    <row r="751" spans="2:17">
      <c r="B751" s="142"/>
      <c r="C751" s="142"/>
      <c r="D751" s="142"/>
      <c r="E751" s="142"/>
      <c r="F751" s="128"/>
      <c r="G751" s="128"/>
      <c r="H751" s="128"/>
      <c r="I751" s="128"/>
      <c r="J751" s="128"/>
      <c r="K751" s="128"/>
      <c r="L751" s="128"/>
      <c r="M751" s="128"/>
      <c r="N751" s="128"/>
      <c r="O751" s="128"/>
      <c r="P751" s="128"/>
      <c r="Q751" s="128"/>
    </row>
    <row r="752" spans="2:17">
      <c r="B752" s="142"/>
      <c r="C752" s="142"/>
      <c r="D752" s="142"/>
      <c r="E752" s="142"/>
      <c r="F752" s="128"/>
      <c r="G752" s="128"/>
      <c r="H752" s="128"/>
      <c r="I752" s="128"/>
      <c r="J752" s="128"/>
      <c r="K752" s="128"/>
      <c r="L752" s="128"/>
      <c r="M752" s="128"/>
      <c r="N752" s="128"/>
      <c r="O752" s="128"/>
      <c r="P752" s="128"/>
      <c r="Q752" s="128"/>
    </row>
    <row r="753" spans="2:17">
      <c r="B753" s="142"/>
      <c r="C753" s="142"/>
      <c r="D753" s="142"/>
      <c r="E753" s="142"/>
      <c r="F753" s="128"/>
      <c r="G753" s="128"/>
      <c r="H753" s="128"/>
      <c r="I753" s="128"/>
      <c r="J753" s="128"/>
      <c r="K753" s="128"/>
      <c r="L753" s="128"/>
      <c r="M753" s="128"/>
      <c r="N753" s="128"/>
      <c r="O753" s="128"/>
      <c r="P753" s="128"/>
      <c r="Q753" s="128"/>
    </row>
    <row r="754" spans="2:17">
      <c r="B754" s="142"/>
      <c r="C754" s="142"/>
      <c r="D754" s="142"/>
      <c r="E754" s="142"/>
      <c r="F754" s="128"/>
      <c r="G754" s="128"/>
      <c r="H754" s="128"/>
      <c r="I754" s="128"/>
      <c r="J754" s="128"/>
      <c r="K754" s="128"/>
      <c r="L754" s="128"/>
      <c r="M754" s="128"/>
      <c r="N754" s="128"/>
      <c r="O754" s="128"/>
      <c r="P754" s="128"/>
      <c r="Q754" s="128"/>
    </row>
    <row r="755" spans="2:17">
      <c r="B755" s="142"/>
      <c r="C755" s="142"/>
      <c r="D755" s="142"/>
      <c r="E755" s="142"/>
      <c r="F755" s="128"/>
      <c r="G755" s="128"/>
      <c r="H755" s="128"/>
      <c r="I755" s="128"/>
      <c r="J755" s="128"/>
      <c r="K755" s="128"/>
      <c r="L755" s="128"/>
      <c r="M755" s="128"/>
      <c r="N755" s="128"/>
      <c r="O755" s="128"/>
      <c r="P755" s="128"/>
      <c r="Q755" s="128"/>
    </row>
    <row r="756" spans="2:17">
      <c r="B756" s="142"/>
      <c r="C756" s="142"/>
      <c r="D756" s="142"/>
      <c r="E756" s="142"/>
      <c r="F756" s="128"/>
      <c r="G756" s="128"/>
      <c r="H756" s="128"/>
      <c r="I756" s="128"/>
      <c r="J756" s="128"/>
      <c r="K756" s="128"/>
      <c r="L756" s="128"/>
      <c r="M756" s="128"/>
      <c r="N756" s="128"/>
      <c r="O756" s="128"/>
      <c r="P756" s="128"/>
      <c r="Q756" s="128"/>
    </row>
    <row r="757" spans="2:17">
      <c r="B757" s="142"/>
      <c r="C757" s="142"/>
      <c r="D757" s="142"/>
      <c r="E757" s="142"/>
      <c r="F757" s="128"/>
      <c r="G757" s="128"/>
      <c r="H757" s="128"/>
      <c r="I757" s="128"/>
      <c r="J757" s="128"/>
      <c r="K757" s="128"/>
      <c r="L757" s="128"/>
      <c r="M757" s="128"/>
      <c r="N757" s="128"/>
      <c r="O757" s="128"/>
      <c r="P757" s="128"/>
      <c r="Q757" s="128"/>
    </row>
    <row r="758" spans="2:17">
      <c r="B758" s="142"/>
      <c r="C758" s="142"/>
      <c r="D758" s="142"/>
      <c r="E758" s="142"/>
      <c r="F758" s="128"/>
      <c r="G758" s="128"/>
      <c r="H758" s="128"/>
      <c r="I758" s="128"/>
      <c r="J758" s="128"/>
      <c r="K758" s="128"/>
      <c r="L758" s="128"/>
      <c r="M758" s="128"/>
      <c r="N758" s="128"/>
      <c r="O758" s="128"/>
      <c r="P758" s="128"/>
      <c r="Q758" s="128"/>
    </row>
    <row r="759" spans="2:17">
      <c r="B759" s="142"/>
      <c r="C759" s="142"/>
      <c r="D759" s="142"/>
      <c r="E759" s="142"/>
      <c r="F759" s="128"/>
      <c r="G759" s="128"/>
      <c r="H759" s="128"/>
      <c r="I759" s="128"/>
      <c r="J759" s="128"/>
      <c r="K759" s="128"/>
      <c r="L759" s="128"/>
      <c r="M759" s="128"/>
      <c r="N759" s="128"/>
      <c r="O759" s="128"/>
      <c r="P759" s="128"/>
      <c r="Q759" s="128"/>
    </row>
    <row r="760" spans="2:17">
      <c r="B760" s="142"/>
      <c r="C760" s="142"/>
      <c r="D760" s="142"/>
      <c r="E760" s="142"/>
      <c r="F760" s="128"/>
      <c r="G760" s="128"/>
      <c r="H760" s="128"/>
      <c r="I760" s="128"/>
      <c r="J760" s="128"/>
      <c r="K760" s="128"/>
      <c r="L760" s="128"/>
      <c r="M760" s="128"/>
      <c r="N760" s="128"/>
      <c r="O760" s="128"/>
      <c r="P760" s="128"/>
      <c r="Q760" s="128"/>
    </row>
    <row r="761" spans="2:17">
      <c r="B761" s="142"/>
      <c r="C761" s="142"/>
      <c r="D761" s="142"/>
      <c r="E761" s="142"/>
      <c r="F761" s="128"/>
      <c r="G761" s="128"/>
      <c r="H761" s="128"/>
      <c r="I761" s="128"/>
      <c r="J761" s="128"/>
      <c r="K761" s="128"/>
      <c r="L761" s="128"/>
      <c r="M761" s="128"/>
      <c r="N761" s="128"/>
      <c r="O761" s="128"/>
      <c r="P761" s="128"/>
      <c r="Q761" s="128"/>
    </row>
    <row r="762" spans="2:17">
      <c r="B762" s="142"/>
      <c r="C762" s="142"/>
      <c r="D762" s="142"/>
      <c r="E762" s="142"/>
      <c r="F762" s="128"/>
      <c r="G762" s="128"/>
      <c r="H762" s="128"/>
      <c r="I762" s="128"/>
      <c r="J762" s="128"/>
      <c r="K762" s="128"/>
      <c r="L762" s="128"/>
      <c r="M762" s="128"/>
      <c r="N762" s="128"/>
      <c r="O762" s="128"/>
      <c r="P762" s="128"/>
      <c r="Q762" s="128"/>
    </row>
    <row r="763" spans="2:17">
      <c r="B763" s="142"/>
      <c r="C763" s="142"/>
      <c r="D763" s="142"/>
      <c r="E763" s="142"/>
      <c r="F763" s="128"/>
      <c r="G763" s="128"/>
      <c r="H763" s="128"/>
      <c r="I763" s="128"/>
      <c r="J763" s="128"/>
      <c r="K763" s="128"/>
      <c r="L763" s="128"/>
      <c r="M763" s="128"/>
      <c r="N763" s="128"/>
      <c r="O763" s="128"/>
      <c r="P763" s="128"/>
      <c r="Q763" s="128"/>
    </row>
    <row r="764" spans="2:17">
      <c r="B764" s="142"/>
      <c r="C764" s="142"/>
      <c r="D764" s="142"/>
      <c r="E764" s="142"/>
      <c r="F764" s="128"/>
      <c r="G764" s="128"/>
      <c r="H764" s="128"/>
      <c r="I764" s="128"/>
      <c r="J764" s="128"/>
      <c r="K764" s="128"/>
      <c r="L764" s="128"/>
      <c r="M764" s="128"/>
      <c r="N764" s="128"/>
      <c r="O764" s="128"/>
      <c r="P764" s="128"/>
      <c r="Q764" s="128"/>
    </row>
    <row r="765" spans="2:17">
      <c r="B765" s="142"/>
      <c r="C765" s="142"/>
      <c r="D765" s="142"/>
      <c r="E765" s="142"/>
      <c r="F765" s="128"/>
      <c r="G765" s="128"/>
      <c r="H765" s="128"/>
      <c r="I765" s="128"/>
      <c r="J765" s="128"/>
      <c r="K765" s="128"/>
      <c r="L765" s="128"/>
      <c r="M765" s="128"/>
      <c r="N765" s="128"/>
      <c r="O765" s="128"/>
      <c r="P765" s="128"/>
      <c r="Q765" s="128"/>
    </row>
    <row r="766" spans="2:17">
      <c r="B766" s="142"/>
      <c r="C766" s="142"/>
      <c r="D766" s="142"/>
      <c r="E766" s="142"/>
      <c r="F766" s="128"/>
      <c r="G766" s="128"/>
      <c r="H766" s="128"/>
      <c r="I766" s="128"/>
      <c r="J766" s="128"/>
      <c r="K766" s="128"/>
      <c r="L766" s="128"/>
      <c r="M766" s="128"/>
      <c r="N766" s="128"/>
      <c r="O766" s="128"/>
      <c r="P766" s="128"/>
      <c r="Q766" s="128"/>
    </row>
    <row r="767" spans="2:17">
      <c r="B767" s="142"/>
      <c r="C767" s="142"/>
      <c r="D767" s="142"/>
      <c r="E767" s="142"/>
      <c r="F767" s="128"/>
      <c r="G767" s="128"/>
      <c r="H767" s="128"/>
      <c r="I767" s="128"/>
      <c r="J767" s="128"/>
      <c r="K767" s="128"/>
      <c r="L767" s="128"/>
      <c r="M767" s="128"/>
      <c r="N767" s="128"/>
      <c r="O767" s="128"/>
      <c r="P767" s="128"/>
      <c r="Q767" s="128"/>
    </row>
    <row r="768" spans="2:17">
      <c r="B768" s="142"/>
      <c r="C768" s="142"/>
      <c r="D768" s="142"/>
      <c r="E768" s="142"/>
      <c r="F768" s="128"/>
      <c r="G768" s="128"/>
      <c r="H768" s="128"/>
      <c r="I768" s="128"/>
      <c r="J768" s="128"/>
      <c r="K768" s="128"/>
      <c r="L768" s="128"/>
      <c r="M768" s="128"/>
      <c r="N768" s="128"/>
      <c r="O768" s="128"/>
      <c r="P768" s="128"/>
      <c r="Q768" s="128"/>
    </row>
    <row r="769" spans="2:17">
      <c r="B769" s="142"/>
      <c r="C769" s="142"/>
      <c r="D769" s="142"/>
      <c r="E769" s="142"/>
      <c r="F769" s="128"/>
      <c r="G769" s="128"/>
      <c r="H769" s="128"/>
      <c r="I769" s="128"/>
      <c r="J769" s="128"/>
      <c r="K769" s="128"/>
      <c r="L769" s="128"/>
      <c r="M769" s="128"/>
      <c r="N769" s="128"/>
      <c r="O769" s="128"/>
      <c r="P769" s="128"/>
      <c r="Q769" s="128"/>
    </row>
    <row r="770" spans="2:17">
      <c r="B770" s="142"/>
      <c r="C770" s="142"/>
      <c r="D770" s="142"/>
      <c r="E770" s="142"/>
      <c r="F770" s="128"/>
      <c r="G770" s="128"/>
      <c r="H770" s="128"/>
      <c r="I770" s="128"/>
      <c r="J770" s="128"/>
      <c r="K770" s="128"/>
      <c r="L770" s="128"/>
      <c r="M770" s="128"/>
      <c r="N770" s="128"/>
      <c r="O770" s="128"/>
      <c r="P770" s="128"/>
      <c r="Q770" s="128"/>
    </row>
    <row r="771" spans="2:17">
      <c r="B771" s="142"/>
      <c r="C771" s="142"/>
      <c r="D771" s="142"/>
      <c r="E771" s="142"/>
      <c r="F771" s="128"/>
      <c r="G771" s="128"/>
      <c r="H771" s="128"/>
      <c r="I771" s="128"/>
      <c r="J771" s="128"/>
      <c r="K771" s="128"/>
      <c r="L771" s="128"/>
      <c r="M771" s="128"/>
      <c r="N771" s="128"/>
      <c r="O771" s="128"/>
      <c r="P771" s="128"/>
      <c r="Q771" s="128"/>
    </row>
    <row r="772" spans="2:17">
      <c r="B772" s="142"/>
      <c r="C772" s="142"/>
      <c r="D772" s="142"/>
      <c r="E772" s="142"/>
      <c r="F772" s="128"/>
      <c r="G772" s="128"/>
      <c r="H772" s="128"/>
      <c r="I772" s="128"/>
      <c r="J772" s="128"/>
      <c r="K772" s="128"/>
      <c r="L772" s="128"/>
      <c r="M772" s="128"/>
      <c r="N772" s="128"/>
      <c r="O772" s="128"/>
      <c r="P772" s="128"/>
      <c r="Q772" s="128"/>
    </row>
    <row r="773" spans="2:17">
      <c r="B773" s="142"/>
      <c r="C773" s="142"/>
      <c r="D773" s="142"/>
      <c r="E773" s="142"/>
      <c r="F773" s="128"/>
      <c r="G773" s="128"/>
      <c r="H773" s="128"/>
      <c r="I773" s="128"/>
      <c r="J773" s="128"/>
      <c r="K773" s="128"/>
      <c r="L773" s="128"/>
      <c r="M773" s="128"/>
      <c r="N773" s="128"/>
      <c r="O773" s="128"/>
      <c r="P773" s="128"/>
      <c r="Q773" s="128"/>
    </row>
    <row r="774" spans="2:17">
      <c r="B774" s="142"/>
      <c r="C774" s="142"/>
      <c r="D774" s="142"/>
      <c r="E774" s="142"/>
      <c r="F774" s="128"/>
      <c r="G774" s="128"/>
      <c r="H774" s="128"/>
      <c r="I774" s="128"/>
      <c r="J774" s="128"/>
      <c r="K774" s="128"/>
      <c r="L774" s="128"/>
      <c r="M774" s="128"/>
      <c r="N774" s="128"/>
      <c r="O774" s="128"/>
      <c r="P774" s="128"/>
      <c r="Q774" s="128"/>
    </row>
    <row r="775" spans="2:17">
      <c r="B775" s="142"/>
      <c r="C775" s="142"/>
      <c r="D775" s="142"/>
      <c r="E775" s="142"/>
      <c r="F775" s="128"/>
      <c r="G775" s="128"/>
      <c r="H775" s="128"/>
      <c r="I775" s="128"/>
      <c r="J775" s="128"/>
      <c r="K775" s="128"/>
      <c r="L775" s="128"/>
      <c r="M775" s="128"/>
      <c r="N775" s="128"/>
      <c r="O775" s="128"/>
      <c r="P775" s="128"/>
      <c r="Q775" s="128"/>
    </row>
    <row r="776" spans="2:17">
      <c r="B776" s="142"/>
      <c r="C776" s="142"/>
      <c r="D776" s="142"/>
      <c r="E776" s="142"/>
      <c r="F776" s="128"/>
      <c r="G776" s="128"/>
      <c r="H776" s="128"/>
      <c r="I776" s="128"/>
      <c r="J776" s="128"/>
      <c r="K776" s="128"/>
      <c r="L776" s="128"/>
      <c r="M776" s="128"/>
      <c r="N776" s="128"/>
      <c r="O776" s="128"/>
      <c r="P776" s="128"/>
      <c r="Q776" s="128"/>
    </row>
    <row r="777" spans="2:17">
      <c r="B777" s="142"/>
      <c r="C777" s="142"/>
      <c r="D777" s="142"/>
      <c r="E777" s="142"/>
      <c r="F777" s="128"/>
      <c r="G777" s="128"/>
      <c r="H777" s="128"/>
      <c r="I777" s="128"/>
      <c r="J777" s="128"/>
      <c r="K777" s="128"/>
      <c r="L777" s="128"/>
      <c r="M777" s="128"/>
      <c r="N777" s="128"/>
      <c r="O777" s="128"/>
      <c r="P777" s="128"/>
      <c r="Q777" s="128"/>
    </row>
    <row r="778" spans="2:17">
      <c r="B778" s="142"/>
      <c r="C778" s="142"/>
      <c r="D778" s="142"/>
      <c r="E778" s="142"/>
      <c r="F778" s="128"/>
      <c r="G778" s="128"/>
      <c r="H778" s="128"/>
      <c r="I778" s="128"/>
      <c r="J778" s="128"/>
      <c r="K778" s="128"/>
      <c r="L778" s="128"/>
      <c r="M778" s="128"/>
      <c r="N778" s="128"/>
      <c r="O778" s="128"/>
      <c r="P778" s="128"/>
      <c r="Q778" s="128"/>
    </row>
    <row r="779" spans="2:17">
      <c r="B779" s="142"/>
      <c r="C779" s="142"/>
      <c r="D779" s="142"/>
      <c r="E779" s="142"/>
      <c r="F779" s="128"/>
      <c r="G779" s="128"/>
      <c r="H779" s="128"/>
      <c r="I779" s="128"/>
      <c r="J779" s="128"/>
      <c r="K779" s="128"/>
      <c r="L779" s="128"/>
      <c r="M779" s="128"/>
      <c r="N779" s="128"/>
      <c r="O779" s="128"/>
      <c r="P779" s="128"/>
      <c r="Q779" s="128"/>
    </row>
    <row r="780" spans="2:17">
      <c r="B780" s="142"/>
      <c r="C780" s="142"/>
      <c r="D780" s="142"/>
      <c r="E780" s="142"/>
      <c r="F780" s="128"/>
      <c r="G780" s="128"/>
      <c r="H780" s="128"/>
      <c r="I780" s="128"/>
      <c r="J780" s="128"/>
      <c r="K780" s="128"/>
      <c r="L780" s="128"/>
      <c r="M780" s="128"/>
      <c r="N780" s="128"/>
      <c r="O780" s="128"/>
      <c r="P780" s="128"/>
      <c r="Q780" s="128"/>
    </row>
    <row r="781" spans="2:17">
      <c r="B781" s="142"/>
      <c r="C781" s="142"/>
      <c r="D781" s="142"/>
      <c r="E781" s="142"/>
      <c r="F781" s="128"/>
      <c r="G781" s="128"/>
      <c r="H781" s="128"/>
      <c r="I781" s="128"/>
      <c r="J781" s="128"/>
      <c r="K781" s="128"/>
      <c r="L781" s="128"/>
      <c r="M781" s="128"/>
      <c r="N781" s="128"/>
      <c r="O781" s="128"/>
      <c r="P781" s="128"/>
      <c r="Q781" s="128"/>
    </row>
    <row r="782" spans="2:17">
      <c r="B782" s="142"/>
      <c r="C782" s="142"/>
      <c r="D782" s="142"/>
      <c r="E782" s="142"/>
      <c r="F782" s="128"/>
      <c r="G782" s="128"/>
      <c r="H782" s="128"/>
      <c r="I782" s="128"/>
      <c r="J782" s="128"/>
      <c r="K782" s="128"/>
      <c r="L782" s="128"/>
      <c r="M782" s="128"/>
      <c r="N782" s="128"/>
      <c r="O782" s="128"/>
      <c r="P782" s="128"/>
      <c r="Q782" s="128"/>
    </row>
    <row r="783" spans="2:17">
      <c r="B783" s="142"/>
      <c r="C783" s="142"/>
      <c r="D783" s="142"/>
      <c r="E783" s="142"/>
      <c r="F783" s="128"/>
      <c r="G783" s="128"/>
      <c r="H783" s="128"/>
      <c r="I783" s="128"/>
      <c r="J783" s="128"/>
      <c r="K783" s="128"/>
      <c r="L783" s="128"/>
      <c r="M783" s="128"/>
      <c r="N783" s="128"/>
      <c r="O783" s="128"/>
      <c r="P783" s="128"/>
      <c r="Q783" s="128"/>
    </row>
    <row r="784" spans="2:17">
      <c r="B784" s="142"/>
      <c r="C784" s="142"/>
      <c r="D784" s="142"/>
      <c r="E784" s="142"/>
      <c r="F784" s="128"/>
      <c r="G784" s="128"/>
      <c r="H784" s="128"/>
      <c r="I784" s="128"/>
      <c r="J784" s="128"/>
      <c r="K784" s="128"/>
      <c r="L784" s="128"/>
      <c r="M784" s="128"/>
      <c r="N784" s="128"/>
      <c r="O784" s="128"/>
      <c r="P784" s="128"/>
      <c r="Q784" s="128"/>
    </row>
    <row r="785" spans="2:17">
      <c r="B785" s="142"/>
      <c r="C785" s="142"/>
      <c r="D785" s="142"/>
      <c r="E785" s="142"/>
      <c r="F785" s="128"/>
      <c r="G785" s="128"/>
      <c r="H785" s="128"/>
      <c r="I785" s="128"/>
      <c r="J785" s="128"/>
      <c r="K785" s="128"/>
      <c r="L785" s="128"/>
      <c r="M785" s="128"/>
      <c r="N785" s="128"/>
      <c r="O785" s="128"/>
      <c r="P785" s="128"/>
      <c r="Q785" s="128"/>
    </row>
    <row r="786" spans="2:17">
      <c r="B786" s="142"/>
      <c r="C786" s="142"/>
      <c r="D786" s="142"/>
      <c r="E786" s="142"/>
      <c r="F786" s="128"/>
      <c r="G786" s="128"/>
      <c r="H786" s="128"/>
      <c r="I786" s="128"/>
      <c r="J786" s="128"/>
      <c r="K786" s="128"/>
      <c r="L786" s="128"/>
      <c r="M786" s="128"/>
      <c r="N786" s="128"/>
      <c r="O786" s="128"/>
      <c r="P786" s="128"/>
      <c r="Q786" s="128"/>
    </row>
    <row r="787" spans="2:17">
      <c r="B787" s="142"/>
      <c r="C787" s="142"/>
      <c r="D787" s="142"/>
      <c r="E787" s="142"/>
      <c r="F787" s="128"/>
      <c r="G787" s="128"/>
      <c r="H787" s="128"/>
      <c r="I787" s="128"/>
      <c r="J787" s="128"/>
      <c r="K787" s="128"/>
      <c r="L787" s="128"/>
      <c r="M787" s="128"/>
      <c r="N787" s="128"/>
      <c r="O787" s="128"/>
      <c r="P787" s="128"/>
      <c r="Q787" s="128"/>
    </row>
    <row r="788" spans="2:17">
      <c r="B788" s="142"/>
      <c r="C788" s="142"/>
      <c r="D788" s="142"/>
      <c r="E788" s="142"/>
      <c r="F788" s="128"/>
      <c r="G788" s="128"/>
      <c r="H788" s="128"/>
      <c r="I788" s="128"/>
      <c r="J788" s="128"/>
      <c r="K788" s="128"/>
      <c r="L788" s="128"/>
      <c r="M788" s="128"/>
      <c r="N788" s="128"/>
      <c r="O788" s="128"/>
      <c r="P788" s="128"/>
      <c r="Q788" s="128"/>
    </row>
    <row r="789" spans="2:17">
      <c r="B789" s="142"/>
      <c r="C789" s="142"/>
      <c r="D789" s="142"/>
      <c r="E789" s="142"/>
      <c r="F789" s="128"/>
      <c r="G789" s="128"/>
      <c r="H789" s="128"/>
      <c r="I789" s="128"/>
      <c r="J789" s="128"/>
      <c r="K789" s="128"/>
      <c r="L789" s="128"/>
      <c r="M789" s="128"/>
      <c r="N789" s="128"/>
      <c r="O789" s="128"/>
      <c r="P789" s="128"/>
      <c r="Q789" s="128"/>
    </row>
    <row r="790" spans="2:17">
      <c r="B790" s="142"/>
      <c r="C790" s="142"/>
      <c r="D790" s="142"/>
      <c r="E790" s="142"/>
      <c r="F790" s="128"/>
      <c r="G790" s="128"/>
      <c r="H790" s="128"/>
      <c r="I790" s="128"/>
      <c r="J790" s="128"/>
      <c r="K790" s="128"/>
      <c r="L790" s="128"/>
      <c r="M790" s="128"/>
      <c r="N790" s="128"/>
      <c r="O790" s="128"/>
      <c r="P790" s="128"/>
      <c r="Q790" s="128"/>
    </row>
    <row r="791" spans="2:17">
      <c r="B791" s="142"/>
      <c r="C791" s="142"/>
      <c r="D791" s="142"/>
      <c r="E791" s="142"/>
      <c r="F791" s="128"/>
      <c r="G791" s="128"/>
      <c r="H791" s="128"/>
      <c r="I791" s="128"/>
      <c r="J791" s="128"/>
      <c r="K791" s="128"/>
      <c r="L791" s="128"/>
      <c r="M791" s="128"/>
      <c r="N791" s="128"/>
      <c r="O791" s="128"/>
      <c r="P791" s="128"/>
      <c r="Q791" s="128"/>
    </row>
    <row r="792" spans="2:17">
      <c r="B792" s="142"/>
      <c r="C792" s="142"/>
      <c r="D792" s="142"/>
      <c r="E792" s="142"/>
      <c r="F792" s="128"/>
      <c r="G792" s="128"/>
      <c r="H792" s="128"/>
      <c r="I792" s="128"/>
      <c r="J792" s="128"/>
      <c r="K792" s="128"/>
      <c r="L792" s="128"/>
      <c r="M792" s="128"/>
      <c r="N792" s="128"/>
      <c r="O792" s="128"/>
      <c r="P792" s="128"/>
      <c r="Q792" s="128"/>
    </row>
    <row r="793" spans="2:17">
      <c r="B793" s="142"/>
      <c r="C793" s="142"/>
      <c r="D793" s="142"/>
      <c r="E793" s="142"/>
      <c r="F793" s="128"/>
      <c r="G793" s="128"/>
      <c r="H793" s="128"/>
      <c r="I793" s="128"/>
      <c r="J793" s="128"/>
      <c r="K793" s="128"/>
      <c r="L793" s="128"/>
      <c r="M793" s="128"/>
      <c r="N793" s="128"/>
      <c r="O793" s="128"/>
      <c r="P793" s="128"/>
      <c r="Q793" s="128"/>
    </row>
    <row r="794" spans="2:17">
      <c r="B794" s="142"/>
      <c r="C794" s="142"/>
      <c r="D794" s="142"/>
      <c r="E794" s="142"/>
      <c r="F794" s="128"/>
      <c r="G794" s="128"/>
      <c r="H794" s="128"/>
      <c r="I794" s="128"/>
      <c r="J794" s="128"/>
      <c r="K794" s="128"/>
      <c r="L794" s="128"/>
      <c r="M794" s="128"/>
      <c r="N794" s="128"/>
      <c r="O794" s="128"/>
      <c r="P794" s="128"/>
      <c r="Q794" s="128"/>
    </row>
    <row r="795" spans="2:17">
      <c r="B795" s="142"/>
      <c r="C795" s="142"/>
      <c r="D795" s="142"/>
      <c r="E795" s="142"/>
      <c r="F795" s="128"/>
      <c r="G795" s="128"/>
      <c r="H795" s="128"/>
      <c r="I795" s="128"/>
      <c r="J795" s="128"/>
      <c r="K795" s="128"/>
      <c r="L795" s="128"/>
      <c r="M795" s="128"/>
      <c r="N795" s="128"/>
      <c r="O795" s="128"/>
      <c r="P795" s="128"/>
      <c r="Q795" s="128"/>
    </row>
    <row r="796" spans="2:17">
      <c r="B796" s="142"/>
      <c r="C796" s="142"/>
      <c r="D796" s="142"/>
      <c r="E796" s="142"/>
      <c r="F796" s="128"/>
      <c r="G796" s="128"/>
      <c r="H796" s="128"/>
      <c r="I796" s="128"/>
      <c r="J796" s="128"/>
      <c r="K796" s="128"/>
      <c r="L796" s="128"/>
      <c r="M796" s="128"/>
      <c r="N796" s="128"/>
      <c r="O796" s="128"/>
      <c r="P796" s="128"/>
      <c r="Q796" s="128"/>
    </row>
    <row r="797" spans="2:17">
      <c r="B797" s="142"/>
      <c r="C797" s="142"/>
      <c r="D797" s="142"/>
      <c r="E797" s="142"/>
      <c r="F797" s="128"/>
      <c r="G797" s="128"/>
      <c r="H797" s="128"/>
      <c r="I797" s="128"/>
      <c r="J797" s="128"/>
      <c r="K797" s="128"/>
      <c r="L797" s="128"/>
      <c r="M797" s="128"/>
      <c r="N797" s="128"/>
      <c r="O797" s="128"/>
      <c r="P797" s="128"/>
      <c r="Q797" s="128"/>
    </row>
    <row r="798" spans="2:17">
      <c r="B798" s="142"/>
      <c r="C798" s="142"/>
      <c r="D798" s="142"/>
      <c r="E798" s="142"/>
      <c r="F798" s="128"/>
      <c r="G798" s="128"/>
      <c r="H798" s="128"/>
      <c r="I798" s="128"/>
      <c r="J798" s="128"/>
      <c r="K798" s="128"/>
      <c r="L798" s="128"/>
      <c r="M798" s="128"/>
      <c r="N798" s="128"/>
      <c r="O798" s="128"/>
      <c r="P798" s="128"/>
      <c r="Q798" s="128"/>
    </row>
    <row r="799" spans="2:17">
      <c r="B799" s="142"/>
      <c r="C799" s="142"/>
      <c r="D799" s="142"/>
      <c r="E799" s="142"/>
      <c r="F799" s="128"/>
      <c r="G799" s="128"/>
      <c r="H799" s="128"/>
      <c r="I799" s="128"/>
      <c r="J799" s="128"/>
      <c r="K799" s="128"/>
      <c r="L799" s="128"/>
      <c r="M799" s="128"/>
      <c r="N799" s="128"/>
      <c r="O799" s="128"/>
      <c r="P799" s="128"/>
      <c r="Q799" s="128"/>
    </row>
    <row r="800" spans="2:17">
      <c r="B800" s="142"/>
      <c r="C800" s="142"/>
      <c r="D800" s="142"/>
      <c r="E800" s="142"/>
      <c r="F800" s="128"/>
      <c r="G800" s="128"/>
      <c r="H800" s="128"/>
      <c r="I800" s="128"/>
      <c r="J800" s="128"/>
      <c r="K800" s="128"/>
      <c r="L800" s="128"/>
      <c r="M800" s="128"/>
      <c r="N800" s="128"/>
      <c r="O800" s="128"/>
      <c r="P800" s="128"/>
      <c r="Q800" s="128"/>
    </row>
    <row r="801" spans="2:17">
      <c r="B801" s="142"/>
      <c r="C801" s="142"/>
      <c r="D801" s="142"/>
      <c r="E801" s="142"/>
      <c r="F801" s="128"/>
      <c r="G801" s="128"/>
      <c r="H801" s="128"/>
      <c r="I801" s="128"/>
      <c r="J801" s="128"/>
      <c r="K801" s="128"/>
      <c r="L801" s="128"/>
      <c r="M801" s="128"/>
      <c r="N801" s="128"/>
      <c r="O801" s="128"/>
      <c r="P801" s="128"/>
      <c r="Q801" s="128"/>
    </row>
    <row r="802" spans="2:17">
      <c r="B802" s="142"/>
      <c r="C802" s="142"/>
      <c r="D802" s="142"/>
      <c r="E802" s="142"/>
      <c r="F802" s="128"/>
      <c r="G802" s="128"/>
      <c r="H802" s="128"/>
      <c r="I802" s="128"/>
      <c r="J802" s="128"/>
      <c r="K802" s="128"/>
      <c r="L802" s="128"/>
      <c r="M802" s="128"/>
      <c r="N802" s="128"/>
      <c r="O802" s="128"/>
      <c r="P802" s="128"/>
      <c r="Q802" s="128"/>
    </row>
    <row r="803" spans="2:17">
      <c r="B803" s="142"/>
      <c r="C803" s="142"/>
      <c r="D803" s="142"/>
      <c r="E803" s="142"/>
      <c r="F803" s="128"/>
      <c r="G803" s="128"/>
      <c r="H803" s="128"/>
      <c r="I803" s="128"/>
      <c r="J803" s="128"/>
      <c r="K803" s="128"/>
      <c r="L803" s="128"/>
      <c r="M803" s="128"/>
      <c r="N803" s="128"/>
      <c r="O803" s="128"/>
      <c r="P803" s="128"/>
      <c r="Q803" s="128"/>
    </row>
    <row r="804" spans="2:17">
      <c r="B804" s="142"/>
      <c r="C804" s="142"/>
      <c r="D804" s="142"/>
      <c r="E804" s="142"/>
      <c r="F804" s="128"/>
      <c r="G804" s="128"/>
      <c r="H804" s="128"/>
      <c r="I804" s="128"/>
      <c r="J804" s="128"/>
      <c r="K804" s="128"/>
      <c r="L804" s="128"/>
      <c r="M804" s="128"/>
      <c r="N804" s="128"/>
      <c r="O804" s="128"/>
      <c r="P804" s="128"/>
      <c r="Q804" s="128"/>
    </row>
    <row r="805" spans="2:17">
      <c r="B805" s="142"/>
      <c r="C805" s="142"/>
      <c r="D805" s="142"/>
      <c r="E805" s="142"/>
      <c r="F805" s="128"/>
      <c r="G805" s="128"/>
      <c r="H805" s="128"/>
      <c r="I805" s="128"/>
      <c r="J805" s="128"/>
      <c r="K805" s="128"/>
      <c r="L805" s="128"/>
      <c r="M805" s="128"/>
      <c r="N805" s="128"/>
      <c r="O805" s="128"/>
      <c r="P805" s="128"/>
      <c r="Q805" s="128"/>
    </row>
    <row r="806" spans="2:17">
      <c r="B806" s="142"/>
      <c r="C806" s="142"/>
      <c r="D806" s="142"/>
      <c r="E806" s="142"/>
      <c r="F806" s="128"/>
      <c r="G806" s="128"/>
      <c r="H806" s="128"/>
      <c r="I806" s="128"/>
      <c r="J806" s="128"/>
      <c r="K806" s="128"/>
      <c r="L806" s="128"/>
      <c r="M806" s="128"/>
      <c r="N806" s="128"/>
      <c r="O806" s="128"/>
      <c r="P806" s="128"/>
      <c r="Q806" s="128"/>
    </row>
    <row r="807" spans="2:17">
      <c r="B807" s="142"/>
      <c r="C807" s="142"/>
      <c r="D807" s="142"/>
      <c r="E807" s="142"/>
      <c r="F807" s="128"/>
      <c r="G807" s="128"/>
      <c r="H807" s="128"/>
      <c r="I807" s="128"/>
      <c r="J807" s="128"/>
      <c r="K807" s="128"/>
      <c r="L807" s="128"/>
      <c r="M807" s="128"/>
      <c r="N807" s="128"/>
      <c r="O807" s="128"/>
      <c r="P807" s="128"/>
      <c r="Q807" s="128"/>
    </row>
    <row r="808" spans="2:17">
      <c r="B808" s="142"/>
      <c r="C808" s="142"/>
      <c r="D808" s="142"/>
      <c r="E808" s="142"/>
      <c r="F808" s="128"/>
      <c r="G808" s="128"/>
      <c r="H808" s="128"/>
      <c r="I808" s="128"/>
      <c r="J808" s="128"/>
      <c r="K808" s="128"/>
      <c r="L808" s="128"/>
      <c r="M808" s="128"/>
      <c r="N808" s="128"/>
      <c r="O808" s="128"/>
      <c r="P808" s="128"/>
      <c r="Q808" s="128"/>
    </row>
    <row r="809" spans="2:17">
      <c r="B809" s="142"/>
      <c r="C809" s="142"/>
      <c r="D809" s="142"/>
      <c r="E809" s="142"/>
      <c r="F809" s="128"/>
      <c r="G809" s="128"/>
      <c r="H809" s="128"/>
      <c r="I809" s="128"/>
      <c r="J809" s="128"/>
      <c r="K809" s="128"/>
      <c r="L809" s="128"/>
      <c r="M809" s="128"/>
      <c r="N809" s="128"/>
      <c r="O809" s="128"/>
      <c r="P809" s="128"/>
      <c r="Q809" s="128"/>
    </row>
    <row r="810" spans="2:17">
      <c r="B810" s="142"/>
      <c r="C810" s="142"/>
      <c r="D810" s="142"/>
      <c r="E810" s="142"/>
      <c r="F810" s="128"/>
      <c r="G810" s="128"/>
      <c r="H810" s="128"/>
      <c r="I810" s="128"/>
      <c r="J810" s="128"/>
      <c r="K810" s="128"/>
      <c r="L810" s="128"/>
      <c r="M810" s="128"/>
      <c r="N810" s="128"/>
      <c r="O810" s="128"/>
      <c r="P810" s="128"/>
      <c r="Q810" s="128"/>
    </row>
    <row r="811" spans="2:17">
      <c r="B811" s="142"/>
      <c r="C811" s="142"/>
      <c r="D811" s="142"/>
      <c r="E811" s="142"/>
      <c r="F811" s="128"/>
      <c r="G811" s="128"/>
      <c r="H811" s="128"/>
      <c r="I811" s="128"/>
      <c r="J811" s="128"/>
      <c r="K811" s="128"/>
      <c r="L811" s="128"/>
      <c r="M811" s="128"/>
      <c r="N811" s="128"/>
      <c r="O811" s="128"/>
      <c r="P811" s="128"/>
      <c r="Q811" s="128"/>
    </row>
    <row r="812" spans="2:17">
      <c r="B812" s="142"/>
      <c r="C812" s="142"/>
      <c r="D812" s="142"/>
      <c r="E812" s="142"/>
      <c r="F812" s="128"/>
      <c r="G812" s="128"/>
      <c r="H812" s="128"/>
      <c r="I812" s="128"/>
      <c r="J812" s="128"/>
      <c r="K812" s="128"/>
      <c r="L812" s="128"/>
      <c r="M812" s="128"/>
      <c r="N812" s="128"/>
      <c r="O812" s="128"/>
      <c r="P812" s="128"/>
      <c r="Q812" s="128"/>
    </row>
    <row r="813" spans="2:17">
      <c r="B813" s="142"/>
      <c r="C813" s="142"/>
      <c r="D813" s="142"/>
      <c r="E813" s="142"/>
      <c r="F813" s="128"/>
      <c r="G813" s="128"/>
      <c r="H813" s="128"/>
      <c r="I813" s="128"/>
      <c r="J813" s="128"/>
      <c r="K813" s="128"/>
      <c r="L813" s="128"/>
      <c r="M813" s="128"/>
      <c r="N813" s="128"/>
      <c r="O813" s="128"/>
      <c r="P813" s="128"/>
      <c r="Q813" s="128"/>
    </row>
    <row r="814" spans="2:17">
      <c r="B814" s="142"/>
      <c r="C814" s="142"/>
      <c r="D814" s="142"/>
      <c r="E814" s="142"/>
      <c r="F814" s="128"/>
      <c r="G814" s="128"/>
      <c r="H814" s="128"/>
      <c r="I814" s="128"/>
      <c r="J814" s="128"/>
      <c r="K814" s="128"/>
      <c r="L814" s="128"/>
      <c r="M814" s="128"/>
      <c r="N814" s="128"/>
      <c r="O814" s="128"/>
      <c r="P814" s="128"/>
      <c r="Q814" s="128"/>
    </row>
    <row r="815" spans="2:17">
      <c r="B815" s="142"/>
      <c r="C815" s="142"/>
      <c r="D815" s="142"/>
      <c r="E815" s="142"/>
      <c r="F815" s="128"/>
      <c r="G815" s="128"/>
      <c r="H815" s="128"/>
      <c r="I815" s="128"/>
      <c r="J815" s="128"/>
      <c r="K815" s="128"/>
      <c r="L815" s="128"/>
      <c r="M815" s="128"/>
      <c r="N815" s="128"/>
      <c r="O815" s="128"/>
      <c r="P815" s="128"/>
      <c r="Q815" s="128"/>
    </row>
    <row r="816" spans="2:17">
      <c r="B816" s="142"/>
      <c r="C816" s="142"/>
      <c r="D816" s="142"/>
      <c r="E816" s="142"/>
      <c r="F816" s="128"/>
      <c r="G816" s="128"/>
      <c r="H816" s="128"/>
      <c r="I816" s="128"/>
      <c r="J816" s="128"/>
      <c r="K816" s="128"/>
      <c r="L816" s="128"/>
      <c r="M816" s="128"/>
      <c r="N816" s="128"/>
      <c r="O816" s="128"/>
      <c r="P816" s="128"/>
      <c r="Q816" s="128"/>
    </row>
    <row r="817" spans="2:17">
      <c r="B817" s="142"/>
      <c r="C817" s="142"/>
      <c r="D817" s="142"/>
      <c r="E817" s="142"/>
      <c r="F817" s="128"/>
      <c r="G817" s="128"/>
      <c r="H817" s="128"/>
      <c r="I817" s="128"/>
      <c r="J817" s="128"/>
      <c r="K817" s="128"/>
      <c r="L817" s="128"/>
      <c r="M817" s="128"/>
      <c r="N817" s="128"/>
      <c r="O817" s="128"/>
      <c r="P817" s="128"/>
      <c r="Q817" s="128"/>
    </row>
    <row r="818" spans="2:17">
      <c r="B818" s="142"/>
      <c r="C818" s="142"/>
      <c r="D818" s="142"/>
      <c r="E818" s="142"/>
      <c r="F818" s="128"/>
      <c r="G818" s="128"/>
      <c r="H818" s="128"/>
      <c r="I818" s="128"/>
      <c r="J818" s="128"/>
      <c r="K818" s="128"/>
      <c r="L818" s="128"/>
      <c r="M818" s="128"/>
      <c r="N818" s="128"/>
      <c r="O818" s="128"/>
      <c r="P818" s="128"/>
      <c r="Q818" s="128"/>
    </row>
    <row r="819" spans="2:17">
      <c r="B819" s="142"/>
      <c r="C819" s="142"/>
      <c r="D819" s="142"/>
      <c r="E819" s="142"/>
      <c r="F819" s="128"/>
      <c r="G819" s="128"/>
      <c r="H819" s="128"/>
      <c r="I819" s="128"/>
      <c r="J819" s="128"/>
      <c r="K819" s="128"/>
      <c r="L819" s="128"/>
      <c r="M819" s="128"/>
      <c r="N819" s="128"/>
      <c r="O819" s="128"/>
      <c r="P819" s="128"/>
      <c r="Q819" s="128"/>
    </row>
    <row r="820" spans="2:17">
      <c r="B820" s="142"/>
      <c r="C820" s="142"/>
      <c r="D820" s="142"/>
      <c r="E820" s="142"/>
      <c r="F820" s="128"/>
      <c r="G820" s="128"/>
      <c r="H820" s="128"/>
      <c r="I820" s="128"/>
      <c r="J820" s="128"/>
      <c r="K820" s="128"/>
      <c r="L820" s="128"/>
      <c r="M820" s="128"/>
      <c r="N820" s="128"/>
      <c r="O820" s="128"/>
      <c r="P820" s="128"/>
      <c r="Q820" s="128"/>
    </row>
    <row r="821" spans="2:17">
      <c r="B821" s="142"/>
      <c r="C821" s="142"/>
      <c r="D821" s="142"/>
      <c r="E821" s="142"/>
      <c r="F821" s="128"/>
      <c r="G821" s="128"/>
      <c r="H821" s="128"/>
      <c r="I821" s="128"/>
      <c r="J821" s="128"/>
      <c r="K821" s="128"/>
      <c r="L821" s="128"/>
      <c r="M821" s="128"/>
      <c r="N821" s="128"/>
      <c r="O821" s="128"/>
      <c r="P821" s="128"/>
      <c r="Q821" s="128"/>
    </row>
    <row r="822" spans="2:17">
      <c r="B822" s="142"/>
      <c r="C822" s="142"/>
      <c r="D822" s="142"/>
      <c r="E822" s="142"/>
      <c r="F822" s="128"/>
      <c r="G822" s="128"/>
      <c r="H822" s="128"/>
      <c r="I822" s="128"/>
      <c r="J822" s="128"/>
      <c r="K822" s="128"/>
      <c r="L822" s="128"/>
      <c r="M822" s="128"/>
      <c r="N822" s="128"/>
      <c r="O822" s="128"/>
      <c r="P822" s="128"/>
      <c r="Q822" s="128"/>
    </row>
    <row r="823" spans="2:17">
      <c r="B823" s="142"/>
      <c r="C823" s="142"/>
      <c r="D823" s="142"/>
      <c r="E823" s="142"/>
      <c r="F823" s="128"/>
      <c r="G823" s="128"/>
      <c r="H823" s="128"/>
      <c r="I823" s="128"/>
      <c r="J823" s="128"/>
      <c r="K823" s="128"/>
      <c r="L823" s="128"/>
      <c r="M823" s="128"/>
      <c r="N823" s="128"/>
      <c r="O823" s="128"/>
      <c r="P823" s="128"/>
      <c r="Q823" s="128"/>
    </row>
    <row r="824" spans="2:17">
      <c r="B824" s="142"/>
      <c r="C824" s="142"/>
      <c r="D824" s="142"/>
      <c r="E824" s="142"/>
      <c r="F824" s="128"/>
      <c r="G824" s="128"/>
      <c r="H824" s="128"/>
      <c r="I824" s="128"/>
      <c r="J824" s="128"/>
      <c r="K824" s="128"/>
      <c r="L824" s="128"/>
      <c r="M824" s="128"/>
      <c r="N824" s="128"/>
      <c r="O824" s="128"/>
      <c r="P824" s="128"/>
      <c r="Q824" s="128"/>
    </row>
    <row r="825" spans="2:17">
      <c r="B825" s="142"/>
      <c r="C825" s="142"/>
      <c r="D825" s="142"/>
      <c r="E825" s="142"/>
      <c r="F825" s="128"/>
      <c r="G825" s="128"/>
      <c r="H825" s="128"/>
      <c r="I825" s="128"/>
      <c r="J825" s="128"/>
      <c r="K825" s="128"/>
      <c r="L825" s="128"/>
      <c r="M825" s="128"/>
      <c r="N825" s="128"/>
      <c r="O825" s="128"/>
      <c r="P825" s="128"/>
      <c r="Q825" s="128"/>
    </row>
    <row r="826" spans="2:17">
      <c r="B826" s="142"/>
      <c r="C826" s="142"/>
      <c r="D826" s="142"/>
      <c r="E826" s="142"/>
      <c r="F826" s="128"/>
      <c r="G826" s="128"/>
      <c r="H826" s="128"/>
      <c r="I826" s="128"/>
      <c r="J826" s="128"/>
      <c r="K826" s="128"/>
      <c r="L826" s="128"/>
      <c r="M826" s="128"/>
      <c r="N826" s="128"/>
      <c r="O826" s="128"/>
      <c r="P826" s="128"/>
      <c r="Q826" s="128"/>
    </row>
    <row r="827" spans="2:17">
      <c r="B827" s="142"/>
      <c r="C827" s="142"/>
      <c r="D827" s="142"/>
      <c r="E827" s="142"/>
      <c r="F827" s="128"/>
      <c r="G827" s="128"/>
      <c r="H827" s="128"/>
      <c r="I827" s="128"/>
      <c r="J827" s="128"/>
      <c r="K827" s="128"/>
      <c r="L827" s="128"/>
      <c r="M827" s="128"/>
      <c r="N827" s="128"/>
      <c r="O827" s="128"/>
      <c r="P827" s="128"/>
      <c r="Q827" s="128"/>
    </row>
    <row r="828" spans="2:17">
      <c r="B828" s="142"/>
      <c r="C828" s="142"/>
      <c r="D828" s="142"/>
      <c r="E828" s="142"/>
      <c r="F828" s="128"/>
      <c r="G828" s="128"/>
      <c r="H828" s="128"/>
      <c r="I828" s="128"/>
      <c r="J828" s="128"/>
      <c r="K828" s="128"/>
      <c r="L828" s="128"/>
      <c r="M828" s="128"/>
      <c r="N828" s="128"/>
      <c r="O828" s="128"/>
      <c r="P828" s="128"/>
      <c r="Q828" s="128"/>
    </row>
    <row r="829" spans="2:17">
      <c r="B829" s="142"/>
      <c r="C829" s="142"/>
      <c r="D829" s="142"/>
      <c r="E829" s="142"/>
      <c r="F829" s="128"/>
      <c r="G829" s="128"/>
      <c r="H829" s="128"/>
      <c r="I829" s="128"/>
      <c r="J829" s="128"/>
      <c r="K829" s="128"/>
      <c r="L829" s="128"/>
      <c r="M829" s="128"/>
      <c r="N829" s="128"/>
      <c r="O829" s="128"/>
      <c r="P829" s="128"/>
      <c r="Q829" s="128"/>
    </row>
    <row r="830" spans="2:17">
      <c r="B830" s="142"/>
      <c r="C830" s="142"/>
      <c r="D830" s="142"/>
      <c r="E830" s="142"/>
      <c r="F830" s="128"/>
      <c r="G830" s="128"/>
      <c r="H830" s="128"/>
      <c r="I830" s="128"/>
      <c r="J830" s="128"/>
      <c r="K830" s="128"/>
      <c r="L830" s="128"/>
      <c r="M830" s="128"/>
      <c r="N830" s="128"/>
      <c r="O830" s="128"/>
      <c r="P830" s="128"/>
      <c r="Q830" s="128"/>
    </row>
    <row r="831" spans="2:17">
      <c r="B831" s="142"/>
      <c r="C831" s="142"/>
      <c r="D831" s="142"/>
      <c r="E831" s="142"/>
      <c r="F831" s="128"/>
      <c r="G831" s="128"/>
      <c r="H831" s="128"/>
      <c r="I831" s="128"/>
      <c r="J831" s="128"/>
      <c r="K831" s="128"/>
      <c r="L831" s="128"/>
      <c r="M831" s="128"/>
      <c r="N831" s="128"/>
      <c r="O831" s="128"/>
      <c r="P831" s="128"/>
      <c r="Q831" s="128"/>
    </row>
    <row r="832" spans="2:17">
      <c r="B832" s="142"/>
      <c r="C832" s="142"/>
      <c r="D832" s="142"/>
      <c r="E832" s="142"/>
      <c r="F832" s="128"/>
      <c r="G832" s="128"/>
      <c r="H832" s="128"/>
      <c r="I832" s="128"/>
      <c r="J832" s="128"/>
      <c r="K832" s="128"/>
      <c r="L832" s="128"/>
      <c r="M832" s="128"/>
      <c r="N832" s="128"/>
      <c r="O832" s="128"/>
      <c r="P832" s="128"/>
      <c r="Q832" s="128"/>
    </row>
    <row r="833" spans="2:17">
      <c r="B833" s="142"/>
      <c r="C833" s="142"/>
      <c r="D833" s="142"/>
      <c r="E833" s="142"/>
      <c r="F833" s="128"/>
      <c r="G833" s="128"/>
      <c r="H833" s="128"/>
      <c r="I833" s="128"/>
      <c r="J833" s="128"/>
      <c r="K833" s="128"/>
      <c r="L833" s="128"/>
      <c r="M833" s="128"/>
      <c r="N833" s="128"/>
      <c r="O833" s="128"/>
      <c r="P833" s="128"/>
      <c r="Q833" s="128"/>
    </row>
    <row r="834" spans="2:17">
      <c r="B834" s="142"/>
      <c r="C834" s="142"/>
      <c r="D834" s="142"/>
      <c r="E834" s="142"/>
      <c r="F834" s="128"/>
      <c r="G834" s="128"/>
      <c r="H834" s="128"/>
      <c r="I834" s="128"/>
      <c r="J834" s="128"/>
      <c r="K834" s="128"/>
      <c r="L834" s="128"/>
      <c r="M834" s="128"/>
      <c r="N834" s="128"/>
      <c r="O834" s="128"/>
      <c r="P834" s="128"/>
      <c r="Q834" s="128"/>
    </row>
    <row r="835" spans="2:17">
      <c r="B835" s="142"/>
      <c r="C835" s="142"/>
      <c r="D835" s="142"/>
      <c r="E835" s="142"/>
      <c r="F835" s="128"/>
      <c r="G835" s="128"/>
      <c r="H835" s="128"/>
      <c r="I835" s="128"/>
      <c r="J835" s="128"/>
      <c r="K835" s="128"/>
      <c r="L835" s="128"/>
      <c r="M835" s="128"/>
      <c r="N835" s="128"/>
      <c r="O835" s="128"/>
      <c r="P835" s="128"/>
      <c r="Q835" s="128"/>
    </row>
    <row r="836" spans="2:17">
      <c r="B836" s="142"/>
      <c r="C836" s="142"/>
      <c r="D836" s="142"/>
      <c r="E836" s="142"/>
      <c r="F836" s="128"/>
      <c r="G836" s="128"/>
      <c r="H836" s="128"/>
      <c r="I836" s="128"/>
      <c r="J836" s="128"/>
      <c r="K836" s="128"/>
      <c r="L836" s="128"/>
      <c r="M836" s="128"/>
      <c r="N836" s="128"/>
      <c r="O836" s="128"/>
      <c r="P836" s="128"/>
      <c r="Q836" s="128"/>
    </row>
    <row r="837" spans="2:17">
      <c r="B837" s="142"/>
      <c r="C837" s="142"/>
      <c r="D837" s="142"/>
      <c r="E837" s="142"/>
      <c r="F837" s="128"/>
      <c r="G837" s="128"/>
      <c r="H837" s="128"/>
      <c r="I837" s="128"/>
      <c r="J837" s="128"/>
      <c r="K837" s="128"/>
      <c r="L837" s="128"/>
      <c r="M837" s="128"/>
      <c r="N837" s="128"/>
      <c r="O837" s="128"/>
      <c r="P837" s="128"/>
      <c r="Q837" s="128"/>
    </row>
    <row r="838" spans="2:17">
      <c r="B838" s="142"/>
      <c r="C838" s="142"/>
      <c r="D838" s="142"/>
      <c r="E838" s="142"/>
      <c r="F838" s="128"/>
      <c r="G838" s="128"/>
      <c r="H838" s="128"/>
      <c r="I838" s="128"/>
      <c r="J838" s="128"/>
      <c r="K838" s="128"/>
      <c r="L838" s="128"/>
      <c r="M838" s="128"/>
      <c r="N838" s="128"/>
      <c r="O838" s="128"/>
      <c r="P838" s="128"/>
      <c r="Q838" s="128"/>
    </row>
    <row r="839" spans="2:17">
      <c r="B839" s="142"/>
      <c r="C839" s="142"/>
      <c r="D839" s="142"/>
      <c r="E839" s="142"/>
      <c r="F839" s="128"/>
      <c r="G839" s="128"/>
      <c r="H839" s="128"/>
      <c r="I839" s="128"/>
      <c r="J839" s="128"/>
      <c r="K839" s="128"/>
      <c r="L839" s="128"/>
      <c r="M839" s="128"/>
      <c r="N839" s="128"/>
      <c r="O839" s="128"/>
      <c r="P839" s="128"/>
      <c r="Q839" s="128"/>
    </row>
    <row r="840" spans="2:17">
      <c r="B840" s="142"/>
      <c r="C840" s="142"/>
      <c r="D840" s="142"/>
      <c r="E840" s="142"/>
      <c r="F840" s="128"/>
      <c r="G840" s="128"/>
      <c r="H840" s="128"/>
      <c r="I840" s="128"/>
      <c r="J840" s="128"/>
      <c r="K840" s="128"/>
      <c r="L840" s="128"/>
      <c r="M840" s="128"/>
      <c r="N840" s="128"/>
      <c r="O840" s="128"/>
      <c r="P840" s="128"/>
      <c r="Q840" s="128"/>
    </row>
    <row r="841" spans="2:17">
      <c r="B841" s="142"/>
      <c r="C841" s="142"/>
      <c r="D841" s="142"/>
      <c r="E841" s="142"/>
      <c r="F841" s="128"/>
      <c r="G841" s="128"/>
      <c r="H841" s="128"/>
      <c r="I841" s="128"/>
      <c r="J841" s="128"/>
      <c r="K841" s="128"/>
      <c r="L841" s="128"/>
      <c r="M841" s="128"/>
      <c r="N841" s="128"/>
      <c r="O841" s="128"/>
      <c r="P841" s="128"/>
      <c r="Q841" s="128"/>
    </row>
    <row r="842" spans="2:17">
      <c r="B842" s="142"/>
      <c r="C842" s="142"/>
      <c r="D842" s="142"/>
      <c r="E842" s="142"/>
      <c r="F842" s="128"/>
      <c r="G842" s="128"/>
      <c r="H842" s="128"/>
      <c r="I842" s="128"/>
      <c r="J842" s="128"/>
      <c r="K842" s="128"/>
      <c r="L842" s="128"/>
      <c r="M842" s="128"/>
      <c r="N842" s="128"/>
      <c r="O842" s="128"/>
      <c r="P842" s="128"/>
      <c r="Q842" s="128"/>
    </row>
    <row r="843" spans="2:17">
      <c r="B843" s="142"/>
      <c r="C843" s="142"/>
      <c r="D843" s="142"/>
      <c r="E843" s="142"/>
      <c r="F843" s="128"/>
      <c r="G843" s="128"/>
      <c r="H843" s="128"/>
      <c r="I843" s="128"/>
      <c r="J843" s="128"/>
      <c r="K843" s="128"/>
      <c r="L843" s="128"/>
      <c r="M843" s="128"/>
      <c r="N843" s="128"/>
      <c r="O843" s="128"/>
      <c r="P843" s="128"/>
      <c r="Q843" s="128"/>
    </row>
    <row r="844" spans="2:17">
      <c r="B844" s="142"/>
      <c r="C844" s="142"/>
      <c r="D844" s="142"/>
      <c r="E844" s="142"/>
      <c r="F844" s="128"/>
      <c r="G844" s="128"/>
      <c r="H844" s="128"/>
      <c r="I844" s="128"/>
      <c r="J844" s="128"/>
      <c r="K844" s="128"/>
      <c r="L844" s="128"/>
      <c r="M844" s="128"/>
      <c r="N844" s="128"/>
      <c r="O844" s="128"/>
      <c r="P844" s="128"/>
      <c r="Q844" s="128"/>
    </row>
    <row r="845" spans="2:17">
      <c r="B845" s="142"/>
      <c r="C845" s="142"/>
      <c r="D845" s="142"/>
      <c r="E845" s="142"/>
      <c r="F845" s="128"/>
      <c r="G845" s="128"/>
      <c r="H845" s="128"/>
      <c r="I845" s="128"/>
      <c r="J845" s="128"/>
      <c r="K845" s="128"/>
      <c r="L845" s="128"/>
      <c r="M845" s="128"/>
      <c r="N845" s="128"/>
      <c r="O845" s="128"/>
      <c r="P845" s="128"/>
      <c r="Q845" s="128"/>
    </row>
    <row r="846" spans="2:17">
      <c r="B846" s="142"/>
      <c r="C846" s="142"/>
      <c r="D846" s="142"/>
      <c r="E846" s="142"/>
      <c r="F846" s="128"/>
      <c r="G846" s="128"/>
      <c r="H846" s="128"/>
      <c r="I846" s="128"/>
      <c r="J846" s="128"/>
      <c r="K846" s="128"/>
      <c r="L846" s="128"/>
      <c r="M846" s="128"/>
      <c r="N846" s="128"/>
      <c r="O846" s="128"/>
      <c r="P846" s="128"/>
      <c r="Q846" s="128"/>
    </row>
    <row r="847" spans="2:17">
      <c r="B847" s="142"/>
      <c r="C847" s="142"/>
      <c r="D847" s="142"/>
      <c r="E847" s="142"/>
      <c r="F847" s="128"/>
      <c r="G847" s="128"/>
      <c r="H847" s="128"/>
      <c r="I847" s="128"/>
      <c r="J847" s="128"/>
      <c r="K847" s="128"/>
      <c r="L847" s="128"/>
      <c r="M847" s="128"/>
      <c r="N847" s="128"/>
      <c r="O847" s="128"/>
      <c r="P847" s="128"/>
      <c r="Q847" s="128"/>
    </row>
    <row r="848" spans="2:17">
      <c r="B848" s="142"/>
      <c r="C848" s="142"/>
      <c r="D848" s="142"/>
      <c r="E848" s="142"/>
      <c r="F848" s="128"/>
      <c r="G848" s="128"/>
      <c r="H848" s="128"/>
      <c r="I848" s="128"/>
      <c r="J848" s="128"/>
      <c r="K848" s="128"/>
      <c r="L848" s="128"/>
      <c r="M848" s="128"/>
      <c r="N848" s="128"/>
      <c r="O848" s="128"/>
      <c r="P848" s="128"/>
      <c r="Q848" s="128"/>
    </row>
    <row r="849" spans="2:17">
      <c r="B849" s="142"/>
      <c r="C849" s="142"/>
      <c r="D849" s="142"/>
      <c r="E849" s="142"/>
      <c r="F849" s="128"/>
      <c r="G849" s="128"/>
      <c r="H849" s="128"/>
      <c r="I849" s="128"/>
      <c r="J849" s="128"/>
      <c r="K849" s="128"/>
      <c r="L849" s="128"/>
      <c r="M849" s="128"/>
      <c r="N849" s="128"/>
      <c r="O849" s="128"/>
      <c r="P849" s="128"/>
      <c r="Q849" s="128"/>
    </row>
    <row r="850" spans="2:17">
      <c r="B850" s="142"/>
      <c r="C850" s="142"/>
      <c r="D850" s="142"/>
      <c r="E850" s="142"/>
      <c r="F850" s="128"/>
      <c r="G850" s="128"/>
      <c r="H850" s="128"/>
      <c r="I850" s="128"/>
      <c r="J850" s="128"/>
      <c r="K850" s="128"/>
      <c r="L850" s="128"/>
      <c r="M850" s="128"/>
      <c r="N850" s="128"/>
      <c r="O850" s="128"/>
      <c r="P850" s="128"/>
      <c r="Q850" s="128"/>
    </row>
    <row r="851" spans="2:17">
      <c r="B851" s="142"/>
      <c r="C851" s="142"/>
      <c r="D851" s="142"/>
      <c r="E851" s="142"/>
      <c r="F851" s="128"/>
      <c r="G851" s="128"/>
      <c r="H851" s="128"/>
      <c r="I851" s="128"/>
      <c r="J851" s="128"/>
      <c r="K851" s="128"/>
      <c r="L851" s="128"/>
      <c r="M851" s="128"/>
      <c r="N851" s="128"/>
      <c r="O851" s="128"/>
      <c r="P851" s="128"/>
      <c r="Q851" s="128"/>
    </row>
    <row r="852" spans="2:17">
      <c r="B852" s="142"/>
      <c r="C852" s="142"/>
      <c r="D852" s="142"/>
      <c r="E852" s="142"/>
      <c r="F852" s="128"/>
      <c r="G852" s="128"/>
      <c r="H852" s="128"/>
      <c r="I852" s="128"/>
      <c r="J852" s="128"/>
      <c r="K852" s="128"/>
      <c r="L852" s="128"/>
      <c r="M852" s="128"/>
      <c r="N852" s="128"/>
      <c r="O852" s="128"/>
      <c r="P852" s="128"/>
      <c r="Q852" s="128"/>
    </row>
    <row r="853" spans="2:17">
      <c r="B853" s="142"/>
      <c r="C853" s="142"/>
      <c r="D853" s="142"/>
      <c r="E853" s="142"/>
      <c r="F853" s="128"/>
      <c r="G853" s="128"/>
      <c r="H853" s="128"/>
      <c r="I853" s="128"/>
      <c r="J853" s="128"/>
      <c r="K853" s="128"/>
      <c r="L853" s="128"/>
      <c r="M853" s="128"/>
      <c r="N853" s="128"/>
      <c r="O853" s="128"/>
      <c r="P853" s="128"/>
      <c r="Q853" s="128"/>
    </row>
    <row r="854" spans="2:17">
      <c r="B854" s="142"/>
      <c r="C854" s="142"/>
      <c r="D854" s="142"/>
      <c r="E854" s="142"/>
      <c r="F854" s="128"/>
      <c r="G854" s="128"/>
      <c r="H854" s="128"/>
      <c r="I854" s="128"/>
      <c r="J854" s="128"/>
      <c r="K854" s="128"/>
      <c r="L854" s="128"/>
      <c r="M854" s="128"/>
      <c r="N854" s="128"/>
      <c r="O854" s="128"/>
      <c r="P854" s="128"/>
      <c r="Q854" s="128"/>
    </row>
    <row r="855" spans="2:17">
      <c r="B855" s="142"/>
      <c r="C855" s="142"/>
      <c r="D855" s="142"/>
      <c r="E855" s="142"/>
      <c r="F855" s="128"/>
      <c r="G855" s="128"/>
      <c r="H855" s="128"/>
      <c r="I855" s="128"/>
      <c r="J855" s="128"/>
      <c r="K855" s="128"/>
      <c r="L855" s="128"/>
      <c r="M855" s="128"/>
      <c r="N855" s="128"/>
      <c r="O855" s="128"/>
      <c r="P855" s="128"/>
      <c r="Q855" s="128"/>
    </row>
    <row r="856" spans="2:17">
      <c r="B856" s="142"/>
      <c r="C856" s="142"/>
      <c r="D856" s="142"/>
      <c r="E856" s="142"/>
      <c r="F856" s="128"/>
      <c r="G856" s="128"/>
      <c r="H856" s="128"/>
      <c r="I856" s="128"/>
      <c r="J856" s="128"/>
      <c r="K856" s="128"/>
      <c r="L856" s="128"/>
      <c r="M856" s="128"/>
      <c r="N856" s="128"/>
      <c r="O856" s="128"/>
      <c r="P856" s="128"/>
      <c r="Q856" s="128"/>
    </row>
    <row r="857" spans="2:17">
      <c r="B857" s="142"/>
      <c r="C857" s="142"/>
      <c r="D857" s="142"/>
      <c r="E857" s="142"/>
      <c r="F857" s="128"/>
      <c r="G857" s="128"/>
      <c r="H857" s="128"/>
      <c r="I857" s="128"/>
      <c r="J857" s="128"/>
      <c r="K857" s="128"/>
      <c r="L857" s="128"/>
      <c r="M857" s="128"/>
      <c r="N857" s="128"/>
      <c r="O857" s="128"/>
      <c r="P857" s="128"/>
      <c r="Q857" s="128"/>
    </row>
    <row r="858" spans="2:17">
      <c r="B858" s="142"/>
      <c r="C858" s="142"/>
      <c r="D858" s="142"/>
      <c r="E858" s="142"/>
      <c r="F858" s="128"/>
      <c r="G858" s="128"/>
      <c r="H858" s="128"/>
      <c r="I858" s="128"/>
      <c r="J858" s="128"/>
      <c r="K858" s="128"/>
      <c r="L858" s="128"/>
      <c r="M858" s="128"/>
      <c r="N858" s="128"/>
      <c r="O858" s="128"/>
      <c r="P858" s="128"/>
      <c r="Q858" s="128"/>
    </row>
    <row r="859" spans="2:17">
      <c r="B859" s="142"/>
      <c r="C859" s="142"/>
      <c r="D859" s="142"/>
      <c r="E859" s="142"/>
      <c r="F859" s="128"/>
      <c r="G859" s="128"/>
      <c r="H859" s="128"/>
      <c r="I859" s="128"/>
      <c r="J859" s="128"/>
      <c r="K859" s="128"/>
      <c r="L859" s="128"/>
      <c r="M859" s="128"/>
      <c r="N859" s="128"/>
      <c r="O859" s="128"/>
      <c r="P859" s="128"/>
      <c r="Q859" s="128"/>
    </row>
    <row r="860" spans="2:17">
      <c r="B860" s="142"/>
      <c r="C860" s="142"/>
      <c r="D860" s="142"/>
      <c r="E860" s="142"/>
      <c r="F860" s="128"/>
      <c r="G860" s="128"/>
      <c r="H860" s="128"/>
      <c r="I860" s="128"/>
      <c r="J860" s="128"/>
      <c r="K860" s="128"/>
      <c r="L860" s="128"/>
      <c r="M860" s="128"/>
      <c r="N860" s="128"/>
      <c r="O860" s="128"/>
      <c r="P860" s="128"/>
      <c r="Q860" s="128"/>
    </row>
    <row r="861" spans="2:17">
      <c r="B861" s="142"/>
      <c r="C861" s="142"/>
      <c r="D861" s="142"/>
      <c r="E861" s="142"/>
      <c r="F861" s="128"/>
      <c r="G861" s="128"/>
      <c r="H861" s="128"/>
      <c r="I861" s="128"/>
      <c r="J861" s="128"/>
      <c r="K861" s="128"/>
      <c r="L861" s="128"/>
      <c r="M861" s="128"/>
      <c r="N861" s="128"/>
      <c r="O861" s="128"/>
      <c r="P861" s="128"/>
      <c r="Q861" s="128"/>
    </row>
    <row r="862" spans="2:17">
      <c r="B862" s="142"/>
      <c r="C862" s="142"/>
      <c r="D862" s="142"/>
      <c r="E862" s="142"/>
      <c r="F862" s="128"/>
      <c r="G862" s="128"/>
      <c r="H862" s="128"/>
      <c r="I862" s="128"/>
      <c r="J862" s="128"/>
      <c r="K862" s="128"/>
      <c r="L862" s="128"/>
      <c r="M862" s="128"/>
      <c r="N862" s="128"/>
      <c r="O862" s="128"/>
      <c r="P862" s="128"/>
      <c r="Q862" s="128"/>
    </row>
    <row r="863" spans="2:17">
      <c r="B863" s="142"/>
      <c r="C863" s="142"/>
      <c r="D863" s="142"/>
      <c r="E863" s="142"/>
      <c r="F863" s="128"/>
      <c r="G863" s="128"/>
      <c r="H863" s="128"/>
      <c r="I863" s="128"/>
      <c r="J863" s="128"/>
      <c r="K863" s="128"/>
      <c r="L863" s="128"/>
      <c r="M863" s="128"/>
      <c r="N863" s="128"/>
      <c r="O863" s="128"/>
      <c r="P863" s="128"/>
      <c r="Q863" s="128"/>
    </row>
    <row r="864" spans="2:17">
      <c r="B864" s="142"/>
      <c r="C864" s="142"/>
      <c r="D864" s="142"/>
      <c r="E864" s="142"/>
      <c r="F864" s="128"/>
      <c r="G864" s="128"/>
      <c r="H864" s="128"/>
      <c r="I864" s="128"/>
      <c r="J864" s="128"/>
      <c r="K864" s="128"/>
      <c r="L864" s="128"/>
      <c r="M864" s="128"/>
      <c r="N864" s="128"/>
      <c r="O864" s="128"/>
      <c r="P864" s="128"/>
      <c r="Q864" s="128"/>
    </row>
    <row r="865" spans="2:17">
      <c r="B865" s="142"/>
      <c r="C865" s="142"/>
      <c r="D865" s="142"/>
      <c r="E865" s="142"/>
      <c r="F865" s="128"/>
      <c r="G865" s="128"/>
      <c r="H865" s="128"/>
      <c r="I865" s="128"/>
      <c r="J865" s="128"/>
      <c r="K865" s="128"/>
      <c r="L865" s="128"/>
      <c r="M865" s="128"/>
      <c r="N865" s="128"/>
      <c r="O865" s="128"/>
      <c r="P865" s="128"/>
      <c r="Q865" s="128"/>
    </row>
    <row r="866" spans="2:17">
      <c r="B866" s="142"/>
      <c r="C866" s="142"/>
      <c r="D866" s="142"/>
      <c r="E866" s="142"/>
      <c r="F866" s="128"/>
      <c r="G866" s="128"/>
      <c r="H866" s="128"/>
      <c r="I866" s="128"/>
      <c r="J866" s="128"/>
      <c r="K866" s="128"/>
      <c r="L866" s="128"/>
      <c r="M866" s="128"/>
      <c r="N866" s="128"/>
      <c r="O866" s="128"/>
      <c r="P866" s="128"/>
      <c r="Q866" s="128"/>
    </row>
    <row r="867" spans="2:17">
      <c r="B867" s="142"/>
      <c r="C867" s="142"/>
      <c r="D867" s="142"/>
      <c r="E867" s="142"/>
      <c r="F867" s="128"/>
      <c r="G867" s="128"/>
      <c r="H867" s="128"/>
      <c r="I867" s="128"/>
      <c r="J867" s="128"/>
      <c r="K867" s="128"/>
      <c r="L867" s="128"/>
      <c r="M867" s="128"/>
      <c r="N867" s="128"/>
      <c r="O867" s="128"/>
      <c r="P867" s="128"/>
      <c r="Q867" s="128"/>
    </row>
    <row r="868" spans="2:17">
      <c r="B868" s="142"/>
      <c r="C868" s="142"/>
      <c r="D868" s="142"/>
      <c r="E868" s="142"/>
      <c r="F868" s="128"/>
      <c r="G868" s="128"/>
      <c r="H868" s="128"/>
      <c r="I868" s="128"/>
      <c r="J868" s="128"/>
      <c r="K868" s="128"/>
      <c r="L868" s="128"/>
      <c r="M868" s="128"/>
      <c r="N868" s="128"/>
      <c r="O868" s="128"/>
      <c r="P868" s="128"/>
      <c r="Q868" s="128"/>
    </row>
    <row r="869" spans="2:17">
      <c r="B869" s="142"/>
      <c r="C869" s="142"/>
      <c r="D869" s="142"/>
      <c r="E869" s="142"/>
      <c r="F869" s="128"/>
      <c r="G869" s="128"/>
      <c r="H869" s="128"/>
      <c r="I869" s="128"/>
      <c r="J869" s="128"/>
      <c r="K869" s="128"/>
      <c r="L869" s="128"/>
      <c r="M869" s="128"/>
      <c r="N869" s="128"/>
      <c r="O869" s="128"/>
      <c r="P869" s="128"/>
      <c r="Q869" s="128"/>
    </row>
    <row r="870" spans="2:17">
      <c r="B870" s="142"/>
      <c r="C870" s="142"/>
      <c r="D870" s="142"/>
      <c r="E870" s="142"/>
      <c r="F870" s="128"/>
      <c r="G870" s="128"/>
      <c r="H870" s="128"/>
      <c r="I870" s="128"/>
      <c r="J870" s="128"/>
      <c r="K870" s="128"/>
      <c r="L870" s="128"/>
      <c r="M870" s="128"/>
      <c r="N870" s="128"/>
      <c r="O870" s="128"/>
      <c r="P870" s="128"/>
      <c r="Q870" s="128"/>
    </row>
    <row r="871" spans="2:17">
      <c r="B871" s="142"/>
      <c r="C871" s="142"/>
      <c r="D871" s="142"/>
      <c r="E871" s="142"/>
      <c r="F871" s="128"/>
      <c r="G871" s="128"/>
      <c r="H871" s="128"/>
      <c r="I871" s="128"/>
      <c r="J871" s="128"/>
      <c r="K871" s="128"/>
      <c r="L871" s="128"/>
      <c r="M871" s="128"/>
      <c r="N871" s="128"/>
      <c r="O871" s="128"/>
      <c r="P871" s="128"/>
      <c r="Q871" s="128"/>
    </row>
    <row r="872" spans="2:17">
      <c r="B872" s="142"/>
      <c r="C872" s="142"/>
      <c r="D872" s="142"/>
      <c r="E872" s="142"/>
      <c r="F872" s="128"/>
      <c r="G872" s="128"/>
      <c r="H872" s="128"/>
      <c r="I872" s="128"/>
      <c r="J872" s="128"/>
      <c r="K872" s="128"/>
      <c r="L872" s="128"/>
      <c r="M872" s="128"/>
      <c r="N872" s="128"/>
      <c r="O872" s="128"/>
      <c r="P872" s="128"/>
      <c r="Q872" s="128"/>
    </row>
    <row r="873" spans="2:17">
      <c r="B873" s="142"/>
      <c r="C873" s="142"/>
      <c r="D873" s="142"/>
      <c r="E873" s="142"/>
      <c r="F873" s="128"/>
      <c r="G873" s="128"/>
      <c r="H873" s="128"/>
      <c r="I873" s="128"/>
      <c r="J873" s="128"/>
      <c r="K873" s="128"/>
      <c r="L873" s="128"/>
      <c r="M873" s="128"/>
      <c r="N873" s="128"/>
      <c r="O873" s="128"/>
      <c r="P873" s="128"/>
      <c r="Q873" s="128"/>
    </row>
    <row r="874" spans="2:17">
      <c r="B874" s="142"/>
      <c r="C874" s="142"/>
      <c r="D874" s="142"/>
      <c r="E874" s="142"/>
      <c r="F874" s="128"/>
      <c r="G874" s="128"/>
      <c r="H874" s="128"/>
      <c r="I874" s="128"/>
      <c r="J874" s="128"/>
      <c r="K874" s="128"/>
      <c r="L874" s="128"/>
      <c r="M874" s="128"/>
      <c r="N874" s="128"/>
      <c r="O874" s="128"/>
      <c r="P874" s="128"/>
      <c r="Q874" s="128"/>
    </row>
    <row r="875" spans="2:17">
      <c r="B875" s="142"/>
      <c r="C875" s="142"/>
      <c r="D875" s="142"/>
      <c r="E875" s="142"/>
      <c r="F875" s="128"/>
      <c r="G875" s="128"/>
      <c r="H875" s="128"/>
      <c r="I875" s="128"/>
      <c r="J875" s="128"/>
      <c r="K875" s="128"/>
      <c r="L875" s="128"/>
      <c r="M875" s="128"/>
      <c r="N875" s="128"/>
      <c r="O875" s="128"/>
      <c r="P875" s="128"/>
      <c r="Q875" s="128"/>
    </row>
    <row r="876" spans="2:17">
      <c r="B876" s="142"/>
      <c r="C876" s="142"/>
      <c r="D876" s="142"/>
      <c r="E876" s="142"/>
      <c r="F876" s="128"/>
      <c r="G876" s="128"/>
      <c r="H876" s="128"/>
      <c r="I876" s="128"/>
      <c r="J876" s="128"/>
      <c r="K876" s="128"/>
      <c r="L876" s="128"/>
      <c r="M876" s="128"/>
      <c r="N876" s="128"/>
      <c r="O876" s="128"/>
      <c r="P876" s="128"/>
      <c r="Q876" s="128"/>
    </row>
    <row r="877" spans="2:17">
      <c r="B877" s="142"/>
      <c r="C877" s="142"/>
      <c r="D877" s="142"/>
      <c r="E877" s="142"/>
      <c r="F877" s="128"/>
      <c r="G877" s="128"/>
      <c r="H877" s="128"/>
      <c r="I877" s="128"/>
      <c r="J877" s="128"/>
      <c r="K877" s="128"/>
      <c r="L877" s="128"/>
      <c r="M877" s="128"/>
      <c r="N877" s="128"/>
      <c r="O877" s="128"/>
      <c r="P877" s="128"/>
      <c r="Q877" s="128"/>
    </row>
    <row r="878" spans="2:17">
      <c r="B878" s="142"/>
      <c r="C878" s="142"/>
      <c r="D878" s="142"/>
      <c r="E878" s="142"/>
      <c r="F878" s="128"/>
      <c r="G878" s="128"/>
      <c r="H878" s="128"/>
      <c r="I878" s="128"/>
      <c r="J878" s="128"/>
      <c r="K878" s="128"/>
      <c r="L878" s="128"/>
      <c r="M878" s="128"/>
      <c r="N878" s="128"/>
      <c r="O878" s="128"/>
      <c r="P878" s="128"/>
      <c r="Q878" s="128"/>
    </row>
    <row r="879" spans="2:17">
      <c r="B879" s="142"/>
      <c r="C879" s="142"/>
      <c r="D879" s="142"/>
      <c r="E879" s="142"/>
      <c r="F879" s="128"/>
      <c r="G879" s="128"/>
      <c r="H879" s="128"/>
      <c r="I879" s="128"/>
      <c r="J879" s="128"/>
      <c r="K879" s="128"/>
      <c r="L879" s="128"/>
      <c r="M879" s="128"/>
      <c r="N879" s="128"/>
      <c r="O879" s="128"/>
      <c r="P879" s="128"/>
      <c r="Q879" s="128"/>
    </row>
    <row r="880" spans="2:17">
      <c r="B880" s="142"/>
      <c r="C880" s="142"/>
      <c r="D880" s="142"/>
      <c r="E880" s="142"/>
      <c r="F880" s="128"/>
      <c r="G880" s="128"/>
      <c r="H880" s="128"/>
      <c r="I880" s="128"/>
      <c r="J880" s="128"/>
      <c r="K880" s="128"/>
      <c r="L880" s="128"/>
      <c r="M880" s="128"/>
      <c r="N880" s="128"/>
      <c r="O880" s="128"/>
      <c r="P880" s="128"/>
      <c r="Q880" s="128"/>
    </row>
    <row r="881" spans="2:17">
      <c r="B881" s="142"/>
      <c r="C881" s="142"/>
      <c r="D881" s="142"/>
      <c r="E881" s="142"/>
      <c r="F881" s="128"/>
      <c r="G881" s="128"/>
      <c r="H881" s="128"/>
      <c r="I881" s="128"/>
      <c r="J881" s="128"/>
      <c r="K881" s="128"/>
      <c r="L881" s="128"/>
      <c r="M881" s="128"/>
      <c r="N881" s="128"/>
      <c r="O881" s="128"/>
      <c r="P881" s="128"/>
      <c r="Q881" s="128"/>
    </row>
    <row r="882" spans="2:17">
      <c r="B882" s="142"/>
      <c r="C882" s="142"/>
      <c r="D882" s="142"/>
      <c r="E882" s="142"/>
      <c r="F882" s="128"/>
      <c r="G882" s="128"/>
      <c r="H882" s="128"/>
      <c r="I882" s="128"/>
      <c r="J882" s="128"/>
      <c r="K882" s="128"/>
      <c r="L882" s="128"/>
      <c r="M882" s="128"/>
      <c r="N882" s="128"/>
      <c r="O882" s="128"/>
      <c r="P882" s="128"/>
      <c r="Q882" s="128"/>
    </row>
    <row r="883" spans="2:17">
      <c r="B883" s="142"/>
      <c r="C883" s="142"/>
      <c r="D883" s="142"/>
      <c r="E883" s="142"/>
      <c r="F883" s="128"/>
      <c r="G883" s="128"/>
      <c r="H883" s="128"/>
      <c r="I883" s="128"/>
      <c r="J883" s="128"/>
      <c r="K883" s="128"/>
      <c r="L883" s="128"/>
      <c r="M883" s="128"/>
      <c r="N883" s="128"/>
      <c r="O883" s="128"/>
      <c r="P883" s="128"/>
      <c r="Q883" s="128"/>
    </row>
    <row r="884" spans="2:17">
      <c r="B884" s="142"/>
      <c r="C884" s="142"/>
      <c r="D884" s="142"/>
      <c r="E884" s="142"/>
      <c r="F884" s="128"/>
      <c r="G884" s="128"/>
      <c r="H884" s="128"/>
      <c r="I884" s="128"/>
      <c r="J884" s="128"/>
      <c r="K884" s="128"/>
      <c r="L884" s="128"/>
      <c r="M884" s="128"/>
      <c r="N884" s="128"/>
      <c r="O884" s="128"/>
      <c r="P884" s="128"/>
      <c r="Q884" s="128"/>
    </row>
    <row r="885" spans="2:17">
      <c r="B885" s="142"/>
      <c r="C885" s="142"/>
      <c r="D885" s="142"/>
      <c r="E885" s="142"/>
      <c r="F885" s="128"/>
      <c r="G885" s="128"/>
      <c r="H885" s="128"/>
      <c r="I885" s="128"/>
      <c r="J885" s="128"/>
      <c r="K885" s="128"/>
      <c r="L885" s="128"/>
      <c r="M885" s="128"/>
      <c r="N885" s="128"/>
      <c r="O885" s="128"/>
      <c r="P885" s="128"/>
      <c r="Q885" s="128"/>
    </row>
    <row r="886" spans="2:17">
      <c r="B886" s="142"/>
      <c r="C886" s="142"/>
      <c r="D886" s="142"/>
      <c r="E886" s="142"/>
      <c r="F886" s="128"/>
      <c r="G886" s="128"/>
      <c r="H886" s="128"/>
      <c r="I886" s="128"/>
      <c r="J886" s="128"/>
      <c r="K886" s="128"/>
      <c r="L886" s="128"/>
      <c r="M886" s="128"/>
      <c r="N886" s="128"/>
      <c r="O886" s="128"/>
      <c r="P886" s="128"/>
      <c r="Q886" s="128"/>
    </row>
    <row r="887" spans="2:17">
      <c r="B887" s="142"/>
      <c r="C887" s="142"/>
      <c r="D887" s="142"/>
      <c r="E887" s="142"/>
      <c r="F887" s="128"/>
      <c r="G887" s="128"/>
      <c r="H887" s="128"/>
      <c r="I887" s="128"/>
      <c r="J887" s="128"/>
      <c r="K887" s="128"/>
      <c r="L887" s="128"/>
      <c r="M887" s="128"/>
      <c r="N887" s="128"/>
      <c r="O887" s="128"/>
      <c r="P887" s="128"/>
      <c r="Q887" s="128"/>
    </row>
    <row r="888" spans="2:17">
      <c r="B888" s="142"/>
      <c r="C888" s="142"/>
      <c r="D888" s="142"/>
      <c r="E888" s="142"/>
      <c r="F888" s="128"/>
      <c r="G888" s="128"/>
      <c r="H888" s="128"/>
      <c r="I888" s="128"/>
      <c r="J888" s="128"/>
      <c r="K888" s="128"/>
      <c r="L888" s="128"/>
      <c r="M888" s="128"/>
      <c r="N888" s="128"/>
      <c r="O888" s="128"/>
      <c r="P888" s="128"/>
      <c r="Q888" s="128"/>
    </row>
    <row r="889" spans="2:17">
      <c r="B889" s="142"/>
      <c r="C889" s="142"/>
      <c r="D889" s="142"/>
      <c r="E889" s="142"/>
      <c r="F889" s="128"/>
      <c r="G889" s="128"/>
      <c r="H889" s="128"/>
      <c r="I889" s="128"/>
      <c r="J889" s="128"/>
      <c r="K889" s="128"/>
      <c r="L889" s="128"/>
      <c r="M889" s="128"/>
      <c r="N889" s="128"/>
      <c r="O889" s="128"/>
      <c r="P889" s="128"/>
      <c r="Q889" s="128"/>
    </row>
    <row r="890" spans="2:17">
      <c r="B890" s="142"/>
      <c r="C890" s="142"/>
      <c r="D890" s="142"/>
      <c r="E890" s="142"/>
      <c r="F890" s="128"/>
      <c r="G890" s="128"/>
      <c r="H890" s="128"/>
      <c r="I890" s="128"/>
      <c r="J890" s="128"/>
      <c r="K890" s="128"/>
      <c r="L890" s="128"/>
      <c r="M890" s="128"/>
      <c r="N890" s="128"/>
      <c r="O890" s="128"/>
      <c r="P890" s="128"/>
      <c r="Q890" s="128"/>
    </row>
    <row r="891" spans="2:17">
      <c r="B891" s="142"/>
      <c r="C891" s="142"/>
      <c r="D891" s="142"/>
      <c r="E891" s="142"/>
      <c r="F891" s="128"/>
      <c r="G891" s="128"/>
      <c r="H891" s="128"/>
      <c r="I891" s="128"/>
      <c r="J891" s="128"/>
      <c r="K891" s="128"/>
      <c r="L891" s="128"/>
      <c r="M891" s="128"/>
      <c r="N891" s="128"/>
      <c r="O891" s="128"/>
      <c r="P891" s="128"/>
      <c r="Q891" s="128"/>
    </row>
    <row r="892" spans="2:17">
      <c r="B892" s="142"/>
      <c r="C892" s="142"/>
      <c r="D892" s="142"/>
      <c r="E892" s="142"/>
      <c r="F892" s="128"/>
      <c r="G892" s="128"/>
      <c r="H892" s="128"/>
      <c r="I892" s="128"/>
      <c r="J892" s="128"/>
      <c r="K892" s="128"/>
      <c r="L892" s="128"/>
      <c r="M892" s="128"/>
      <c r="N892" s="128"/>
      <c r="O892" s="128"/>
      <c r="P892" s="128"/>
      <c r="Q892" s="128"/>
    </row>
    <row r="893" spans="2:17">
      <c r="B893" s="142"/>
      <c r="C893" s="142"/>
      <c r="D893" s="142"/>
      <c r="E893" s="142"/>
      <c r="F893" s="128"/>
      <c r="G893" s="128"/>
      <c r="H893" s="128"/>
      <c r="I893" s="128"/>
      <c r="J893" s="128"/>
      <c r="K893" s="128"/>
      <c r="L893" s="128"/>
      <c r="M893" s="128"/>
      <c r="N893" s="128"/>
      <c r="O893" s="128"/>
      <c r="P893" s="128"/>
      <c r="Q893" s="128"/>
    </row>
    <row r="894" spans="2:17">
      <c r="B894" s="142"/>
      <c r="C894" s="142"/>
      <c r="D894" s="142"/>
      <c r="E894" s="142"/>
      <c r="F894" s="128"/>
      <c r="G894" s="128"/>
      <c r="H894" s="128"/>
      <c r="I894" s="128"/>
      <c r="J894" s="128"/>
      <c r="K894" s="128"/>
      <c r="L894" s="128"/>
      <c r="M894" s="128"/>
      <c r="N894" s="128"/>
      <c r="O894" s="128"/>
      <c r="P894" s="128"/>
      <c r="Q894" s="128"/>
    </row>
    <row r="895" spans="2:17">
      <c r="B895" s="142"/>
      <c r="C895" s="142"/>
      <c r="D895" s="142"/>
      <c r="E895" s="142"/>
      <c r="F895" s="128"/>
      <c r="G895" s="128"/>
      <c r="H895" s="128"/>
      <c r="I895" s="128"/>
      <c r="J895" s="128"/>
      <c r="K895" s="128"/>
      <c r="L895" s="128"/>
      <c r="M895" s="128"/>
      <c r="N895" s="128"/>
      <c r="O895" s="128"/>
      <c r="P895" s="128"/>
      <c r="Q895" s="128"/>
    </row>
    <row r="896" spans="2:17">
      <c r="B896" s="142"/>
      <c r="C896" s="142"/>
      <c r="D896" s="142"/>
      <c r="E896" s="142"/>
      <c r="F896" s="128"/>
      <c r="G896" s="128"/>
      <c r="H896" s="128"/>
      <c r="I896" s="128"/>
      <c r="J896" s="128"/>
      <c r="K896" s="128"/>
      <c r="L896" s="128"/>
      <c r="M896" s="128"/>
      <c r="N896" s="128"/>
      <c r="O896" s="128"/>
      <c r="P896" s="128"/>
      <c r="Q896" s="128"/>
    </row>
    <row r="897" spans="2:17">
      <c r="B897" s="142"/>
      <c r="C897" s="142"/>
      <c r="D897" s="142"/>
      <c r="E897" s="142"/>
      <c r="F897" s="128"/>
      <c r="G897" s="128"/>
      <c r="H897" s="128"/>
      <c r="I897" s="128"/>
      <c r="J897" s="128"/>
      <c r="K897" s="128"/>
      <c r="L897" s="128"/>
      <c r="M897" s="128"/>
      <c r="N897" s="128"/>
      <c r="O897" s="128"/>
      <c r="P897" s="128"/>
      <c r="Q897" s="128"/>
    </row>
    <row r="898" spans="2:17">
      <c r="B898" s="142"/>
      <c r="C898" s="142"/>
      <c r="D898" s="142"/>
      <c r="E898" s="142"/>
      <c r="F898" s="128"/>
      <c r="G898" s="128"/>
      <c r="H898" s="128"/>
      <c r="I898" s="128"/>
      <c r="J898" s="128"/>
      <c r="K898" s="128"/>
      <c r="L898" s="128"/>
      <c r="M898" s="128"/>
      <c r="N898" s="128"/>
      <c r="O898" s="128"/>
      <c r="P898" s="128"/>
      <c r="Q898" s="128"/>
    </row>
    <row r="899" spans="2:17">
      <c r="B899" s="142"/>
      <c r="C899" s="142"/>
      <c r="D899" s="142"/>
      <c r="E899" s="142"/>
      <c r="F899" s="128"/>
      <c r="G899" s="128"/>
      <c r="H899" s="128"/>
      <c r="I899" s="128"/>
      <c r="J899" s="128"/>
      <c r="K899" s="128"/>
      <c r="L899" s="128"/>
      <c r="M899" s="128"/>
      <c r="N899" s="128"/>
      <c r="O899" s="128"/>
      <c r="P899" s="128"/>
      <c r="Q899" s="128"/>
    </row>
    <row r="900" spans="2:17">
      <c r="B900" s="142"/>
      <c r="C900" s="142"/>
      <c r="D900" s="142"/>
      <c r="E900" s="142"/>
      <c r="F900" s="128"/>
      <c r="G900" s="128"/>
      <c r="H900" s="128"/>
      <c r="I900" s="128"/>
      <c r="J900" s="128"/>
      <c r="K900" s="128"/>
      <c r="L900" s="128"/>
      <c r="M900" s="128"/>
      <c r="N900" s="128"/>
      <c r="O900" s="128"/>
      <c r="P900" s="128"/>
      <c r="Q900" s="128"/>
    </row>
    <row r="901" spans="2:17">
      <c r="B901" s="142"/>
      <c r="C901" s="142"/>
      <c r="D901" s="142"/>
      <c r="E901" s="142"/>
      <c r="F901" s="128"/>
      <c r="G901" s="128"/>
      <c r="H901" s="128"/>
      <c r="I901" s="128"/>
      <c r="J901" s="128"/>
      <c r="K901" s="128"/>
      <c r="L901" s="128"/>
      <c r="M901" s="128"/>
      <c r="N901" s="128"/>
      <c r="O901" s="128"/>
      <c r="P901" s="128"/>
      <c r="Q901" s="128"/>
    </row>
    <row r="902" spans="2:17">
      <c r="B902" s="142"/>
      <c r="C902" s="142"/>
      <c r="D902" s="142"/>
      <c r="E902" s="142"/>
      <c r="F902" s="128"/>
      <c r="G902" s="128"/>
      <c r="H902" s="128"/>
      <c r="I902" s="128"/>
      <c r="J902" s="128"/>
      <c r="K902" s="128"/>
      <c r="L902" s="128"/>
      <c r="M902" s="128"/>
      <c r="N902" s="128"/>
      <c r="O902" s="128"/>
      <c r="P902" s="128"/>
      <c r="Q902" s="128"/>
    </row>
    <row r="903" spans="2:17">
      <c r="B903" s="142"/>
      <c r="C903" s="142"/>
      <c r="D903" s="142"/>
      <c r="E903" s="142"/>
      <c r="F903" s="128"/>
      <c r="G903" s="128"/>
      <c r="H903" s="128"/>
      <c r="I903" s="128"/>
      <c r="J903" s="128"/>
      <c r="K903" s="128"/>
      <c r="L903" s="128"/>
      <c r="M903" s="128"/>
      <c r="N903" s="128"/>
      <c r="O903" s="128"/>
      <c r="P903" s="128"/>
      <c r="Q903" s="128"/>
    </row>
    <row r="904" spans="2:17">
      <c r="B904" s="142"/>
      <c r="C904" s="142"/>
      <c r="D904" s="142"/>
      <c r="E904" s="142"/>
      <c r="F904" s="128"/>
      <c r="G904" s="128"/>
      <c r="H904" s="128"/>
      <c r="I904" s="128"/>
      <c r="J904" s="128"/>
      <c r="K904" s="128"/>
      <c r="L904" s="128"/>
      <c r="M904" s="128"/>
      <c r="N904" s="128"/>
      <c r="O904" s="128"/>
      <c r="P904" s="128"/>
      <c r="Q904" s="128"/>
    </row>
    <row r="905" spans="2:17">
      <c r="B905" s="142"/>
      <c r="C905" s="142"/>
      <c r="D905" s="142"/>
      <c r="E905" s="142"/>
      <c r="F905" s="128"/>
      <c r="G905" s="128"/>
      <c r="H905" s="128"/>
      <c r="I905" s="128"/>
      <c r="J905" s="128"/>
      <c r="K905" s="128"/>
      <c r="L905" s="128"/>
      <c r="M905" s="128"/>
      <c r="N905" s="128"/>
      <c r="O905" s="128"/>
      <c r="P905" s="128"/>
      <c r="Q905" s="128"/>
    </row>
    <row r="906" spans="2:17">
      <c r="B906" s="142"/>
      <c r="C906" s="142"/>
      <c r="D906" s="142"/>
      <c r="E906" s="142"/>
      <c r="F906" s="128"/>
      <c r="G906" s="128"/>
      <c r="H906" s="128"/>
      <c r="I906" s="128"/>
      <c r="J906" s="128"/>
      <c r="K906" s="128"/>
      <c r="L906" s="128"/>
      <c r="M906" s="128"/>
      <c r="N906" s="128"/>
      <c r="O906" s="128"/>
      <c r="P906" s="128"/>
      <c r="Q906" s="128"/>
    </row>
    <row r="907" spans="2:17">
      <c r="B907" s="142"/>
      <c r="C907" s="142"/>
      <c r="D907" s="142"/>
      <c r="E907" s="142"/>
      <c r="F907" s="128"/>
      <c r="G907" s="128"/>
      <c r="H907" s="128"/>
      <c r="I907" s="128"/>
      <c r="J907" s="128"/>
      <c r="K907" s="128"/>
      <c r="L907" s="128"/>
      <c r="M907" s="128"/>
      <c r="N907" s="128"/>
      <c r="O907" s="128"/>
      <c r="P907" s="128"/>
      <c r="Q907" s="128"/>
    </row>
    <row r="908" spans="2:17">
      <c r="B908" s="142"/>
      <c r="C908" s="142"/>
      <c r="D908" s="142"/>
      <c r="E908" s="142"/>
      <c r="F908" s="128"/>
      <c r="G908" s="128"/>
      <c r="H908" s="128"/>
      <c r="I908" s="128"/>
      <c r="J908" s="128"/>
      <c r="K908" s="128"/>
      <c r="L908" s="128"/>
      <c r="M908" s="128"/>
      <c r="N908" s="128"/>
      <c r="O908" s="128"/>
      <c r="P908" s="128"/>
      <c r="Q908" s="128"/>
    </row>
    <row r="909" spans="2:17">
      <c r="B909" s="142"/>
      <c r="C909" s="142"/>
      <c r="D909" s="142"/>
      <c r="E909" s="142"/>
      <c r="F909" s="128"/>
      <c r="G909" s="128"/>
      <c r="H909" s="128"/>
      <c r="I909" s="128"/>
      <c r="J909" s="128"/>
      <c r="K909" s="128"/>
      <c r="L909" s="128"/>
      <c r="M909" s="128"/>
      <c r="N909" s="128"/>
      <c r="O909" s="128"/>
      <c r="P909" s="128"/>
      <c r="Q909" s="128"/>
    </row>
    <row r="910" spans="2:17">
      <c r="B910" s="142"/>
      <c r="C910" s="142"/>
      <c r="D910" s="142"/>
      <c r="E910" s="142"/>
      <c r="F910" s="128"/>
      <c r="G910" s="128"/>
      <c r="H910" s="128"/>
      <c r="I910" s="128"/>
      <c r="J910" s="128"/>
      <c r="K910" s="128"/>
      <c r="L910" s="128"/>
      <c r="M910" s="128"/>
      <c r="N910" s="128"/>
      <c r="O910" s="128"/>
      <c r="P910" s="128"/>
      <c r="Q910" s="128"/>
    </row>
    <row r="911" spans="2:17">
      <c r="B911" s="142"/>
      <c r="C911" s="142"/>
      <c r="D911" s="142"/>
      <c r="E911" s="142"/>
      <c r="F911" s="128"/>
      <c r="G911" s="128"/>
      <c r="H911" s="128"/>
      <c r="I911" s="128"/>
      <c r="J911" s="128"/>
      <c r="K911" s="128"/>
      <c r="L911" s="128"/>
      <c r="M911" s="128"/>
      <c r="N911" s="128"/>
      <c r="O911" s="128"/>
      <c r="P911" s="128"/>
      <c r="Q911" s="128"/>
    </row>
    <row r="912" spans="2:17">
      <c r="B912" s="142"/>
      <c r="C912" s="142"/>
      <c r="D912" s="142"/>
      <c r="E912" s="142"/>
      <c r="F912" s="128"/>
      <c r="G912" s="128"/>
      <c r="H912" s="128"/>
      <c r="I912" s="128"/>
      <c r="J912" s="128"/>
      <c r="K912" s="128"/>
      <c r="L912" s="128"/>
      <c r="M912" s="128"/>
      <c r="N912" s="128"/>
      <c r="O912" s="128"/>
      <c r="P912" s="128"/>
      <c r="Q912" s="128"/>
    </row>
    <row r="913" spans="2:17">
      <c r="B913" s="142"/>
      <c r="C913" s="142"/>
      <c r="D913" s="142"/>
      <c r="E913" s="142"/>
      <c r="F913" s="128"/>
      <c r="G913" s="128"/>
      <c r="H913" s="128"/>
      <c r="I913" s="128"/>
      <c r="J913" s="128"/>
      <c r="K913" s="128"/>
      <c r="L913" s="128"/>
      <c r="M913" s="128"/>
      <c r="N913" s="128"/>
      <c r="O913" s="128"/>
      <c r="P913" s="128"/>
      <c r="Q913" s="128"/>
    </row>
    <row r="914" spans="2:17">
      <c r="B914" s="142"/>
      <c r="C914" s="142"/>
      <c r="D914" s="142"/>
      <c r="E914" s="142"/>
      <c r="F914" s="128"/>
      <c r="G914" s="128"/>
      <c r="H914" s="128"/>
      <c r="I914" s="128"/>
      <c r="J914" s="128"/>
      <c r="K914" s="128"/>
      <c r="L914" s="128"/>
      <c r="M914" s="128"/>
      <c r="N914" s="128"/>
      <c r="O914" s="128"/>
      <c r="P914" s="128"/>
      <c r="Q914" s="128"/>
    </row>
    <row r="915" spans="2:17">
      <c r="B915" s="142"/>
      <c r="C915" s="142"/>
      <c r="D915" s="142"/>
      <c r="E915" s="142"/>
      <c r="F915" s="128"/>
      <c r="G915" s="128"/>
      <c r="H915" s="128"/>
      <c r="I915" s="128"/>
      <c r="J915" s="128"/>
      <c r="K915" s="128"/>
      <c r="L915" s="128"/>
      <c r="M915" s="128"/>
      <c r="N915" s="128"/>
      <c r="O915" s="128"/>
      <c r="P915" s="128"/>
      <c r="Q915" s="128"/>
    </row>
    <row r="916" spans="2:17">
      <c r="B916" s="142"/>
      <c r="C916" s="142"/>
      <c r="D916" s="142"/>
      <c r="E916" s="142"/>
      <c r="F916" s="128"/>
      <c r="G916" s="128"/>
      <c r="H916" s="128"/>
      <c r="I916" s="128"/>
      <c r="J916" s="128"/>
      <c r="K916" s="128"/>
      <c r="L916" s="128"/>
      <c r="M916" s="128"/>
      <c r="N916" s="128"/>
      <c r="O916" s="128"/>
      <c r="P916" s="128"/>
      <c r="Q916" s="128"/>
    </row>
    <row r="917" spans="2:17">
      <c r="B917" s="142"/>
      <c r="C917" s="142"/>
      <c r="D917" s="142"/>
      <c r="E917" s="142"/>
      <c r="F917" s="128"/>
      <c r="G917" s="128"/>
      <c r="H917" s="128"/>
      <c r="I917" s="128"/>
      <c r="J917" s="128"/>
      <c r="K917" s="128"/>
      <c r="L917" s="128"/>
      <c r="M917" s="128"/>
      <c r="N917" s="128"/>
      <c r="O917" s="128"/>
      <c r="P917" s="128"/>
      <c r="Q917" s="128"/>
    </row>
    <row r="918" spans="2:17">
      <c r="B918" s="142"/>
      <c r="C918" s="142"/>
      <c r="D918" s="142"/>
      <c r="E918" s="142"/>
      <c r="F918" s="128"/>
      <c r="G918" s="128"/>
      <c r="H918" s="128"/>
      <c r="I918" s="128"/>
      <c r="J918" s="128"/>
      <c r="K918" s="128"/>
      <c r="L918" s="128"/>
      <c r="M918" s="128"/>
      <c r="N918" s="128"/>
      <c r="O918" s="128"/>
      <c r="P918" s="128"/>
      <c r="Q918" s="128"/>
    </row>
    <row r="919" spans="2:17">
      <c r="B919" s="142"/>
      <c r="C919" s="142"/>
      <c r="D919" s="142"/>
      <c r="E919" s="142"/>
      <c r="F919" s="128"/>
      <c r="G919" s="128"/>
      <c r="H919" s="128"/>
      <c r="I919" s="128"/>
      <c r="J919" s="128"/>
      <c r="K919" s="128"/>
      <c r="L919" s="128"/>
      <c r="M919" s="128"/>
      <c r="N919" s="128"/>
      <c r="O919" s="128"/>
      <c r="P919" s="128"/>
      <c r="Q919" s="128"/>
    </row>
    <row r="920" spans="2:17">
      <c r="B920" s="142"/>
      <c r="C920" s="142"/>
      <c r="D920" s="142"/>
      <c r="E920" s="142"/>
      <c r="F920" s="128"/>
      <c r="G920" s="128"/>
      <c r="H920" s="128"/>
      <c r="I920" s="128"/>
      <c r="J920" s="128"/>
      <c r="K920" s="128"/>
      <c r="L920" s="128"/>
      <c r="M920" s="128"/>
      <c r="N920" s="128"/>
      <c r="O920" s="128"/>
      <c r="P920" s="128"/>
      <c r="Q920" s="128"/>
    </row>
    <row r="921" spans="2:17">
      <c r="B921" s="142"/>
      <c r="C921" s="142"/>
      <c r="D921" s="142"/>
      <c r="E921" s="142"/>
      <c r="F921" s="128"/>
      <c r="G921" s="128"/>
      <c r="H921" s="128"/>
      <c r="I921" s="128"/>
      <c r="J921" s="128"/>
      <c r="K921" s="128"/>
      <c r="L921" s="128"/>
      <c r="M921" s="128"/>
      <c r="N921" s="128"/>
      <c r="O921" s="128"/>
      <c r="P921" s="128"/>
      <c r="Q921" s="128"/>
    </row>
    <row r="922" spans="2:17">
      <c r="B922" s="142"/>
      <c r="C922" s="142"/>
      <c r="D922" s="142"/>
      <c r="E922" s="142"/>
      <c r="F922" s="128"/>
      <c r="G922" s="128"/>
      <c r="H922" s="128"/>
      <c r="I922" s="128"/>
      <c r="J922" s="128"/>
      <c r="K922" s="128"/>
      <c r="L922" s="128"/>
      <c r="M922" s="128"/>
      <c r="N922" s="128"/>
      <c r="O922" s="128"/>
      <c r="P922" s="128"/>
      <c r="Q922" s="128"/>
    </row>
    <row r="923" spans="2:17">
      <c r="B923" s="142"/>
      <c r="C923" s="142"/>
      <c r="D923" s="142"/>
      <c r="E923" s="142"/>
      <c r="F923" s="128"/>
      <c r="G923" s="128"/>
      <c r="H923" s="128"/>
      <c r="I923" s="128"/>
      <c r="J923" s="128"/>
      <c r="K923" s="128"/>
      <c r="L923" s="128"/>
      <c r="M923" s="128"/>
      <c r="N923" s="128"/>
      <c r="O923" s="128"/>
      <c r="P923" s="128"/>
      <c r="Q923" s="128"/>
    </row>
    <row r="924" spans="2:17">
      <c r="B924" s="142"/>
      <c r="C924" s="142"/>
      <c r="D924" s="142"/>
      <c r="E924" s="142"/>
      <c r="F924" s="128"/>
      <c r="G924" s="128"/>
      <c r="H924" s="128"/>
      <c r="I924" s="128"/>
      <c r="J924" s="128"/>
      <c r="K924" s="128"/>
      <c r="L924" s="128"/>
      <c r="M924" s="128"/>
      <c r="N924" s="128"/>
      <c r="O924" s="128"/>
      <c r="P924" s="128"/>
      <c r="Q924" s="128"/>
    </row>
    <row r="925" spans="2:17">
      <c r="B925" s="142"/>
      <c r="C925" s="142"/>
      <c r="D925" s="142"/>
      <c r="E925" s="142"/>
      <c r="F925" s="128"/>
      <c r="G925" s="128"/>
      <c r="H925" s="128"/>
      <c r="I925" s="128"/>
      <c r="J925" s="128"/>
      <c r="K925" s="128"/>
      <c r="L925" s="128"/>
      <c r="M925" s="128"/>
      <c r="N925" s="128"/>
      <c r="O925" s="128"/>
      <c r="P925" s="128"/>
      <c r="Q925" s="128"/>
    </row>
    <row r="926" spans="2:17">
      <c r="B926" s="142"/>
      <c r="C926" s="142"/>
      <c r="D926" s="142"/>
      <c r="E926" s="142"/>
      <c r="F926" s="128"/>
      <c r="G926" s="128"/>
      <c r="H926" s="128"/>
      <c r="I926" s="128"/>
      <c r="J926" s="128"/>
      <c r="K926" s="128"/>
      <c r="L926" s="128"/>
      <c r="M926" s="128"/>
      <c r="N926" s="128"/>
      <c r="O926" s="128"/>
      <c r="P926" s="128"/>
      <c r="Q926" s="128"/>
    </row>
    <row r="927" spans="2:17">
      <c r="B927" s="142"/>
      <c r="C927" s="142"/>
      <c r="D927" s="142"/>
      <c r="E927" s="142"/>
      <c r="F927" s="128"/>
      <c r="G927" s="128"/>
      <c r="H927" s="128"/>
      <c r="I927" s="128"/>
      <c r="J927" s="128"/>
      <c r="K927" s="128"/>
      <c r="L927" s="128"/>
      <c r="M927" s="128"/>
      <c r="N927" s="128"/>
      <c r="O927" s="128"/>
      <c r="P927" s="128"/>
      <c r="Q927" s="128"/>
    </row>
    <row r="928" spans="2:17">
      <c r="B928" s="142"/>
      <c r="C928" s="142"/>
      <c r="D928" s="142"/>
      <c r="E928" s="142"/>
      <c r="F928" s="128"/>
      <c r="G928" s="128"/>
      <c r="H928" s="128"/>
      <c r="I928" s="128"/>
      <c r="J928" s="128"/>
      <c r="K928" s="128"/>
      <c r="L928" s="128"/>
      <c r="M928" s="128"/>
      <c r="N928" s="128"/>
      <c r="O928" s="128"/>
      <c r="P928" s="128"/>
      <c r="Q928" s="128"/>
    </row>
    <row r="929" spans="2:17">
      <c r="B929" s="142"/>
      <c r="C929" s="142"/>
      <c r="D929" s="142"/>
      <c r="E929" s="142"/>
      <c r="F929" s="128"/>
      <c r="G929" s="128"/>
      <c r="H929" s="128"/>
      <c r="I929" s="128"/>
      <c r="J929" s="128"/>
      <c r="K929" s="128"/>
      <c r="L929" s="128"/>
      <c r="M929" s="128"/>
      <c r="N929" s="128"/>
      <c r="O929" s="128"/>
      <c r="P929" s="128"/>
      <c r="Q929" s="128"/>
    </row>
    <row r="930" spans="2:17">
      <c r="B930" s="142"/>
      <c r="C930" s="142"/>
      <c r="D930" s="142"/>
      <c r="E930" s="142"/>
      <c r="F930" s="128"/>
      <c r="G930" s="128"/>
      <c r="H930" s="128"/>
      <c r="I930" s="128"/>
      <c r="J930" s="128"/>
      <c r="K930" s="128"/>
      <c r="L930" s="128"/>
      <c r="M930" s="128"/>
      <c r="N930" s="128"/>
      <c r="O930" s="128"/>
      <c r="P930" s="128"/>
      <c r="Q930" s="128"/>
    </row>
    <row r="931" spans="2:17">
      <c r="B931" s="142"/>
      <c r="C931" s="142"/>
      <c r="D931" s="142"/>
      <c r="E931" s="142"/>
      <c r="F931" s="128"/>
      <c r="G931" s="128"/>
      <c r="H931" s="128"/>
      <c r="I931" s="128"/>
      <c r="J931" s="128"/>
      <c r="K931" s="128"/>
      <c r="L931" s="128"/>
      <c r="M931" s="128"/>
      <c r="N931" s="128"/>
      <c r="O931" s="128"/>
      <c r="P931" s="128"/>
      <c r="Q931" s="128"/>
    </row>
    <row r="932" spans="2:17">
      <c r="B932" s="142"/>
      <c r="C932" s="142"/>
      <c r="D932" s="142"/>
      <c r="E932" s="142"/>
      <c r="F932" s="128"/>
      <c r="G932" s="128"/>
      <c r="H932" s="128"/>
      <c r="I932" s="128"/>
      <c r="J932" s="128"/>
      <c r="K932" s="128"/>
      <c r="L932" s="128"/>
      <c r="M932" s="128"/>
      <c r="N932" s="128"/>
      <c r="O932" s="128"/>
      <c r="P932" s="128"/>
      <c r="Q932" s="128"/>
    </row>
    <row r="933" spans="2:17">
      <c r="B933" s="142"/>
      <c r="C933" s="142"/>
      <c r="D933" s="142"/>
      <c r="E933" s="142"/>
      <c r="F933" s="128"/>
      <c r="G933" s="128"/>
      <c r="H933" s="128"/>
      <c r="I933" s="128"/>
      <c r="J933" s="128"/>
      <c r="K933" s="128"/>
      <c r="L933" s="128"/>
      <c r="M933" s="128"/>
      <c r="N933" s="128"/>
      <c r="O933" s="128"/>
      <c r="P933" s="128"/>
      <c r="Q933" s="128"/>
    </row>
    <row r="934" spans="2:17">
      <c r="B934" s="142"/>
      <c r="C934" s="142"/>
      <c r="D934" s="142"/>
      <c r="E934" s="142"/>
      <c r="F934" s="128"/>
      <c r="G934" s="128"/>
      <c r="H934" s="128"/>
      <c r="I934" s="128"/>
      <c r="J934" s="128"/>
      <c r="K934" s="128"/>
      <c r="L934" s="128"/>
      <c r="M934" s="128"/>
      <c r="N934" s="128"/>
      <c r="O934" s="128"/>
      <c r="P934" s="128"/>
      <c r="Q934" s="128"/>
    </row>
    <row r="935" spans="2:17">
      <c r="B935" s="142"/>
      <c r="C935" s="142"/>
      <c r="D935" s="142"/>
      <c r="E935" s="142"/>
      <c r="F935" s="128"/>
      <c r="G935" s="128"/>
      <c r="H935" s="128"/>
      <c r="I935" s="128"/>
      <c r="J935" s="128"/>
      <c r="K935" s="128"/>
      <c r="L935" s="128"/>
      <c r="M935" s="128"/>
      <c r="N935" s="128"/>
      <c r="O935" s="128"/>
      <c r="P935" s="128"/>
      <c r="Q935" s="128"/>
    </row>
    <row r="936" spans="2:17">
      <c r="B936" s="142"/>
      <c r="C936" s="142"/>
      <c r="D936" s="142"/>
      <c r="E936" s="142"/>
      <c r="F936" s="128"/>
      <c r="G936" s="128"/>
      <c r="H936" s="128"/>
      <c r="I936" s="128"/>
      <c r="J936" s="128"/>
      <c r="K936" s="128"/>
      <c r="L936" s="128"/>
      <c r="M936" s="128"/>
      <c r="N936" s="128"/>
      <c r="O936" s="128"/>
      <c r="P936" s="128"/>
      <c r="Q936" s="128"/>
    </row>
    <row r="937" spans="2:17">
      <c r="B937" s="142"/>
      <c r="C937" s="142"/>
      <c r="D937" s="142"/>
      <c r="E937" s="142"/>
      <c r="F937" s="128"/>
      <c r="G937" s="128"/>
      <c r="H937" s="128"/>
      <c r="I937" s="128"/>
      <c r="J937" s="128"/>
      <c r="K937" s="128"/>
      <c r="L937" s="128"/>
      <c r="M937" s="128"/>
      <c r="N937" s="128"/>
      <c r="O937" s="128"/>
      <c r="P937" s="128"/>
      <c r="Q937" s="128"/>
    </row>
    <row r="938" spans="2:17">
      <c r="B938" s="142"/>
      <c r="C938" s="142"/>
      <c r="D938" s="142"/>
      <c r="E938" s="142"/>
      <c r="F938" s="128"/>
      <c r="G938" s="128"/>
      <c r="H938" s="128"/>
      <c r="I938" s="128"/>
      <c r="J938" s="128"/>
      <c r="K938" s="128"/>
      <c r="L938" s="128"/>
      <c r="M938" s="128"/>
      <c r="N938" s="128"/>
      <c r="O938" s="128"/>
      <c r="P938" s="128"/>
      <c r="Q938" s="128"/>
    </row>
    <row r="939" spans="2:17">
      <c r="B939" s="142"/>
      <c r="C939" s="142"/>
      <c r="D939" s="142"/>
      <c r="E939" s="142"/>
      <c r="F939" s="128"/>
      <c r="G939" s="128"/>
      <c r="H939" s="128"/>
      <c r="I939" s="128"/>
      <c r="J939" s="128"/>
      <c r="K939" s="128"/>
      <c r="L939" s="128"/>
      <c r="M939" s="128"/>
      <c r="N939" s="128"/>
      <c r="O939" s="128"/>
      <c r="P939" s="128"/>
      <c r="Q939" s="128"/>
    </row>
    <row r="940" spans="2:17">
      <c r="B940" s="142"/>
      <c r="C940" s="142"/>
      <c r="D940" s="142"/>
      <c r="E940" s="142"/>
      <c r="F940" s="128"/>
      <c r="G940" s="128"/>
      <c r="H940" s="128"/>
      <c r="I940" s="128"/>
      <c r="J940" s="128"/>
      <c r="K940" s="128"/>
      <c r="L940" s="128"/>
      <c r="M940" s="128"/>
      <c r="N940" s="128"/>
      <c r="O940" s="128"/>
      <c r="P940" s="128"/>
      <c r="Q940" s="128"/>
    </row>
    <row r="941" spans="2:17">
      <c r="B941" s="142"/>
      <c r="C941" s="142"/>
      <c r="D941" s="142"/>
      <c r="E941" s="142"/>
      <c r="F941" s="128"/>
      <c r="G941" s="128"/>
      <c r="H941" s="128"/>
      <c r="I941" s="128"/>
      <c r="J941" s="128"/>
      <c r="K941" s="128"/>
      <c r="L941" s="128"/>
      <c r="M941" s="128"/>
      <c r="N941" s="128"/>
      <c r="O941" s="128"/>
      <c r="P941" s="128"/>
      <c r="Q941" s="128"/>
    </row>
    <row r="942" spans="2:17">
      <c r="B942" s="142"/>
      <c r="C942" s="142"/>
      <c r="D942" s="142"/>
      <c r="E942" s="142"/>
      <c r="F942" s="128"/>
      <c r="G942" s="128"/>
      <c r="H942" s="128"/>
      <c r="I942" s="128"/>
      <c r="J942" s="128"/>
      <c r="K942" s="128"/>
      <c r="L942" s="128"/>
      <c r="M942" s="128"/>
      <c r="N942" s="128"/>
      <c r="O942" s="128"/>
      <c r="P942" s="128"/>
      <c r="Q942" s="128"/>
    </row>
    <row r="943" spans="2:17">
      <c r="B943" s="142"/>
      <c r="C943" s="142"/>
      <c r="D943" s="142"/>
      <c r="E943" s="142"/>
      <c r="F943" s="128"/>
      <c r="G943" s="128"/>
      <c r="H943" s="128"/>
      <c r="I943" s="128"/>
      <c r="J943" s="128"/>
      <c r="K943" s="128"/>
      <c r="L943" s="128"/>
      <c r="M943" s="128"/>
      <c r="N943" s="128"/>
      <c r="O943" s="128"/>
      <c r="P943" s="128"/>
      <c r="Q943" s="128"/>
    </row>
    <row r="944" spans="2:17">
      <c r="B944" s="142"/>
      <c r="C944" s="142"/>
      <c r="D944" s="142"/>
      <c r="E944" s="142"/>
      <c r="F944" s="128"/>
      <c r="G944" s="128"/>
      <c r="H944" s="128"/>
      <c r="I944" s="128"/>
      <c r="J944" s="128"/>
      <c r="K944" s="128"/>
      <c r="L944" s="128"/>
      <c r="M944" s="128"/>
      <c r="N944" s="128"/>
      <c r="O944" s="128"/>
      <c r="P944" s="128"/>
      <c r="Q944" s="128"/>
    </row>
    <row r="945" spans="2:17">
      <c r="B945" s="142"/>
      <c r="C945" s="142"/>
      <c r="D945" s="142"/>
      <c r="E945" s="142"/>
      <c r="F945" s="128"/>
      <c r="G945" s="128"/>
      <c r="H945" s="128"/>
      <c r="I945" s="128"/>
      <c r="J945" s="128"/>
      <c r="K945" s="128"/>
      <c r="L945" s="128"/>
      <c r="M945" s="128"/>
      <c r="N945" s="128"/>
      <c r="O945" s="128"/>
      <c r="P945" s="128"/>
      <c r="Q945" s="128"/>
    </row>
    <row r="946" spans="2:17">
      <c r="B946" s="142"/>
      <c r="C946" s="142"/>
      <c r="D946" s="142"/>
      <c r="E946" s="142"/>
      <c r="F946" s="128"/>
      <c r="G946" s="128"/>
      <c r="H946" s="128"/>
      <c r="I946" s="128"/>
      <c r="J946" s="128"/>
      <c r="K946" s="128"/>
      <c r="L946" s="128"/>
      <c r="M946" s="128"/>
      <c r="N946" s="128"/>
      <c r="O946" s="128"/>
      <c r="P946" s="128"/>
      <c r="Q946" s="128"/>
    </row>
    <row r="947" spans="2:17">
      <c r="B947" s="142"/>
      <c r="C947" s="142"/>
      <c r="D947" s="142"/>
      <c r="E947" s="142"/>
      <c r="F947" s="128"/>
      <c r="G947" s="128"/>
      <c r="H947" s="128"/>
      <c r="I947" s="128"/>
      <c r="J947" s="128"/>
      <c r="K947" s="128"/>
      <c r="L947" s="128"/>
      <c r="M947" s="128"/>
      <c r="N947" s="128"/>
      <c r="O947" s="128"/>
      <c r="P947" s="128"/>
      <c r="Q947" s="128"/>
    </row>
    <row r="948" spans="2:17">
      <c r="B948" s="142"/>
      <c r="C948" s="142"/>
      <c r="D948" s="142"/>
      <c r="E948" s="142"/>
      <c r="F948" s="128"/>
      <c r="G948" s="128"/>
      <c r="H948" s="128"/>
      <c r="I948" s="128"/>
      <c r="J948" s="128"/>
      <c r="K948" s="128"/>
      <c r="L948" s="128"/>
      <c r="M948" s="128"/>
      <c r="N948" s="128"/>
      <c r="O948" s="128"/>
      <c r="P948" s="128"/>
      <c r="Q948" s="128"/>
    </row>
    <row r="949" spans="2:17">
      <c r="B949" s="142"/>
      <c r="C949" s="142"/>
      <c r="D949" s="142"/>
      <c r="E949" s="142"/>
      <c r="F949" s="128"/>
      <c r="G949" s="128"/>
      <c r="H949" s="128"/>
      <c r="I949" s="128"/>
      <c r="J949" s="128"/>
      <c r="K949" s="128"/>
      <c r="L949" s="128"/>
      <c r="M949" s="128"/>
      <c r="N949" s="128"/>
      <c r="O949" s="128"/>
      <c r="P949" s="128"/>
      <c r="Q949" s="128"/>
    </row>
    <row r="950" spans="2:17">
      <c r="B950" s="142"/>
      <c r="C950" s="142"/>
      <c r="D950" s="142"/>
      <c r="E950" s="142"/>
      <c r="F950" s="128"/>
      <c r="G950" s="128"/>
      <c r="H950" s="128"/>
      <c r="I950" s="128"/>
      <c r="J950" s="128"/>
      <c r="K950" s="128"/>
      <c r="L950" s="128"/>
      <c r="M950" s="128"/>
      <c r="N950" s="128"/>
      <c r="O950" s="128"/>
      <c r="P950" s="128"/>
      <c r="Q950" s="128"/>
    </row>
    <row r="951" spans="2:17">
      <c r="B951" s="142"/>
      <c r="C951" s="142"/>
      <c r="D951" s="142"/>
      <c r="E951" s="142"/>
      <c r="F951" s="128"/>
      <c r="G951" s="128"/>
      <c r="H951" s="128"/>
      <c r="I951" s="128"/>
      <c r="J951" s="128"/>
      <c r="K951" s="128"/>
      <c r="L951" s="128"/>
      <c r="M951" s="128"/>
      <c r="N951" s="128"/>
      <c r="O951" s="128"/>
      <c r="P951" s="128"/>
      <c r="Q951" s="128"/>
    </row>
    <row r="952" spans="2:17">
      <c r="B952" s="142"/>
      <c r="C952" s="142"/>
      <c r="D952" s="142"/>
      <c r="E952" s="142"/>
      <c r="F952" s="128"/>
      <c r="G952" s="128"/>
      <c r="H952" s="128"/>
      <c r="I952" s="128"/>
      <c r="J952" s="128"/>
      <c r="K952" s="128"/>
      <c r="L952" s="128"/>
      <c r="M952" s="128"/>
      <c r="N952" s="128"/>
      <c r="O952" s="128"/>
      <c r="P952" s="128"/>
      <c r="Q952" s="128"/>
    </row>
    <row r="953" spans="2:17">
      <c r="B953" s="142"/>
      <c r="C953" s="142"/>
      <c r="D953" s="142"/>
      <c r="E953" s="142"/>
      <c r="F953" s="128"/>
      <c r="G953" s="128"/>
      <c r="H953" s="128"/>
      <c r="I953" s="128"/>
      <c r="J953" s="128"/>
      <c r="K953" s="128"/>
      <c r="L953" s="128"/>
      <c r="M953" s="128"/>
      <c r="N953" s="128"/>
      <c r="O953" s="128"/>
      <c r="P953" s="128"/>
      <c r="Q953" s="128"/>
    </row>
    <row r="954" spans="2:17">
      <c r="B954" s="142"/>
      <c r="C954" s="142"/>
      <c r="D954" s="142"/>
      <c r="E954" s="142"/>
      <c r="F954" s="128"/>
      <c r="G954" s="128"/>
      <c r="H954" s="128"/>
      <c r="I954" s="128"/>
      <c r="J954" s="128"/>
      <c r="K954" s="128"/>
      <c r="L954" s="128"/>
      <c r="M954" s="128"/>
      <c r="N954" s="128"/>
      <c r="O954" s="128"/>
      <c r="P954" s="128"/>
      <c r="Q954" s="128"/>
    </row>
    <row r="955" spans="2:17">
      <c r="B955" s="142"/>
      <c r="C955" s="142"/>
      <c r="D955" s="142"/>
      <c r="E955" s="142"/>
      <c r="F955" s="128"/>
      <c r="G955" s="128"/>
      <c r="H955" s="128"/>
      <c r="I955" s="128"/>
      <c r="J955" s="128"/>
      <c r="K955" s="128"/>
      <c r="L955" s="128"/>
      <c r="M955" s="128"/>
      <c r="N955" s="128"/>
      <c r="O955" s="128"/>
      <c r="P955" s="128"/>
      <c r="Q955" s="128"/>
    </row>
    <row r="956" spans="2:17">
      <c r="B956" s="142"/>
      <c r="C956" s="142"/>
      <c r="D956" s="142"/>
      <c r="E956" s="142"/>
      <c r="F956" s="128"/>
      <c r="G956" s="128"/>
      <c r="H956" s="128"/>
      <c r="I956" s="128"/>
      <c r="J956" s="128"/>
      <c r="K956" s="128"/>
      <c r="L956" s="128"/>
      <c r="M956" s="128"/>
      <c r="N956" s="128"/>
      <c r="O956" s="128"/>
      <c r="P956" s="128"/>
      <c r="Q956" s="128"/>
    </row>
    <row r="957" spans="2:17">
      <c r="B957" s="142"/>
      <c r="C957" s="142"/>
      <c r="D957" s="142"/>
      <c r="E957" s="142"/>
      <c r="F957" s="128"/>
      <c r="G957" s="128"/>
      <c r="H957" s="128"/>
      <c r="I957" s="128"/>
      <c r="J957" s="128"/>
      <c r="K957" s="128"/>
      <c r="L957" s="128"/>
      <c r="M957" s="128"/>
      <c r="N957" s="128"/>
      <c r="O957" s="128"/>
      <c r="P957" s="128"/>
      <c r="Q957" s="128"/>
    </row>
    <row r="958" spans="2:17">
      <c r="B958" s="142"/>
      <c r="C958" s="142"/>
      <c r="D958" s="142"/>
      <c r="E958" s="142"/>
      <c r="F958" s="128"/>
      <c r="G958" s="128"/>
      <c r="H958" s="128"/>
      <c r="I958" s="128"/>
      <c r="J958" s="128"/>
      <c r="K958" s="128"/>
      <c r="L958" s="128"/>
      <c r="M958" s="128"/>
      <c r="N958" s="128"/>
      <c r="O958" s="128"/>
      <c r="P958" s="128"/>
      <c r="Q958" s="128"/>
    </row>
    <row r="959" spans="2:17">
      <c r="B959" s="142"/>
      <c r="C959" s="142"/>
      <c r="D959" s="142"/>
      <c r="E959" s="142"/>
      <c r="F959" s="128"/>
      <c r="G959" s="128"/>
      <c r="H959" s="128"/>
      <c r="I959" s="128"/>
      <c r="J959" s="128"/>
      <c r="K959" s="128"/>
      <c r="L959" s="128"/>
      <c r="M959" s="128"/>
      <c r="N959" s="128"/>
      <c r="O959" s="128"/>
      <c r="P959" s="128"/>
      <c r="Q959" s="128"/>
    </row>
    <row r="960" spans="2:17">
      <c r="B960" s="142"/>
      <c r="C960" s="142"/>
      <c r="D960" s="142"/>
      <c r="E960" s="142"/>
      <c r="F960" s="128"/>
      <c r="G960" s="128"/>
      <c r="H960" s="128"/>
      <c r="I960" s="128"/>
      <c r="J960" s="128"/>
      <c r="K960" s="128"/>
      <c r="L960" s="128"/>
      <c r="M960" s="128"/>
      <c r="N960" s="128"/>
      <c r="O960" s="128"/>
      <c r="P960" s="128"/>
      <c r="Q960" s="128"/>
    </row>
    <row r="961" spans="2:17">
      <c r="B961" s="142"/>
      <c r="C961" s="142"/>
      <c r="D961" s="142"/>
      <c r="E961" s="142"/>
      <c r="F961" s="128"/>
      <c r="G961" s="128"/>
      <c r="H961" s="128"/>
      <c r="I961" s="128"/>
      <c r="J961" s="128"/>
      <c r="K961" s="128"/>
      <c r="L961" s="128"/>
      <c r="M961" s="128"/>
      <c r="N961" s="128"/>
      <c r="O961" s="128"/>
      <c r="P961" s="128"/>
      <c r="Q961" s="128"/>
    </row>
    <row r="962" spans="2:17">
      <c r="B962" s="142"/>
      <c r="C962" s="142"/>
      <c r="D962" s="142"/>
      <c r="E962" s="142"/>
      <c r="F962" s="128"/>
      <c r="G962" s="128"/>
      <c r="H962" s="128"/>
      <c r="I962" s="128"/>
      <c r="J962" s="128"/>
      <c r="K962" s="128"/>
      <c r="L962" s="128"/>
      <c r="M962" s="128"/>
      <c r="N962" s="128"/>
      <c r="O962" s="128"/>
      <c r="P962" s="128"/>
      <c r="Q962" s="128"/>
    </row>
    <row r="963" spans="2:17">
      <c r="B963" s="142"/>
      <c r="C963" s="142"/>
      <c r="D963" s="142"/>
      <c r="E963" s="142"/>
      <c r="F963" s="128"/>
      <c r="G963" s="128"/>
      <c r="H963" s="128"/>
      <c r="I963" s="128"/>
      <c r="J963" s="128"/>
      <c r="K963" s="128"/>
      <c r="L963" s="128"/>
      <c r="M963" s="128"/>
      <c r="N963" s="128"/>
      <c r="O963" s="128"/>
      <c r="P963" s="128"/>
      <c r="Q963" s="128"/>
    </row>
    <row r="964" spans="2:17">
      <c r="B964" s="142"/>
      <c r="C964" s="142"/>
      <c r="D964" s="142"/>
      <c r="E964" s="142"/>
      <c r="F964" s="128"/>
      <c r="G964" s="128"/>
      <c r="H964" s="128"/>
      <c r="I964" s="128"/>
      <c r="J964" s="128"/>
      <c r="K964" s="128"/>
      <c r="L964" s="128"/>
      <c r="M964" s="128"/>
      <c r="N964" s="128"/>
      <c r="O964" s="128"/>
      <c r="P964" s="128"/>
      <c r="Q964" s="128"/>
    </row>
    <row r="965" spans="2:17">
      <c r="B965" s="142"/>
      <c r="C965" s="142"/>
      <c r="D965" s="142"/>
      <c r="E965" s="142"/>
      <c r="F965" s="128"/>
      <c r="G965" s="128"/>
      <c r="H965" s="128"/>
      <c r="I965" s="128"/>
      <c r="J965" s="128"/>
      <c r="K965" s="128"/>
      <c r="L965" s="128"/>
      <c r="M965" s="128"/>
      <c r="N965" s="128"/>
      <c r="O965" s="128"/>
      <c r="P965" s="128"/>
      <c r="Q965" s="128"/>
    </row>
    <row r="966" spans="2:17">
      <c r="B966" s="142"/>
      <c r="C966" s="142"/>
      <c r="D966" s="142"/>
      <c r="E966" s="142"/>
      <c r="F966" s="128"/>
      <c r="G966" s="128"/>
      <c r="H966" s="128"/>
      <c r="I966" s="128"/>
      <c r="J966" s="128"/>
      <c r="K966" s="128"/>
      <c r="L966" s="128"/>
      <c r="M966" s="128"/>
      <c r="N966" s="128"/>
      <c r="O966" s="128"/>
      <c r="P966" s="128"/>
      <c r="Q966" s="128"/>
    </row>
    <row r="967" spans="2:17">
      <c r="B967" s="142"/>
      <c r="C967" s="142"/>
      <c r="D967" s="142"/>
      <c r="E967" s="142"/>
      <c r="F967" s="128"/>
      <c r="G967" s="128"/>
      <c r="H967" s="128"/>
      <c r="I967" s="128"/>
      <c r="J967" s="128"/>
      <c r="K967" s="128"/>
      <c r="L967" s="128"/>
      <c r="M967" s="128"/>
      <c r="N967" s="128"/>
      <c r="O967" s="128"/>
      <c r="P967" s="128"/>
      <c r="Q967" s="128"/>
    </row>
    <row r="968" spans="2:17">
      <c r="B968" s="142"/>
      <c r="C968" s="142"/>
      <c r="D968" s="142"/>
      <c r="E968" s="142"/>
      <c r="F968" s="128"/>
      <c r="G968" s="128"/>
      <c r="H968" s="128"/>
      <c r="I968" s="128"/>
      <c r="J968" s="128"/>
      <c r="K968" s="128"/>
      <c r="L968" s="128"/>
      <c r="M968" s="128"/>
      <c r="N968" s="128"/>
      <c r="O968" s="128"/>
      <c r="P968" s="128"/>
      <c r="Q968" s="128"/>
    </row>
    <row r="969" spans="2:17">
      <c r="B969" s="142"/>
      <c r="C969" s="142"/>
      <c r="D969" s="142"/>
      <c r="E969" s="142"/>
      <c r="F969" s="128"/>
      <c r="G969" s="128"/>
      <c r="H969" s="128"/>
      <c r="I969" s="128"/>
      <c r="J969" s="128"/>
      <c r="K969" s="128"/>
      <c r="L969" s="128"/>
      <c r="M969" s="128"/>
      <c r="N969" s="128"/>
      <c r="O969" s="128"/>
      <c r="P969" s="128"/>
      <c r="Q969" s="128"/>
    </row>
    <row r="970" spans="2:17">
      <c r="B970" s="142"/>
      <c r="C970" s="142"/>
      <c r="D970" s="142"/>
      <c r="E970" s="142"/>
      <c r="F970" s="128"/>
      <c r="G970" s="128"/>
      <c r="H970" s="128"/>
      <c r="I970" s="128"/>
      <c r="J970" s="128"/>
      <c r="K970" s="128"/>
      <c r="L970" s="128"/>
      <c r="M970" s="128"/>
      <c r="N970" s="128"/>
      <c r="O970" s="128"/>
      <c r="P970" s="128"/>
      <c r="Q970" s="128"/>
    </row>
    <row r="971" spans="2:17">
      <c r="B971" s="142"/>
      <c r="C971" s="142"/>
      <c r="D971" s="142"/>
      <c r="E971" s="142"/>
      <c r="F971" s="128"/>
      <c r="G971" s="128"/>
      <c r="H971" s="128"/>
      <c r="I971" s="128"/>
      <c r="J971" s="128"/>
      <c r="K971" s="128"/>
      <c r="L971" s="128"/>
      <c r="M971" s="128"/>
      <c r="N971" s="128"/>
      <c r="O971" s="128"/>
      <c r="P971" s="128"/>
      <c r="Q971" s="128"/>
    </row>
    <row r="972" spans="2:17">
      <c r="B972" s="142"/>
      <c r="C972" s="142"/>
      <c r="D972" s="142"/>
      <c r="E972" s="142"/>
      <c r="F972" s="128"/>
      <c r="G972" s="128"/>
      <c r="H972" s="128"/>
      <c r="I972" s="128"/>
      <c r="J972" s="128"/>
      <c r="K972" s="128"/>
      <c r="L972" s="128"/>
      <c r="M972" s="128"/>
      <c r="N972" s="128"/>
      <c r="O972" s="128"/>
      <c r="P972" s="128"/>
      <c r="Q972" s="128"/>
    </row>
    <row r="973" spans="2:17">
      <c r="B973" s="142"/>
      <c r="C973" s="142"/>
      <c r="D973" s="142"/>
      <c r="E973" s="142"/>
      <c r="F973" s="128"/>
      <c r="G973" s="128"/>
      <c r="H973" s="128"/>
      <c r="I973" s="128"/>
      <c r="J973" s="128"/>
      <c r="K973" s="128"/>
      <c r="L973" s="128"/>
      <c r="M973" s="128"/>
      <c r="N973" s="128"/>
      <c r="O973" s="128"/>
      <c r="P973" s="128"/>
      <c r="Q973" s="128"/>
    </row>
    <row r="974" spans="2:17">
      <c r="B974" s="142"/>
      <c r="C974" s="142"/>
      <c r="D974" s="142"/>
      <c r="E974" s="142"/>
      <c r="F974" s="128"/>
      <c r="G974" s="128"/>
      <c r="H974" s="128"/>
      <c r="I974" s="128"/>
      <c r="J974" s="128"/>
      <c r="K974" s="128"/>
      <c r="L974" s="128"/>
      <c r="M974" s="128"/>
      <c r="N974" s="128"/>
      <c r="O974" s="128"/>
      <c r="P974" s="128"/>
      <c r="Q974" s="128"/>
    </row>
    <row r="975" spans="2:17">
      <c r="B975" s="142"/>
      <c r="C975" s="142"/>
      <c r="D975" s="142"/>
      <c r="E975" s="142"/>
      <c r="F975" s="128"/>
      <c r="G975" s="128"/>
      <c r="H975" s="128"/>
      <c r="I975" s="128"/>
      <c r="J975" s="128"/>
      <c r="K975" s="128"/>
      <c r="L975" s="128"/>
      <c r="M975" s="128"/>
      <c r="N975" s="128"/>
      <c r="O975" s="128"/>
      <c r="P975" s="128"/>
      <c r="Q975" s="128"/>
    </row>
    <row r="976" spans="2:17">
      <c r="B976" s="142"/>
      <c r="C976" s="142"/>
      <c r="D976" s="142"/>
      <c r="E976" s="142"/>
      <c r="F976" s="128"/>
      <c r="G976" s="128"/>
      <c r="H976" s="128"/>
      <c r="I976" s="128"/>
      <c r="J976" s="128"/>
      <c r="K976" s="128"/>
      <c r="L976" s="128"/>
      <c r="M976" s="128"/>
      <c r="N976" s="128"/>
      <c r="O976" s="128"/>
      <c r="P976" s="128"/>
      <c r="Q976" s="128"/>
    </row>
    <row r="977" spans="2:17">
      <c r="B977" s="142"/>
      <c r="C977" s="142"/>
      <c r="D977" s="142"/>
      <c r="E977" s="142"/>
      <c r="F977" s="128"/>
      <c r="G977" s="128"/>
      <c r="H977" s="128"/>
      <c r="I977" s="128"/>
      <c r="J977" s="128"/>
      <c r="K977" s="128"/>
      <c r="L977" s="128"/>
      <c r="M977" s="128"/>
      <c r="N977" s="128"/>
      <c r="O977" s="128"/>
      <c r="P977" s="128"/>
      <c r="Q977" s="128"/>
    </row>
    <row r="978" spans="2:17">
      <c r="B978" s="142"/>
      <c r="C978" s="142"/>
      <c r="D978" s="142"/>
      <c r="E978" s="142"/>
      <c r="F978" s="128"/>
      <c r="G978" s="128"/>
      <c r="H978" s="128"/>
      <c r="I978" s="128"/>
      <c r="J978" s="128"/>
      <c r="K978" s="128"/>
      <c r="L978" s="128"/>
      <c r="M978" s="128"/>
      <c r="N978" s="128"/>
      <c r="O978" s="128"/>
      <c r="P978" s="128"/>
      <c r="Q978" s="128"/>
    </row>
    <row r="979" spans="2:17">
      <c r="B979" s="142"/>
      <c r="C979" s="142"/>
      <c r="D979" s="142"/>
      <c r="E979" s="142"/>
      <c r="F979" s="128"/>
      <c r="G979" s="128"/>
      <c r="H979" s="128"/>
      <c r="I979" s="128"/>
      <c r="J979" s="128"/>
      <c r="K979" s="128"/>
      <c r="L979" s="128"/>
      <c r="M979" s="128"/>
      <c r="N979" s="128"/>
      <c r="O979" s="128"/>
      <c r="P979" s="128"/>
      <c r="Q979" s="128"/>
    </row>
    <row r="980" spans="2:17">
      <c r="B980" s="142"/>
      <c r="C980" s="142"/>
      <c r="D980" s="142"/>
      <c r="E980" s="142"/>
      <c r="F980" s="128"/>
      <c r="G980" s="128"/>
      <c r="H980" s="128"/>
      <c r="I980" s="128"/>
      <c r="J980" s="128"/>
      <c r="K980" s="128"/>
      <c r="L980" s="128"/>
      <c r="M980" s="128"/>
      <c r="N980" s="128"/>
      <c r="O980" s="128"/>
      <c r="P980" s="128"/>
      <c r="Q980" s="128"/>
    </row>
    <row r="981" spans="2:17">
      <c r="B981" s="142"/>
      <c r="C981" s="142"/>
      <c r="D981" s="142"/>
      <c r="E981" s="142"/>
      <c r="F981" s="128"/>
      <c r="G981" s="128"/>
      <c r="H981" s="128"/>
      <c r="I981" s="128"/>
      <c r="J981" s="128"/>
      <c r="K981" s="128"/>
      <c r="L981" s="128"/>
      <c r="M981" s="128"/>
      <c r="N981" s="128"/>
      <c r="O981" s="128"/>
      <c r="P981" s="128"/>
      <c r="Q981" s="128"/>
    </row>
    <row r="982" spans="2:17">
      <c r="B982" s="142"/>
      <c r="C982" s="142"/>
      <c r="D982" s="142"/>
      <c r="E982" s="142"/>
      <c r="F982" s="128"/>
      <c r="G982" s="128"/>
      <c r="H982" s="128"/>
      <c r="I982" s="128"/>
      <c r="J982" s="128"/>
      <c r="K982" s="128"/>
      <c r="L982" s="128"/>
      <c r="M982" s="128"/>
      <c r="N982" s="128"/>
      <c r="O982" s="128"/>
      <c r="P982" s="128"/>
      <c r="Q982" s="128"/>
    </row>
    <row r="983" spans="2:17">
      <c r="B983" s="142"/>
      <c r="C983" s="142"/>
      <c r="D983" s="142"/>
      <c r="E983" s="142"/>
      <c r="F983" s="128"/>
      <c r="G983" s="128"/>
      <c r="H983" s="128"/>
      <c r="I983" s="128"/>
      <c r="J983" s="128"/>
      <c r="K983" s="128"/>
      <c r="L983" s="128"/>
      <c r="M983" s="128"/>
      <c r="N983" s="128"/>
      <c r="O983" s="128"/>
      <c r="P983" s="128"/>
      <c r="Q983" s="128"/>
    </row>
    <row r="984" spans="2:17">
      <c r="B984" s="142"/>
      <c r="C984" s="142"/>
      <c r="D984" s="142"/>
      <c r="E984" s="142"/>
      <c r="F984" s="128"/>
      <c r="G984" s="128"/>
      <c r="H984" s="128"/>
      <c r="I984" s="128"/>
      <c r="J984" s="128"/>
      <c r="K984" s="128"/>
      <c r="L984" s="128"/>
      <c r="M984" s="128"/>
      <c r="N984" s="128"/>
      <c r="O984" s="128"/>
      <c r="P984" s="128"/>
      <c r="Q984" s="128"/>
    </row>
    <row r="985" spans="2:17">
      <c r="B985" s="142"/>
      <c r="C985" s="142"/>
      <c r="D985" s="142"/>
      <c r="E985" s="142"/>
      <c r="F985" s="128"/>
      <c r="G985" s="128"/>
      <c r="H985" s="128"/>
      <c r="I985" s="128"/>
      <c r="J985" s="128"/>
      <c r="K985" s="128"/>
      <c r="L985" s="128"/>
      <c r="M985" s="128"/>
      <c r="N985" s="128"/>
      <c r="O985" s="128"/>
      <c r="P985" s="128"/>
      <c r="Q985" s="128"/>
    </row>
    <row r="986" spans="2:17">
      <c r="B986" s="142"/>
      <c r="C986" s="142"/>
      <c r="D986" s="142"/>
      <c r="E986" s="142"/>
      <c r="F986" s="128"/>
      <c r="G986" s="128"/>
      <c r="H986" s="128"/>
      <c r="I986" s="128"/>
      <c r="J986" s="128"/>
      <c r="K986" s="128"/>
      <c r="L986" s="128"/>
      <c r="M986" s="128"/>
      <c r="N986" s="128"/>
      <c r="O986" s="128"/>
      <c r="P986" s="128"/>
      <c r="Q986" s="128"/>
    </row>
    <row r="987" spans="2:17">
      <c r="B987" s="142"/>
      <c r="C987" s="142"/>
      <c r="D987" s="142"/>
      <c r="E987" s="142"/>
      <c r="F987" s="128"/>
      <c r="G987" s="128"/>
      <c r="H987" s="128"/>
      <c r="I987" s="128"/>
      <c r="J987" s="128"/>
      <c r="K987" s="128"/>
      <c r="L987" s="128"/>
      <c r="M987" s="128"/>
      <c r="N987" s="128"/>
      <c r="O987" s="128"/>
      <c r="P987" s="128"/>
      <c r="Q987" s="128"/>
    </row>
    <row r="988" spans="2:17">
      <c r="B988" s="142"/>
      <c r="C988" s="142"/>
      <c r="D988" s="142"/>
      <c r="E988" s="142"/>
      <c r="F988" s="128"/>
      <c r="G988" s="128"/>
      <c r="H988" s="128"/>
      <c r="I988" s="128"/>
      <c r="J988" s="128"/>
      <c r="K988" s="128"/>
      <c r="L988" s="128"/>
      <c r="M988" s="128"/>
      <c r="N988" s="128"/>
      <c r="O988" s="128"/>
      <c r="P988" s="128"/>
      <c r="Q988" s="128"/>
    </row>
    <row r="989" spans="2:17">
      <c r="B989" s="142"/>
      <c r="C989" s="142"/>
      <c r="D989" s="142"/>
      <c r="E989" s="142"/>
      <c r="F989" s="128"/>
      <c r="G989" s="128"/>
      <c r="H989" s="128"/>
      <c r="I989" s="128"/>
      <c r="J989" s="128"/>
      <c r="K989" s="128"/>
      <c r="L989" s="128"/>
      <c r="M989" s="128"/>
      <c r="N989" s="128"/>
      <c r="O989" s="128"/>
      <c r="P989" s="128"/>
      <c r="Q989" s="128"/>
    </row>
    <row r="990" spans="2:17">
      <c r="B990" s="142"/>
      <c r="C990" s="142"/>
      <c r="D990" s="142"/>
      <c r="E990" s="142"/>
      <c r="F990" s="128"/>
      <c r="G990" s="128"/>
      <c r="H990" s="128"/>
      <c r="I990" s="128"/>
      <c r="J990" s="128"/>
      <c r="K990" s="128"/>
      <c r="L990" s="128"/>
      <c r="M990" s="128"/>
      <c r="N990" s="128"/>
      <c r="O990" s="128"/>
      <c r="P990" s="128"/>
      <c r="Q990" s="128"/>
    </row>
    <row r="991" spans="2:17">
      <c r="B991" s="142"/>
      <c r="C991" s="142"/>
      <c r="D991" s="142"/>
      <c r="E991" s="142"/>
      <c r="F991" s="128"/>
      <c r="G991" s="128"/>
      <c r="H991" s="128"/>
      <c r="I991" s="128"/>
      <c r="J991" s="128"/>
      <c r="K991" s="128"/>
      <c r="L991" s="128"/>
      <c r="M991" s="128"/>
      <c r="N991" s="128"/>
      <c r="O991" s="128"/>
      <c r="P991" s="128"/>
      <c r="Q991" s="128"/>
    </row>
    <row r="992" spans="2:17">
      <c r="B992" s="142"/>
      <c r="C992" s="142"/>
      <c r="D992" s="142"/>
      <c r="E992" s="142"/>
      <c r="F992" s="128"/>
      <c r="G992" s="128"/>
      <c r="H992" s="128"/>
      <c r="I992" s="128"/>
      <c r="J992" s="128"/>
      <c r="K992" s="128"/>
      <c r="L992" s="128"/>
      <c r="M992" s="128"/>
      <c r="N992" s="128"/>
      <c r="O992" s="128"/>
      <c r="P992" s="128"/>
      <c r="Q992" s="128"/>
    </row>
    <row r="993" spans="2:17">
      <c r="B993" s="142"/>
      <c r="C993" s="142"/>
      <c r="D993" s="142"/>
      <c r="E993" s="142"/>
      <c r="F993" s="128"/>
      <c r="G993" s="128"/>
      <c r="H993" s="128"/>
      <c r="I993" s="128"/>
      <c r="J993" s="128"/>
      <c r="K993" s="128"/>
      <c r="L993" s="128"/>
      <c r="M993" s="128"/>
      <c r="N993" s="128"/>
      <c r="O993" s="128"/>
      <c r="P993" s="128"/>
      <c r="Q993" s="128"/>
    </row>
    <row r="994" spans="2:17">
      <c r="B994" s="142"/>
      <c r="C994" s="142"/>
      <c r="D994" s="142"/>
      <c r="E994" s="142"/>
      <c r="F994" s="128"/>
      <c r="G994" s="128"/>
      <c r="H994" s="128"/>
      <c r="I994" s="128"/>
      <c r="J994" s="128"/>
      <c r="K994" s="128"/>
      <c r="L994" s="128"/>
      <c r="M994" s="128"/>
      <c r="N994" s="128"/>
      <c r="O994" s="128"/>
      <c r="P994" s="128"/>
      <c r="Q994" s="128"/>
    </row>
    <row r="995" spans="2:17">
      <c r="B995" s="142"/>
      <c r="C995" s="142"/>
      <c r="D995" s="142"/>
      <c r="E995" s="142"/>
      <c r="F995" s="128"/>
      <c r="G995" s="128"/>
      <c r="H995" s="128"/>
      <c r="I995" s="128"/>
      <c r="J995" s="128"/>
      <c r="K995" s="128"/>
      <c r="L995" s="128"/>
      <c r="M995" s="128"/>
      <c r="N995" s="128"/>
      <c r="O995" s="128"/>
      <c r="P995" s="128"/>
      <c r="Q995" s="128"/>
    </row>
    <row r="996" spans="2:17">
      <c r="B996" s="142"/>
      <c r="C996" s="142"/>
      <c r="D996" s="142"/>
      <c r="E996" s="142"/>
      <c r="F996" s="128"/>
      <c r="G996" s="128"/>
      <c r="H996" s="128"/>
      <c r="I996" s="128"/>
      <c r="J996" s="128"/>
      <c r="K996" s="128"/>
      <c r="L996" s="128"/>
      <c r="M996" s="128"/>
      <c r="N996" s="128"/>
      <c r="O996" s="128"/>
      <c r="P996" s="128"/>
      <c r="Q996" s="128"/>
    </row>
    <row r="997" spans="2:17">
      <c r="B997" s="142"/>
      <c r="C997" s="142"/>
      <c r="D997" s="142"/>
      <c r="E997" s="142"/>
      <c r="F997" s="128"/>
      <c r="G997" s="128"/>
      <c r="H997" s="128"/>
      <c r="I997" s="128"/>
      <c r="J997" s="128"/>
      <c r="K997" s="128"/>
      <c r="L997" s="128"/>
      <c r="M997" s="128"/>
      <c r="N997" s="128"/>
      <c r="O997" s="128"/>
      <c r="P997" s="128"/>
      <c r="Q997" s="128"/>
    </row>
    <row r="998" spans="2:17">
      <c r="B998" s="142"/>
      <c r="C998" s="142"/>
      <c r="D998" s="142"/>
      <c r="E998" s="142"/>
      <c r="F998" s="128"/>
      <c r="G998" s="128"/>
      <c r="H998" s="128"/>
      <c r="I998" s="128"/>
      <c r="J998" s="128"/>
      <c r="K998" s="128"/>
      <c r="L998" s="128"/>
      <c r="M998" s="128"/>
      <c r="N998" s="128"/>
      <c r="O998" s="128"/>
      <c r="P998" s="128"/>
      <c r="Q998" s="128"/>
    </row>
    <row r="999" spans="2:17">
      <c r="B999" s="142"/>
      <c r="C999" s="142"/>
      <c r="D999" s="142"/>
      <c r="E999" s="142"/>
      <c r="F999" s="128"/>
      <c r="G999" s="128"/>
      <c r="H999" s="128"/>
      <c r="I999" s="128"/>
      <c r="J999" s="128"/>
      <c r="K999" s="128"/>
      <c r="L999" s="128"/>
      <c r="M999" s="128"/>
      <c r="N999" s="128"/>
      <c r="O999" s="128"/>
      <c r="P999" s="128"/>
      <c r="Q999" s="128"/>
    </row>
    <row r="1000" spans="2:17">
      <c r="B1000" s="142"/>
      <c r="C1000" s="142"/>
      <c r="D1000" s="142"/>
      <c r="E1000" s="142"/>
      <c r="F1000" s="128"/>
      <c r="G1000" s="128"/>
      <c r="H1000" s="128"/>
      <c r="I1000" s="128"/>
      <c r="J1000" s="128"/>
      <c r="K1000" s="128"/>
      <c r="L1000" s="128"/>
      <c r="M1000" s="128"/>
      <c r="N1000" s="128"/>
      <c r="O1000" s="128"/>
      <c r="P1000" s="128"/>
      <c r="Q1000" s="128"/>
    </row>
    <row r="1001" spans="2:17">
      <c r="B1001" s="142"/>
      <c r="C1001" s="142"/>
      <c r="D1001" s="142"/>
      <c r="E1001" s="142"/>
      <c r="F1001" s="128"/>
      <c r="G1001" s="128"/>
      <c r="H1001" s="128"/>
      <c r="I1001" s="128"/>
      <c r="J1001" s="128"/>
      <c r="K1001" s="128"/>
      <c r="L1001" s="128"/>
      <c r="M1001" s="128"/>
      <c r="N1001" s="128"/>
      <c r="O1001" s="128"/>
      <c r="P1001" s="128"/>
      <c r="Q1001" s="128"/>
    </row>
    <row r="1002" spans="2:17">
      <c r="B1002" s="142"/>
      <c r="C1002" s="142"/>
      <c r="D1002" s="142"/>
      <c r="E1002" s="142"/>
      <c r="F1002" s="128"/>
      <c r="G1002" s="128"/>
      <c r="H1002" s="128"/>
      <c r="I1002" s="128"/>
      <c r="J1002" s="128"/>
      <c r="K1002" s="128"/>
      <c r="L1002" s="128"/>
      <c r="M1002" s="128"/>
      <c r="N1002" s="128"/>
      <c r="O1002" s="128"/>
      <c r="P1002" s="128"/>
      <c r="Q1002" s="128"/>
    </row>
    <row r="1003" spans="2:17">
      <c r="B1003" s="142"/>
      <c r="C1003" s="142"/>
      <c r="D1003" s="142"/>
      <c r="E1003" s="142"/>
      <c r="F1003" s="128"/>
      <c r="G1003" s="128"/>
      <c r="H1003" s="128"/>
      <c r="I1003" s="128"/>
      <c r="J1003" s="128"/>
      <c r="K1003" s="128"/>
      <c r="L1003" s="128"/>
      <c r="M1003" s="128"/>
      <c r="N1003" s="128"/>
      <c r="O1003" s="128"/>
      <c r="P1003" s="128"/>
      <c r="Q1003" s="128"/>
    </row>
    <row r="1004" spans="2:17">
      <c r="B1004" s="142"/>
      <c r="C1004" s="142"/>
      <c r="D1004" s="142"/>
      <c r="E1004" s="142"/>
      <c r="F1004" s="128"/>
      <c r="G1004" s="128"/>
      <c r="H1004" s="128"/>
      <c r="I1004" s="128"/>
      <c r="J1004" s="128"/>
      <c r="K1004" s="128"/>
      <c r="L1004" s="128"/>
      <c r="M1004" s="128"/>
      <c r="N1004" s="128"/>
      <c r="O1004" s="128"/>
      <c r="P1004" s="128"/>
      <c r="Q1004" s="128"/>
    </row>
    <row r="1005" spans="2:17">
      <c r="B1005" s="142"/>
      <c r="C1005" s="142"/>
      <c r="D1005" s="142"/>
      <c r="E1005" s="142"/>
      <c r="F1005" s="128"/>
      <c r="G1005" s="128"/>
      <c r="H1005" s="128"/>
      <c r="I1005" s="128"/>
      <c r="J1005" s="128"/>
      <c r="K1005" s="128"/>
      <c r="L1005" s="128"/>
      <c r="M1005" s="128"/>
      <c r="N1005" s="128"/>
      <c r="O1005" s="128"/>
      <c r="P1005" s="128"/>
      <c r="Q1005" s="128"/>
    </row>
    <row r="1006" spans="2:17">
      <c r="B1006" s="142"/>
      <c r="C1006" s="142"/>
      <c r="D1006" s="142"/>
      <c r="E1006" s="142"/>
      <c r="F1006" s="128"/>
      <c r="G1006" s="128"/>
      <c r="H1006" s="128"/>
      <c r="I1006" s="128"/>
      <c r="J1006" s="128"/>
      <c r="K1006" s="128"/>
      <c r="L1006" s="128"/>
      <c r="M1006" s="128"/>
      <c r="N1006" s="128"/>
      <c r="O1006" s="128"/>
      <c r="P1006" s="128"/>
      <c r="Q1006" s="128"/>
    </row>
    <row r="1007" spans="2:17">
      <c r="B1007" s="142"/>
      <c r="C1007" s="142"/>
      <c r="D1007" s="142"/>
      <c r="E1007" s="142"/>
      <c r="F1007" s="128"/>
      <c r="G1007" s="128"/>
      <c r="H1007" s="128"/>
      <c r="I1007" s="128"/>
      <c r="J1007" s="128"/>
      <c r="K1007" s="128"/>
      <c r="L1007" s="128"/>
      <c r="M1007" s="128"/>
      <c r="N1007" s="128"/>
      <c r="O1007" s="128"/>
      <c r="P1007" s="128"/>
      <c r="Q1007" s="128"/>
    </row>
    <row r="1008" spans="2:17">
      <c r="B1008" s="142"/>
      <c r="C1008" s="142"/>
      <c r="D1008" s="142"/>
      <c r="E1008" s="142"/>
      <c r="F1008" s="128"/>
      <c r="G1008" s="128"/>
      <c r="H1008" s="128"/>
      <c r="I1008" s="128"/>
      <c r="J1008" s="128"/>
      <c r="K1008" s="128"/>
      <c r="L1008" s="128"/>
      <c r="M1008" s="128"/>
      <c r="N1008" s="128"/>
      <c r="O1008" s="128"/>
      <c r="P1008" s="128"/>
      <c r="Q1008" s="128"/>
    </row>
    <row r="1009" spans="2:17">
      <c r="B1009" s="142"/>
      <c r="C1009" s="142"/>
      <c r="D1009" s="142"/>
      <c r="E1009" s="142"/>
      <c r="F1009" s="128"/>
      <c r="G1009" s="128"/>
      <c r="H1009" s="128"/>
      <c r="I1009" s="128"/>
      <c r="J1009" s="128"/>
      <c r="K1009" s="128"/>
      <c r="L1009" s="128"/>
      <c r="M1009" s="128"/>
      <c r="N1009" s="128"/>
      <c r="O1009" s="128"/>
      <c r="P1009" s="128"/>
      <c r="Q1009" s="128"/>
    </row>
    <row r="1010" spans="2:17">
      <c r="B1010" s="142"/>
      <c r="C1010" s="142"/>
      <c r="D1010" s="142"/>
      <c r="E1010" s="142"/>
      <c r="F1010" s="128"/>
      <c r="G1010" s="128"/>
      <c r="H1010" s="128"/>
      <c r="I1010" s="128"/>
      <c r="J1010" s="128"/>
      <c r="K1010" s="128"/>
      <c r="L1010" s="128"/>
      <c r="M1010" s="128"/>
      <c r="N1010" s="128"/>
      <c r="O1010" s="128"/>
      <c r="P1010" s="128"/>
      <c r="Q1010" s="128"/>
    </row>
    <row r="1011" spans="2:17">
      <c r="B1011" s="142"/>
      <c r="C1011" s="142"/>
      <c r="D1011" s="142"/>
      <c r="E1011" s="142"/>
      <c r="F1011" s="128"/>
      <c r="G1011" s="128"/>
      <c r="H1011" s="128"/>
      <c r="I1011" s="128"/>
      <c r="J1011" s="128"/>
      <c r="K1011" s="128"/>
      <c r="L1011" s="128"/>
      <c r="M1011" s="128"/>
      <c r="N1011" s="128"/>
      <c r="O1011" s="128"/>
      <c r="P1011" s="128"/>
      <c r="Q1011" s="128"/>
    </row>
    <row r="1012" spans="2:17">
      <c r="B1012" s="142"/>
      <c r="C1012" s="142"/>
      <c r="D1012" s="142"/>
      <c r="E1012" s="142"/>
      <c r="F1012" s="128"/>
      <c r="G1012" s="128"/>
      <c r="H1012" s="128"/>
      <c r="I1012" s="128"/>
      <c r="J1012" s="128"/>
      <c r="K1012" s="128"/>
      <c r="L1012" s="128"/>
      <c r="M1012" s="128"/>
      <c r="N1012" s="128"/>
      <c r="O1012" s="128"/>
      <c r="P1012" s="128"/>
      <c r="Q1012" s="128"/>
    </row>
    <row r="1013" spans="2:17">
      <c r="B1013" s="142"/>
      <c r="C1013" s="142"/>
      <c r="D1013" s="142"/>
      <c r="E1013" s="142"/>
      <c r="F1013" s="128"/>
      <c r="G1013" s="128"/>
      <c r="H1013" s="128"/>
      <c r="I1013" s="128"/>
      <c r="J1013" s="128"/>
      <c r="K1013" s="128"/>
      <c r="L1013" s="128"/>
      <c r="M1013" s="128"/>
      <c r="N1013" s="128"/>
      <c r="O1013" s="128"/>
      <c r="P1013" s="128"/>
      <c r="Q1013" s="128"/>
    </row>
    <row r="1014" spans="2:17">
      <c r="B1014" s="142"/>
      <c r="C1014" s="142"/>
      <c r="D1014" s="142"/>
      <c r="E1014" s="142"/>
      <c r="F1014" s="128"/>
      <c r="G1014" s="128"/>
      <c r="H1014" s="128"/>
      <c r="I1014" s="128"/>
      <c r="J1014" s="128"/>
      <c r="K1014" s="128"/>
      <c r="L1014" s="128"/>
      <c r="M1014" s="128"/>
      <c r="N1014" s="128"/>
      <c r="O1014" s="128"/>
      <c r="P1014" s="128"/>
      <c r="Q1014" s="128"/>
    </row>
    <row r="1015" spans="2:17">
      <c r="B1015" s="142"/>
      <c r="C1015" s="142"/>
      <c r="D1015" s="142"/>
      <c r="E1015" s="142"/>
      <c r="F1015" s="128"/>
      <c r="G1015" s="128"/>
      <c r="H1015" s="128"/>
      <c r="I1015" s="128"/>
      <c r="J1015" s="128"/>
      <c r="K1015" s="128"/>
      <c r="L1015" s="128"/>
      <c r="M1015" s="128"/>
      <c r="N1015" s="128"/>
      <c r="O1015" s="128"/>
      <c r="P1015" s="128"/>
      <c r="Q1015" s="128"/>
    </row>
    <row r="1016" spans="2:17">
      <c r="B1016" s="142"/>
      <c r="C1016" s="142"/>
      <c r="D1016" s="142"/>
      <c r="E1016" s="142"/>
      <c r="F1016" s="128"/>
      <c r="G1016" s="128"/>
      <c r="H1016" s="128"/>
      <c r="I1016" s="128"/>
      <c r="J1016" s="128"/>
      <c r="K1016" s="128"/>
      <c r="L1016" s="128"/>
      <c r="M1016" s="128"/>
      <c r="N1016" s="128"/>
      <c r="O1016" s="128"/>
      <c r="P1016" s="128"/>
      <c r="Q1016" s="128"/>
    </row>
    <row r="1017" spans="2:17">
      <c r="B1017" s="142"/>
      <c r="C1017" s="142"/>
      <c r="D1017" s="142"/>
      <c r="E1017" s="142"/>
      <c r="F1017" s="128"/>
      <c r="G1017" s="128"/>
      <c r="H1017" s="128"/>
      <c r="I1017" s="128"/>
      <c r="J1017" s="128"/>
      <c r="K1017" s="128"/>
      <c r="L1017" s="128"/>
      <c r="M1017" s="128"/>
      <c r="N1017" s="128"/>
      <c r="O1017" s="128"/>
      <c r="P1017" s="128"/>
      <c r="Q1017" s="128"/>
    </row>
    <row r="1018" spans="2:17">
      <c r="B1018" s="142"/>
      <c r="C1018" s="142"/>
      <c r="D1018" s="142"/>
      <c r="E1018" s="142"/>
      <c r="F1018" s="128"/>
      <c r="G1018" s="128"/>
      <c r="H1018" s="128"/>
      <c r="I1018" s="128"/>
      <c r="J1018" s="128"/>
      <c r="K1018" s="128"/>
      <c r="L1018" s="128"/>
      <c r="M1018" s="128"/>
      <c r="N1018" s="128"/>
      <c r="O1018" s="128"/>
      <c r="P1018" s="128"/>
      <c r="Q1018" s="128"/>
    </row>
    <row r="1019" spans="2:17">
      <c r="B1019" s="142"/>
      <c r="C1019" s="142"/>
      <c r="D1019" s="142"/>
      <c r="E1019" s="142"/>
      <c r="F1019" s="128"/>
      <c r="G1019" s="128"/>
      <c r="H1019" s="128"/>
      <c r="I1019" s="128"/>
      <c r="J1019" s="128"/>
      <c r="K1019" s="128"/>
      <c r="L1019" s="128"/>
      <c r="M1019" s="128"/>
      <c r="N1019" s="128"/>
      <c r="O1019" s="128"/>
      <c r="P1019" s="128"/>
      <c r="Q1019" s="128"/>
    </row>
    <row r="1020" spans="2:17">
      <c r="B1020" s="142"/>
      <c r="C1020" s="142"/>
      <c r="D1020" s="142"/>
      <c r="E1020" s="142"/>
      <c r="F1020" s="128"/>
      <c r="G1020" s="128"/>
      <c r="H1020" s="128"/>
      <c r="I1020" s="128"/>
      <c r="J1020" s="128"/>
      <c r="K1020" s="128"/>
      <c r="L1020" s="128"/>
      <c r="M1020" s="128"/>
      <c r="N1020" s="128"/>
      <c r="O1020" s="128"/>
      <c r="P1020" s="128"/>
      <c r="Q1020" s="128"/>
    </row>
    <row r="1021" spans="2:17">
      <c r="B1021" s="142"/>
      <c r="C1021" s="142"/>
      <c r="D1021" s="142"/>
      <c r="E1021" s="142"/>
      <c r="F1021" s="128"/>
      <c r="G1021" s="128"/>
      <c r="H1021" s="128"/>
      <c r="I1021" s="128"/>
      <c r="J1021" s="128"/>
      <c r="K1021" s="128"/>
      <c r="L1021" s="128"/>
      <c r="M1021" s="128"/>
      <c r="N1021" s="128"/>
      <c r="O1021" s="128"/>
      <c r="P1021" s="128"/>
      <c r="Q1021" s="128"/>
    </row>
    <row r="1022" spans="2:17">
      <c r="B1022" s="142"/>
      <c r="C1022" s="142"/>
      <c r="D1022" s="142"/>
      <c r="E1022" s="142"/>
      <c r="F1022" s="128"/>
      <c r="G1022" s="128"/>
      <c r="H1022" s="128"/>
      <c r="I1022" s="128"/>
      <c r="J1022" s="128"/>
      <c r="K1022" s="128"/>
      <c r="L1022" s="128"/>
      <c r="M1022" s="128"/>
      <c r="N1022" s="128"/>
      <c r="O1022" s="128"/>
      <c r="P1022" s="128"/>
      <c r="Q1022" s="128"/>
    </row>
    <row r="1023" spans="2:17">
      <c r="B1023" s="142"/>
      <c r="C1023" s="142"/>
      <c r="D1023" s="142"/>
      <c r="E1023" s="142"/>
      <c r="F1023" s="128"/>
      <c r="G1023" s="128"/>
      <c r="H1023" s="128"/>
      <c r="I1023" s="128"/>
      <c r="J1023" s="128"/>
      <c r="K1023" s="128"/>
      <c r="L1023" s="128"/>
      <c r="M1023" s="128"/>
      <c r="N1023" s="128"/>
      <c r="O1023" s="128"/>
      <c r="P1023" s="128"/>
      <c r="Q1023" s="128"/>
    </row>
    <row r="1024" spans="2:17">
      <c r="B1024" s="142"/>
      <c r="C1024" s="142"/>
      <c r="D1024" s="142"/>
      <c r="E1024" s="142"/>
      <c r="F1024" s="128"/>
      <c r="G1024" s="128"/>
      <c r="H1024" s="128"/>
      <c r="I1024" s="128"/>
      <c r="J1024" s="128"/>
      <c r="K1024" s="128"/>
      <c r="L1024" s="128"/>
      <c r="M1024" s="128"/>
      <c r="N1024" s="128"/>
      <c r="O1024" s="128"/>
      <c r="P1024" s="128"/>
      <c r="Q1024" s="128"/>
    </row>
    <row r="1025" spans="2:17">
      <c r="B1025" s="142"/>
      <c r="C1025" s="142"/>
      <c r="D1025" s="142"/>
      <c r="E1025" s="142"/>
      <c r="F1025" s="128"/>
      <c r="G1025" s="128"/>
      <c r="H1025" s="128"/>
      <c r="I1025" s="128"/>
      <c r="J1025" s="128"/>
      <c r="K1025" s="128"/>
      <c r="L1025" s="128"/>
      <c r="M1025" s="128"/>
      <c r="N1025" s="128"/>
      <c r="O1025" s="128"/>
      <c r="P1025" s="128"/>
      <c r="Q1025" s="128"/>
    </row>
    <row r="1026" spans="2:17">
      <c r="B1026" s="142"/>
      <c r="C1026" s="142"/>
      <c r="D1026" s="142"/>
      <c r="E1026" s="142"/>
      <c r="F1026" s="128"/>
      <c r="G1026" s="128"/>
      <c r="H1026" s="128"/>
      <c r="I1026" s="128"/>
      <c r="J1026" s="128"/>
      <c r="K1026" s="128"/>
      <c r="L1026" s="128"/>
      <c r="M1026" s="128"/>
      <c r="N1026" s="128"/>
      <c r="O1026" s="128"/>
      <c r="P1026" s="128"/>
      <c r="Q1026" s="128"/>
    </row>
    <row r="1027" spans="2:17">
      <c r="B1027" s="142"/>
      <c r="C1027" s="142"/>
      <c r="D1027" s="142"/>
      <c r="E1027" s="142"/>
      <c r="F1027" s="128"/>
      <c r="G1027" s="128"/>
      <c r="H1027" s="128"/>
      <c r="I1027" s="128"/>
      <c r="J1027" s="128"/>
      <c r="K1027" s="128"/>
      <c r="L1027" s="128"/>
      <c r="M1027" s="128"/>
      <c r="N1027" s="128"/>
      <c r="O1027" s="128"/>
      <c r="P1027" s="128"/>
      <c r="Q1027" s="128"/>
    </row>
    <row r="1028" spans="2:17">
      <c r="B1028" s="142"/>
      <c r="C1028" s="142"/>
      <c r="D1028" s="142"/>
      <c r="E1028" s="142"/>
      <c r="F1028" s="128"/>
      <c r="G1028" s="128"/>
      <c r="H1028" s="128"/>
      <c r="I1028" s="128"/>
      <c r="J1028" s="128"/>
      <c r="K1028" s="128"/>
      <c r="L1028" s="128"/>
      <c r="M1028" s="128"/>
      <c r="N1028" s="128"/>
      <c r="O1028" s="128"/>
      <c r="P1028" s="128"/>
      <c r="Q1028" s="128"/>
    </row>
    <row r="1029" spans="2:17">
      <c r="B1029" s="142"/>
      <c r="C1029" s="142"/>
      <c r="D1029" s="142"/>
      <c r="E1029" s="142"/>
      <c r="F1029" s="128"/>
      <c r="G1029" s="128"/>
      <c r="H1029" s="128"/>
      <c r="I1029" s="128"/>
      <c r="J1029" s="128"/>
      <c r="K1029" s="128"/>
      <c r="L1029" s="128"/>
      <c r="M1029" s="128"/>
      <c r="N1029" s="128"/>
      <c r="O1029" s="128"/>
      <c r="P1029" s="128"/>
      <c r="Q1029" s="128"/>
    </row>
    <row r="1030" spans="2:17">
      <c r="B1030" s="142"/>
      <c r="C1030" s="142"/>
      <c r="D1030" s="142"/>
      <c r="E1030" s="142"/>
      <c r="F1030" s="128"/>
      <c r="G1030" s="128"/>
      <c r="H1030" s="128"/>
      <c r="I1030" s="128"/>
      <c r="J1030" s="128"/>
      <c r="K1030" s="128"/>
      <c r="L1030" s="128"/>
      <c r="M1030" s="128"/>
      <c r="N1030" s="128"/>
      <c r="O1030" s="128"/>
      <c r="P1030" s="128"/>
      <c r="Q1030" s="128"/>
    </row>
    <row r="1031" spans="2:17">
      <c r="B1031" s="142"/>
      <c r="C1031" s="142"/>
      <c r="D1031" s="142"/>
      <c r="E1031" s="142"/>
      <c r="F1031" s="128"/>
      <c r="G1031" s="128"/>
      <c r="H1031" s="128"/>
      <c r="I1031" s="128"/>
      <c r="J1031" s="128"/>
      <c r="K1031" s="128"/>
      <c r="L1031" s="128"/>
      <c r="M1031" s="128"/>
      <c r="N1031" s="128"/>
      <c r="O1031" s="128"/>
      <c r="P1031" s="128"/>
      <c r="Q1031" s="128"/>
    </row>
    <row r="1032" spans="2:17">
      <c r="B1032" s="142"/>
      <c r="C1032" s="142"/>
      <c r="D1032" s="142"/>
      <c r="E1032" s="142"/>
      <c r="F1032" s="128"/>
      <c r="G1032" s="128"/>
      <c r="H1032" s="128"/>
      <c r="I1032" s="128"/>
      <c r="J1032" s="128"/>
      <c r="K1032" s="128"/>
      <c r="L1032" s="128"/>
      <c r="M1032" s="128"/>
      <c r="N1032" s="128"/>
      <c r="O1032" s="128"/>
      <c r="P1032" s="128"/>
      <c r="Q1032" s="128"/>
    </row>
    <row r="1033" spans="2:17">
      <c r="B1033" s="142"/>
      <c r="C1033" s="142"/>
      <c r="D1033" s="142"/>
      <c r="E1033" s="142"/>
      <c r="F1033" s="128"/>
      <c r="G1033" s="128"/>
      <c r="H1033" s="128"/>
      <c r="I1033" s="128"/>
      <c r="J1033" s="128"/>
      <c r="K1033" s="128"/>
      <c r="L1033" s="128"/>
      <c r="M1033" s="128"/>
      <c r="N1033" s="128"/>
      <c r="O1033" s="128"/>
      <c r="P1033" s="128"/>
      <c r="Q1033" s="128"/>
    </row>
    <row r="1034" spans="2:17">
      <c r="B1034" s="142"/>
      <c r="C1034" s="142"/>
      <c r="D1034" s="142"/>
      <c r="E1034" s="142"/>
      <c r="F1034" s="128"/>
      <c r="G1034" s="128"/>
      <c r="H1034" s="128"/>
      <c r="I1034" s="128"/>
      <c r="J1034" s="128"/>
      <c r="K1034" s="128"/>
      <c r="L1034" s="128"/>
      <c r="M1034" s="128"/>
      <c r="N1034" s="128"/>
      <c r="O1034" s="128"/>
      <c r="P1034" s="128"/>
      <c r="Q1034" s="128"/>
    </row>
    <row r="1035" spans="2:17">
      <c r="B1035" s="142"/>
      <c r="C1035" s="142"/>
      <c r="D1035" s="142"/>
      <c r="E1035" s="142"/>
      <c r="F1035" s="128"/>
      <c r="G1035" s="128"/>
      <c r="H1035" s="128"/>
      <c r="I1035" s="128"/>
      <c r="J1035" s="128"/>
      <c r="K1035" s="128"/>
      <c r="L1035" s="128"/>
      <c r="M1035" s="128"/>
      <c r="N1035" s="128"/>
      <c r="O1035" s="128"/>
      <c r="P1035" s="128"/>
      <c r="Q1035" s="128"/>
    </row>
    <row r="1036" spans="2:17">
      <c r="B1036" s="142"/>
      <c r="C1036" s="142"/>
      <c r="D1036" s="142"/>
      <c r="E1036" s="142"/>
      <c r="F1036" s="128"/>
      <c r="G1036" s="128"/>
      <c r="H1036" s="128"/>
      <c r="I1036" s="128"/>
      <c r="J1036" s="128"/>
      <c r="K1036" s="128"/>
      <c r="L1036" s="128"/>
      <c r="M1036" s="128"/>
      <c r="N1036" s="128"/>
      <c r="O1036" s="128"/>
      <c r="P1036" s="128"/>
      <c r="Q1036" s="128"/>
    </row>
    <row r="1037" spans="2:17">
      <c r="B1037" s="142"/>
      <c r="C1037" s="142"/>
      <c r="D1037" s="142"/>
      <c r="E1037" s="142"/>
      <c r="F1037" s="128"/>
      <c r="G1037" s="128"/>
      <c r="H1037" s="128"/>
      <c r="I1037" s="128"/>
      <c r="J1037" s="128"/>
      <c r="K1037" s="128"/>
      <c r="L1037" s="128"/>
      <c r="M1037" s="128"/>
      <c r="N1037" s="128"/>
      <c r="O1037" s="128"/>
      <c r="P1037" s="128"/>
      <c r="Q1037" s="128"/>
    </row>
    <row r="1038" spans="2:17">
      <c r="B1038" s="142"/>
      <c r="C1038" s="142"/>
      <c r="D1038" s="142"/>
      <c r="E1038" s="142"/>
      <c r="F1038" s="128"/>
      <c r="G1038" s="128"/>
      <c r="H1038" s="128"/>
      <c r="I1038" s="128"/>
      <c r="J1038" s="128"/>
      <c r="K1038" s="128"/>
      <c r="L1038" s="128"/>
      <c r="M1038" s="128"/>
      <c r="N1038" s="128"/>
      <c r="O1038" s="128"/>
      <c r="P1038" s="128"/>
      <c r="Q1038" s="128"/>
    </row>
    <row r="1039" spans="2:17">
      <c r="B1039" s="142"/>
      <c r="C1039" s="142"/>
      <c r="D1039" s="142"/>
      <c r="E1039" s="142"/>
      <c r="F1039" s="128"/>
      <c r="G1039" s="128"/>
      <c r="H1039" s="128"/>
      <c r="I1039" s="128"/>
      <c r="J1039" s="128"/>
      <c r="K1039" s="128"/>
      <c r="L1039" s="128"/>
      <c r="M1039" s="128"/>
      <c r="N1039" s="128"/>
      <c r="O1039" s="128"/>
      <c r="P1039" s="128"/>
      <c r="Q1039" s="128"/>
    </row>
    <row r="1040" spans="2:17">
      <c r="B1040" s="142"/>
      <c r="C1040" s="142"/>
      <c r="D1040" s="142"/>
      <c r="E1040" s="142"/>
      <c r="F1040" s="128"/>
      <c r="G1040" s="128"/>
      <c r="H1040" s="128"/>
      <c r="I1040" s="128"/>
      <c r="J1040" s="128"/>
      <c r="K1040" s="128"/>
      <c r="L1040" s="128"/>
      <c r="M1040" s="128"/>
      <c r="N1040" s="128"/>
      <c r="O1040" s="128"/>
      <c r="P1040" s="128"/>
      <c r="Q1040" s="128"/>
    </row>
    <row r="1041" spans="2:17">
      <c r="B1041" s="142"/>
      <c r="C1041" s="142"/>
      <c r="D1041" s="142"/>
      <c r="E1041" s="142"/>
      <c r="F1041" s="128"/>
      <c r="G1041" s="128"/>
      <c r="H1041" s="128"/>
      <c r="I1041" s="128"/>
      <c r="J1041" s="128"/>
      <c r="K1041" s="128"/>
      <c r="L1041" s="128"/>
      <c r="M1041" s="128"/>
      <c r="N1041" s="128"/>
      <c r="O1041" s="128"/>
      <c r="P1041" s="128"/>
      <c r="Q1041" s="128"/>
    </row>
    <row r="1042" spans="2:17">
      <c r="B1042" s="142"/>
      <c r="C1042" s="142"/>
      <c r="D1042" s="142"/>
      <c r="E1042" s="142"/>
      <c r="F1042" s="128"/>
      <c r="G1042" s="128"/>
      <c r="H1042" s="128"/>
      <c r="I1042" s="128"/>
      <c r="J1042" s="128"/>
      <c r="K1042" s="128"/>
      <c r="L1042" s="128"/>
      <c r="M1042" s="128"/>
      <c r="N1042" s="128"/>
      <c r="O1042" s="128"/>
      <c r="P1042" s="128"/>
      <c r="Q1042" s="128"/>
    </row>
    <row r="1043" spans="2:17">
      <c r="B1043" s="142"/>
      <c r="C1043" s="142"/>
      <c r="D1043" s="142"/>
      <c r="E1043" s="142"/>
      <c r="F1043" s="128"/>
      <c r="G1043" s="128"/>
      <c r="H1043" s="128"/>
      <c r="I1043" s="128"/>
      <c r="J1043" s="128"/>
      <c r="K1043" s="128"/>
      <c r="L1043" s="128"/>
      <c r="M1043" s="128"/>
      <c r="N1043" s="128"/>
      <c r="O1043" s="128"/>
      <c r="P1043" s="128"/>
      <c r="Q1043" s="128"/>
    </row>
    <row r="1044" spans="2:17">
      <c r="B1044" s="142"/>
      <c r="C1044" s="142"/>
      <c r="D1044" s="142"/>
      <c r="E1044" s="142"/>
      <c r="F1044" s="128"/>
      <c r="G1044" s="128"/>
      <c r="H1044" s="128"/>
      <c r="I1044" s="128"/>
      <c r="J1044" s="128"/>
      <c r="K1044" s="128"/>
      <c r="L1044" s="128"/>
      <c r="M1044" s="128"/>
      <c r="N1044" s="128"/>
      <c r="O1044" s="128"/>
      <c r="P1044" s="128"/>
      <c r="Q1044" s="128"/>
    </row>
    <row r="1045" spans="2:17">
      <c r="B1045" s="142"/>
      <c r="C1045" s="142"/>
      <c r="D1045" s="142"/>
      <c r="E1045" s="142"/>
      <c r="F1045" s="128"/>
      <c r="G1045" s="128"/>
      <c r="H1045" s="128"/>
      <c r="I1045" s="128"/>
      <c r="J1045" s="128"/>
      <c r="K1045" s="128"/>
      <c r="L1045" s="128"/>
      <c r="M1045" s="128"/>
      <c r="N1045" s="128"/>
      <c r="O1045" s="128"/>
      <c r="P1045" s="128"/>
      <c r="Q1045" s="128"/>
    </row>
    <row r="1046" spans="2:17">
      <c r="B1046" s="142"/>
      <c r="C1046" s="142"/>
      <c r="D1046" s="142"/>
      <c r="E1046" s="142"/>
      <c r="F1046" s="128"/>
      <c r="G1046" s="128"/>
      <c r="H1046" s="128"/>
      <c r="I1046" s="128"/>
      <c r="J1046" s="128"/>
      <c r="K1046" s="128"/>
      <c r="L1046" s="128"/>
      <c r="M1046" s="128"/>
      <c r="N1046" s="128"/>
      <c r="O1046" s="128"/>
      <c r="P1046" s="128"/>
      <c r="Q1046" s="128"/>
    </row>
    <row r="1047" spans="2:17">
      <c r="B1047" s="142"/>
      <c r="C1047" s="142"/>
      <c r="D1047" s="142"/>
      <c r="E1047" s="142"/>
      <c r="F1047" s="128"/>
      <c r="G1047" s="128"/>
      <c r="H1047" s="128"/>
      <c r="I1047" s="128"/>
      <c r="J1047" s="128"/>
      <c r="K1047" s="128"/>
      <c r="L1047" s="128"/>
      <c r="M1047" s="128"/>
      <c r="N1047" s="128"/>
      <c r="O1047" s="128"/>
      <c r="P1047" s="128"/>
      <c r="Q1047" s="128"/>
    </row>
    <row r="1048" spans="2:17">
      <c r="B1048" s="142"/>
      <c r="C1048" s="142"/>
      <c r="D1048" s="142"/>
      <c r="E1048" s="142"/>
      <c r="F1048" s="128"/>
      <c r="G1048" s="128"/>
      <c r="H1048" s="128"/>
      <c r="I1048" s="128"/>
      <c r="J1048" s="128"/>
      <c r="K1048" s="128"/>
      <c r="L1048" s="128"/>
      <c r="M1048" s="128"/>
      <c r="N1048" s="128"/>
      <c r="O1048" s="128"/>
      <c r="P1048" s="128"/>
      <c r="Q1048" s="128"/>
    </row>
    <row r="1049" spans="2:17">
      <c r="B1049" s="142"/>
      <c r="C1049" s="142"/>
      <c r="D1049" s="142"/>
      <c r="E1049" s="142"/>
      <c r="F1049" s="128"/>
      <c r="G1049" s="128"/>
      <c r="H1049" s="128"/>
      <c r="I1049" s="128"/>
      <c r="J1049" s="128"/>
      <c r="K1049" s="128"/>
      <c r="L1049" s="128"/>
      <c r="M1049" s="128"/>
      <c r="N1049" s="128"/>
      <c r="O1049" s="128"/>
      <c r="P1049" s="128"/>
      <c r="Q1049" s="128"/>
    </row>
    <row r="1050" spans="2:17">
      <c r="B1050" s="142"/>
      <c r="C1050" s="142"/>
      <c r="D1050" s="142"/>
      <c r="E1050" s="142"/>
      <c r="F1050" s="128"/>
      <c r="G1050" s="128"/>
      <c r="H1050" s="128"/>
      <c r="I1050" s="128"/>
      <c r="J1050" s="128"/>
      <c r="K1050" s="128"/>
      <c r="L1050" s="128"/>
      <c r="M1050" s="128"/>
      <c r="N1050" s="128"/>
      <c r="O1050" s="128"/>
      <c r="P1050" s="128"/>
      <c r="Q1050" s="128"/>
    </row>
    <row r="1051" spans="2:17">
      <c r="B1051" s="142"/>
      <c r="C1051" s="142"/>
      <c r="D1051" s="142"/>
      <c r="E1051" s="142"/>
      <c r="F1051" s="128"/>
      <c r="G1051" s="128"/>
      <c r="H1051" s="128"/>
      <c r="I1051" s="128"/>
      <c r="J1051" s="128"/>
      <c r="K1051" s="128"/>
      <c r="L1051" s="128"/>
      <c r="M1051" s="128"/>
      <c r="N1051" s="128"/>
      <c r="O1051" s="128"/>
      <c r="P1051" s="128"/>
      <c r="Q1051" s="128"/>
    </row>
    <row r="1052" spans="2:17">
      <c r="B1052" s="142"/>
      <c r="C1052" s="142"/>
      <c r="D1052" s="142"/>
      <c r="E1052" s="142"/>
      <c r="F1052" s="128"/>
      <c r="G1052" s="128"/>
      <c r="H1052" s="128"/>
      <c r="I1052" s="128"/>
      <c r="J1052" s="128"/>
      <c r="K1052" s="128"/>
      <c r="L1052" s="128"/>
      <c r="M1052" s="128"/>
      <c r="N1052" s="128"/>
      <c r="O1052" s="128"/>
      <c r="P1052" s="128"/>
      <c r="Q1052" s="128"/>
    </row>
    <row r="1053" spans="2:17">
      <c r="B1053" s="142"/>
      <c r="C1053" s="142"/>
      <c r="D1053" s="142"/>
      <c r="E1053" s="142"/>
      <c r="F1053" s="128"/>
      <c r="G1053" s="128"/>
      <c r="H1053" s="128"/>
      <c r="I1053" s="128"/>
      <c r="J1053" s="128"/>
      <c r="K1053" s="128"/>
      <c r="L1053" s="128"/>
      <c r="M1053" s="128"/>
      <c r="N1053" s="128"/>
      <c r="O1053" s="128"/>
      <c r="P1053" s="128"/>
      <c r="Q1053" s="128"/>
    </row>
    <row r="1054" spans="2:17">
      <c r="B1054" s="142"/>
      <c r="C1054" s="142"/>
      <c r="D1054" s="142"/>
      <c r="E1054" s="142"/>
      <c r="F1054" s="128"/>
      <c r="G1054" s="128"/>
      <c r="H1054" s="128"/>
      <c r="I1054" s="128"/>
      <c r="J1054" s="128"/>
      <c r="K1054" s="128"/>
      <c r="L1054" s="128"/>
      <c r="M1054" s="128"/>
      <c r="N1054" s="128"/>
      <c r="O1054" s="128"/>
      <c r="P1054" s="128"/>
      <c r="Q1054" s="128"/>
    </row>
    <row r="1055" spans="2:17">
      <c r="B1055" s="142"/>
      <c r="C1055" s="142"/>
      <c r="D1055" s="142"/>
      <c r="E1055" s="142"/>
      <c r="F1055" s="128"/>
      <c r="G1055" s="128"/>
      <c r="H1055" s="128"/>
      <c r="I1055" s="128"/>
      <c r="J1055" s="128"/>
      <c r="K1055" s="128"/>
      <c r="L1055" s="128"/>
      <c r="M1055" s="128"/>
      <c r="N1055" s="128"/>
      <c r="O1055" s="128"/>
      <c r="P1055" s="128"/>
      <c r="Q1055" s="128"/>
    </row>
    <row r="1056" spans="2:17">
      <c r="B1056" s="142"/>
      <c r="C1056" s="142"/>
      <c r="D1056" s="142"/>
      <c r="E1056" s="142"/>
      <c r="F1056" s="128"/>
      <c r="G1056" s="128"/>
      <c r="H1056" s="128"/>
      <c r="I1056" s="128"/>
      <c r="J1056" s="128"/>
      <c r="K1056" s="128"/>
      <c r="L1056" s="128"/>
      <c r="M1056" s="128"/>
      <c r="N1056" s="128"/>
      <c r="O1056" s="128"/>
      <c r="P1056" s="128"/>
      <c r="Q1056" s="128"/>
    </row>
    <row r="1057" spans="2:17">
      <c r="B1057" s="142"/>
      <c r="C1057" s="142"/>
      <c r="D1057" s="142"/>
      <c r="E1057" s="142"/>
      <c r="F1057" s="128"/>
      <c r="G1057" s="128"/>
      <c r="H1057" s="128"/>
      <c r="I1057" s="128"/>
      <c r="J1057" s="128"/>
      <c r="K1057" s="128"/>
      <c r="L1057" s="128"/>
      <c r="M1057" s="128"/>
      <c r="N1057" s="128"/>
      <c r="O1057" s="128"/>
      <c r="P1057" s="128"/>
      <c r="Q1057" s="128"/>
    </row>
    <row r="1058" spans="2:17">
      <c r="B1058" s="142"/>
      <c r="C1058" s="142"/>
      <c r="D1058" s="142"/>
      <c r="E1058" s="142"/>
      <c r="F1058" s="128"/>
      <c r="G1058" s="128"/>
      <c r="H1058" s="128"/>
      <c r="I1058" s="128"/>
      <c r="J1058" s="128"/>
      <c r="K1058" s="128"/>
      <c r="L1058" s="128"/>
      <c r="M1058" s="128"/>
      <c r="N1058" s="128"/>
      <c r="O1058" s="128"/>
      <c r="P1058" s="128"/>
      <c r="Q1058" s="128"/>
    </row>
    <row r="1059" spans="2:17">
      <c r="B1059" s="142"/>
      <c r="C1059" s="142"/>
      <c r="D1059" s="142"/>
      <c r="E1059" s="142"/>
      <c r="F1059" s="128"/>
      <c r="G1059" s="128"/>
      <c r="H1059" s="128"/>
      <c r="I1059" s="128"/>
      <c r="J1059" s="128"/>
      <c r="K1059" s="128"/>
      <c r="L1059" s="128"/>
      <c r="M1059" s="128"/>
      <c r="N1059" s="128"/>
      <c r="O1059" s="128"/>
      <c r="P1059" s="128"/>
      <c r="Q1059" s="128"/>
    </row>
    <row r="1060" spans="2:17">
      <c r="B1060" s="142"/>
      <c r="C1060" s="142"/>
      <c r="D1060" s="142"/>
      <c r="E1060" s="142"/>
      <c r="F1060" s="128"/>
      <c r="G1060" s="128"/>
      <c r="H1060" s="128"/>
      <c r="I1060" s="128"/>
      <c r="J1060" s="128"/>
      <c r="K1060" s="128"/>
      <c r="L1060" s="128"/>
      <c r="M1060" s="128"/>
      <c r="N1060" s="128"/>
      <c r="O1060" s="128"/>
      <c r="P1060" s="128"/>
      <c r="Q1060" s="128"/>
    </row>
    <row r="1061" spans="2:17">
      <c r="B1061" s="142"/>
      <c r="C1061" s="142"/>
      <c r="D1061" s="142"/>
      <c r="E1061" s="142"/>
      <c r="F1061" s="128"/>
      <c r="G1061" s="128"/>
      <c r="H1061" s="128"/>
      <c r="I1061" s="128"/>
      <c r="J1061" s="128"/>
      <c r="K1061" s="128"/>
      <c r="L1061" s="128"/>
      <c r="M1061" s="128"/>
      <c r="N1061" s="128"/>
      <c r="O1061" s="128"/>
      <c r="P1061" s="128"/>
      <c r="Q1061" s="128"/>
    </row>
    <row r="1062" spans="2:17">
      <c r="B1062" s="142"/>
      <c r="C1062" s="142"/>
      <c r="D1062" s="142"/>
      <c r="E1062" s="142"/>
      <c r="F1062" s="128"/>
      <c r="G1062" s="128"/>
      <c r="H1062" s="128"/>
      <c r="I1062" s="128"/>
      <c r="J1062" s="128"/>
      <c r="K1062" s="128"/>
      <c r="L1062" s="128"/>
      <c r="M1062" s="128"/>
      <c r="N1062" s="128"/>
      <c r="O1062" s="128"/>
      <c r="P1062" s="128"/>
      <c r="Q1062" s="128"/>
    </row>
    <row r="1063" spans="2:17">
      <c r="B1063" s="142"/>
      <c r="C1063" s="142"/>
      <c r="D1063" s="142"/>
      <c r="E1063" s="142"/>
      <c r="F1063" s="128"/>
      <c r="G1063" s="128"/>
      <c r="H1063" s="128"/>
      <c r="I1063" s="128"/>
      <c r="J1063" s="128"/>
      <c r="K1063" s="128"/>
      <c r="L1063" s="128"/>
      <c r="M1063" s="128"/>
      <c r="N1063" s="128"/>
      <c r="O1063" s="128"/>
      <c r="P1063" s="128"/>
      <c r="Q1063" s="128"/>
    </row>
    <row r="1064" spans="2:17">
      <c r="B1064" s="142"/>
      <c r="C1064" s="142"/>
      <c r="D1064" s="142"/>
      <c r="E1064" s="142"/>
      <c r="F1064" s="128"/>
      <c r="G1064" s="128"/>
      <c r="H1064" s="128"/>
      <c r="I1064" s="128"/>
      <c r="J1064" s="128"/>
      <c r="K1064" s="128"/>
      <c r="L1064" s="128"/>
      <c r="M1064" s="128"/>
      <c r="N1064" s="128"/>
      <c r="O1064" s="128"/>
      <c r="P1064" s="128"/>
      <c r="Q1064" s="128"/>
    </row>
    <row r="1065" spans="2:17">
      <c r="B1065" s="142"/>
      <c r="C1065" s="142"/>
      <c r="D1065" s="142"/>
      <c r="E1065" s="142"/>
      <c r="F1065" s="128"/>
      <c r="G1065" s="128"/>
      <c r="H1065" s="128"/>
      <c r="I1065" s="128"/>
      <c r="J1065" s="128"/>
      <c r="K1065" s="128"/>
      <c r="L1065" s="128"/>
      <c r="M1065" s="128"/>
      <c r="N1065" s="128"/>
      <c r="O1065" s="128"/>
      <c r="P1065" s="128"/>
      <c r="Q1065" s="128"/>
    </row>
    <row r="1066" spans="2:17">
      <c r="B1066" s="142"/>
      <c r="C1066" s="142"/>
      <c r="D1066" s="142"/>
      <c r="E1066" s="142"/>
      <c r="F1066" s="128"/>
      <c r="G1066" s="128"/>
      <c r="H1066" s="128"/>
      <c r="I1066" s="128"/>
      <c r="J1066" s="128"/>
      <c r="K1066" s="128"/>
      <c r="L1066" s="128"/>
      <c r="M1066" s="128"/>
      <c r="N1066" s="128"/>
      <c r="O1066" s="128"/>
      <c r="P1066" s="128"/>
      <c r="Q1066" s="128"/>
    </row>
  </sheetData>
  <sheetProtection sheet="1" objects="1" scenarios="1"/>
  <mergeCells count="1">
    <mergeCell ref="B6:Q6"/>
  </mergeCells>
  <phoneticPr fontId="6" type="noConversion"/>
  <conditionalFormatting sqref="B225:B322">
    <cfRule type="cellIs" dxfId="10" priority="64" operator="equal">
      <formula>2958465</formula>
    </cfRule>
    <cfRule type="cellIs" dxfId="9" priority="65" operator="equal">
      <formula>"NR3"</formula>
    </cfRule>
    <cfRule type="cellIs" dxfId="8" priority="66" operator="equal">
      <formula>"דירוג פנימי"</formula>
    </cfRule>
  </conditionalFormatting>
  <conditionalFormatting sqref="B225:B322">
    <cfRule type="cellIs" dxfId="7" priority="63" operator="equal">
      <formula>2958465</formula>
    </cfRule>
  </conditionalFormatting>
  <conditionalFormatting sqref="B11:B16 B36:B37">
    <cfRule type="cellIs" dxfId="6" priority="62" operator="equal">
      <formula>"NR3"</formula>
    </cfRule>
  </conditionalFormatting>
  <conditionalFormatting sqref="B17">
    <cfRule type="cellIs" dxfId="5" priority="60" operator="equal">
      <formula>"NR3"</formula>
    </cfRule>
  </conditionalFormatting>
  <conditionalFormatting sqref="B18:B35">
    <cfRule type="cellIs" dxfId="4" priority="59" operator="equal">
      <formula>"NR3"</formula>
    </cfRule>
  </conditionalFormatting>
  <dataValidations count="1">
    <dataValidation allowBlank="1" showInputMessage="1" showErrorMessage="1" sqref="D1:Q9 C5:C9 B1:B9 B323:Q1048576 A1:A1048576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8.7109375" style="2" bestFit="1" customWidth="1"/>
    <col min="3" max="3" width="41.710937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56" t="s">
        <v>165</v>
      </c>
      <c r="C1" s="77" t="s" vm="1">
        <v>244</v>
      </c>
    </row>
    <row r="2" spans="2:15">
      <c r="B2" s="56" t="s">
        <v>164</v>
      </c>
      <c r="C2" s="77" t="s">
        <v>245</v>
      </c>
    </row>
    <row r="3" spans="2:15">
      <c r="B3" s="56" t="s">
        <v>166</v>
      </c>
      <c r="C3" s="77" t="s">
        <v>246</v>
      </c>
    </row>
    <row r="4" spans="2:15">
      <c r="B4" s="56" t="s">
        <v>167</v>
      </c>
      <c r="C4" s="77" t="s">
        <v>247</v>
      </c>
    </row>
    <row r="6" spans="2:15" ht="26.25" customHeight="1">
      <c r="B6" s="182" t="s">
        <v>196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</row>
    <row r="7" spans="2:15" s="3" customFormat="1" ht="63">
      <c r="B7" s="59" t="s">
        <v>135</v>
      </c>
      <c r="C7" s="60" t="s">
        <v>51</v>
      </c>
      <c r="D7" s="60" t="s">
        <v>136</v>
      </c>
      <c r="E7" s="60" t="s">
        <v>15</v>
      </c>
      <c r="F7" s="60" t="s">
        <v>76</v>
      </c>
      <c r="G7" s="60" t="s">
        <v>18</v>
      </c>
      <c r="H7" s="60" t="s">
        <v>120</v>
      </c>
      <c r="I7" s="60" t="s">
        <v>60</v>
      </c>
      <c r="J7" s="60" t="s">
        <v>19</v>
      </c>
      <c r="K7" s="60" t="s">
        <v>227</v>
      </c>
      <c r="L7" s="60" t="s">
        <v>226</v>
      </c>
      <c r="M7" s="60" t="s">
        <v>129</v>
      </c>
      <c r="N7" s="60" t="s">
        <v>168</v>
      </c>
      <c r="O7" s="62" t="s">
        <v>170</v>
      </c>
    </row>
    <row r="8" spans="2:15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234</v>
      </c>
      <c r="L8" s="32"/>
      <c r="M8" s="32" t="s">
        <v>230</v>
      </c>
      <c r="N8" s="32" t="s">
        <v>20</v>
      </c>
      <c r="O8" s="17" t="s">
        <v>20</v>
      </c>
    </row>
    <row r="9" spans="2:15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15" s="4" customFormat="1" ht="18" customHeight="1">
      <c r="B10" s="123" t="s">
        <v>45</v>
      </c>
      <c r="C10" s="119"/>
      <c r="D10" s="119"/>
      <c r="E10" s="119"/>
      <c r="F10" s="119"/>
      <c r="G10" s="120">
        <v>3.3401324612068679</v>
      </c>
      <c r="H10" s="119"/>
      <c r="I10" s="119"/>
      <c r="J10" s="121">
        <v>-5.6180878071116535E-3</v>
      </c>
      <c r="K10" s="120"/>
      <c r="L10" s="122"/>
      <c r="M10" s="120">
        <v>201117.93278999996</v>
      </c>
      <c r="N10" s="121">
        <v>1</v>
      </c>
      <c r="O10" s="121">
        <f>M10/'סכום נכסי הקרן'!$C$42</f>
        <v>2.7286029082164878E-3</v>
      </c>
    </row>
    <row r="11" spans="2:15" s="98" customFormat="1" ht="20.25" customHeight="1">
      <c r="B11" s="124" t="s">
        <v>221</v>
      </c>
      <c r="C11" s="119"/>
      <c r="D11" s="119"/>
      <c r="E11" s="119"/>
      <c r="F11" s="119"/>
      <c r="G11" s="120">
        <v>3.3401324612068679</v>
      </c>
      <c r="H11" s="119"/>
      <c r="I11" s="119"/>
      <c r="J11" s="121">
        <v>-5.6180878071116535E-3</v>
      </c>
      <c r="K11" s="120"/>
      <c r="L11" s="122"/>
      <c r="M11" s="120">
        <v>201117.93278999996</v>
      </c>
      <c r="N11" s="121">
        <v>1</v>
      </c>
      <c r="O11" s="121">
        <f>M11/'סכום נכסי הקרן'!$C$42</f>
        <v>2.7286029082164878E-3</v>
      </c>
    </row>
    <row r="12" spans="2:15">
      <c r="B12" s="100" t="s">
        <v>217</v>
      </c>
      <c r="C12" s="81"/>
      <c r="D12" s="81"/>
      <c r="E12" s="81"/>
      <c r="F12" s="81"/>
      <c r="G12" s="90">
        <v>3.3401324612068679</v>
      </c>
      <c r="H12" s="81"/>
      <c r="I12" s="81"/>
      <c r="J12" s="91">
        <v>-5.6180878071116535E-3</v>
      </c>
      <c r="K12" s="90"/>
      <c r="L12" s="92"/>
      <c r="M12" s="90">
        <v>201117.93278999996</v>
      </c>
      <c r="N12" s="91">
        <v>1</v>
      </c>
      <c r="O12" s="91">
        <f>M12/'סכום נכסי הקרן'!$C$42</f>
        <v>2.7286029082164878E-3</v>
      </c>
    </row>
    <row r="13" spans="2:15">
      <c r="B13" s="86" t="s">
        <v>3493</v>
      </c>
      <c r="C13" s="83" t="s">
        <v>3494</v>
      </c>
      <c r="D13" s="83">
        <v>20</v>
      </c>
      <c r="E13" s="83" t="s">
        <v>340</v>
      </c>
      <c r="F13" s="83" t="s">
        <v>341</v>
      </c>
      <c r="G13" s="93">
        <v>1.5500000000000003</v>
      </c>
      <c r="H13" s="96" t="s">
        <v>152</v>
      </c>
      <c r="I13" s="97">
        <v>6.2E-2</v>
      </c>
      <c r="J13" s="94">
        <v>-9.1999999999999998E-3</v>
      </c>
      <c r="K13" s="93">
        <v>1419298.3899999997</v>
      </c>
      <c r="L13" s="95">
        <v>145.36000000000001</v>
      </c>
      <c r="M13" s="93">
        <v>2063.0920699999997</v>
      </c>
      <c r="N13" s="94">
        <v>1.0258120901402688E-2</v>
      </c>
      <c r="O13" s="94">
        <f>M13/'סכום נכסי הקרן'!$C$42</f>
        <v>2.7990338524403714E-5</v>
      </c>
    </row>
    <row r="14" spans="2:15">
      <c r="B14" s="86" t="s">
        <v>3495</v>
      </c>
      <c r="C14" s="83" t="s">
        <v>3496</v>
      </c>
      <c r="D14" s="83">
        <v>20</v>
      </c>
      <c r="E14" s="83" t="s">
        <v>340</v>
      </c>
      <c r="F14" s="83" t="s">
        <v>341</v>
      </c>
      <c r="G14" s="93">
        <v>4.6900000000000013</v>
      </c>
      <c r="H14" s="96" t="s">
        <v>152</v>
      </c>
      <c r="I14" s="97">
        <v>5.6500000000000002E-2</v>
      </c>
      <c r="J14" s="94">
        <v>-3.6000000000000003E-3</v>
      </c>
      <c r="K14" s="93">
        <v>1737353.7399999998</v>
      </c>
      <c r="L14" s="95">
        <v>162.97</v>
      </c>
      <c r="M14" s="93">
        <v>2831.3653599999993</v>
      </c>
      <c r="N14" s="94">
        <v>1.4078134757661854E-2</v>
      </c>
      <c r="O14" s="94">
        <f>M14/'סכום נכסי הקרן'!$C$42</f>
        <v>3.841363944201976E-5</v>
      </c>
    </row>
    <row r="15" spans="2:15">
      <c r="B15" s="86" t="s">
        <v>3497</v>
      </c>
      <c r="C15" s="83" t="s">
        <v>3498</v>
      </c>
      <c r="D15" s="83">
        <v>12</v>
      </c>
      <c r="E15" s="83" t="s">
        <v>340</v>
      </c>
      <c r="F15" s="83" t="s">
        <v>341</v>
      </c>
      <c r="G15" s="93">
        <v>1.56</v>
      </c>
      <c r="H15" s="96" t="s">
        <v>152</v>
      </c>
      <c r="I15" s="97">
        <v>0.06</v>
      </c>
      <c r="J15" s="94">
        <v>-6.0999999999999995E-3</v>
      </c>
      <c r="K15" s="93">
        <v>7135537.0099999988</v>
      </c>
      <c r="L15" s="95">
        <v>143.47999999999999</v>
      </c>
      <c r="M15" s="93">
        <v>10238.068089999999</v>
      </c>
      <c r="N15" s="94">
        <v>5.0905794167495834E-2</v>
      </c>
      <c r="O15" s="94">
        <f>M15/'סכום נכסי הקרן'!$C$42</f>
        <v>1.3890169801049907E-4</v>
      </c>
    </row>
    <row r="16" spans="2:15">
      <c r="B16" s="86" t="s">
        <v>3499</v>
      </c>
      <c r="C16" s="83" t="s">
        <v>3500</v>
      </c>
      <c r="D16" s="83">
        <v>12</v>
      </c>
      <c r="E16" s="83" t="s">
        <v>340</v>
      </c>
      <c r="F16" s="83" t="s">
        <v>341</v>
      </c>
      <c r="G16" s="93">
        <v>3.2</v>
      </c>
      <c r="H16" s="96" t="s">
        <v>152</v>
      </c>
      <c r="I16" s="97">
        <v>5.0499999999999996E-2</v>
      </c>
      <c r="J16" s="94">
        <v>-5.5999999999999991E-3</v>
      </c>
      <c r="K16" s="93">
        <v>10209048.399999999</v>
      </c>
      <c r="L16" s="95">
        <v>150</v>
      </c>
      <c r="M16" s="93">
        <v>15313.572779999997</v>
      </c>
      <c r="N16" s="94">
        <v>7.6142254286145003E-2</v>
      </c>
      <c r="O16" s="94">
        <f>M16/'סכום נכסי הקרן'!$C$42</f>
        <v>2.0776197648333459E-4</v>
      </c>
    </row>
    <row r="17" spans="2:15">
      <c r="B17" s="86" t="s">
        <v>3501</v>
      </c>
      <c r="C17" s="83">
        <v>3534</v>
      </c>
      <c r="D17" s="83">
        <v>20</v>
      </c>
      <c r="E17" s="83" t="s">
        <v>340</v>
      </c>
      <c r="F17" s="83" t="s">
        <v>341</v>
      </c>
      <c r="G17" s="93">
        <v>3.32</v>
      </c>
      <c r="H17" s="96" t="s">
        <v>152</v>
      </c>
      <c r="I17" s="97">
        <v>5.5099999999999996E-2</v>
      </c>
      <c r="J17" s="94">
        <v>-6.000000000000001E-3</v>
      </c>
      <c r="K17" s="93">
        <v>49999999.999999993</v>
      </c>
      <c r="L17" s="95">
        <v>156</v>
      </c>
      <c r="M17" s="93">
        <v>77999.995779999983</v>
      </c>
      <c r="N17" s="94">
        <v>0.38783212763749292</v>
      </c>
      <c r="O17" s="94">
        <f>M17/'סכום נכסי הקרן'!$C$42</f>
        <v>1.0582398713714512E-3</v>
      </c>
    </row>
    <row r="18" spans="2:15">
      <c r="B18" s="86" t="s">
        <v>3502</v>
      </c>
      <c r="C18" s="83" t="s">
        <v>3503</v>
      </c>
      <c r="D18" s="83">
        <v>20</v>
      </c>
      <c r="E18" s="83" t="s">
        <v>340</v>
      </c>
      <c r="F18" s="83" t="s">
        <v>341</v>
      </c>
      <c r="G18" s="93">
        <v>5.1100000000000003</v>
      </c>
      <c r="H18" s="96" t="s">
        <v>152</v>
      </c>
      <c r="I18" s="97">
        <v>5.7500000000000002E-2</v>
      </c>
      <c r="J18" s="94">
        <v>-3.700000000000001E-3</v>
      </c>
      <c r="K18" s="93">
        <v>810726.34999999986</v>
      </c>
      <c r="L18" s="95">
        <v>181.93</v>
      </c>
      <c r="M18" s="93">
        <v>1474.9544499999997</v>
      </c>
      <c r="N18" s="94">
        <v>7.3337788905183986E-3</v>
      </c>
      <c r="O18" s="94">
        <f>M18/'סכום נכסי הקרן'!$C$42</f>
        <v>2.0010970408885189E-5</v>
      </c>
    </row>
    <row r="19" spans="2:15">
      <c r="B19" s="86" t="s">
        <v>3504</v>
      </c>
      <c r="C19" s="83" t="s">
        <v>3505</v>
      </c>
      <c r="D19" s="83">
        <v>12</v>
      </c>
      <c r="E19" s="83" t="s">
        <v>340</v>
      </c>
      <c r="F19" s="83" t="s">
        <v>341</v>
      </c>
      <c r="G19" s="93">
        <v>1.28</v>
      </c>
      <c r="H19" s="96" t="s">
        <v>152</v>
      </c>
      <c r="I19" s="97">
        <v>5.2499999999999998E-2</v>
      </c>
      <c r="J19" s="94">
        <v>-5.1999999999999998E-3</v>
      </c>
      <c r="K19" s="93">
        <v>455559.93999999994</v>
      </c>
      <c r="L19" s="95">
        <v>143.97</v>
      </c>
      <c r="M19" s="93">
        <v>655.86966999999993</v>
      </c>
      <c r="N19" s="94">
        <v>3.2611197862939213E-3</v>
      </c>
      <c r="O19" s="94">
        <f>M19/'סכום נכסי הקרן'!$C$42</f>
        <v>8.8983009329239253E-6</v>
      </c>
    </row>
    <row r="20" spans="2:15">
      <c r="B20" s="86" t="s">
        <v>3506</v>
      </c>
      <c r="C20" s="83" t="s">
        <v>3507</v>
      </c>
      <c r="D20" s="83">
        <v>12</v>
      </c>
      <c r="E20" s="83" t="s">
        <v>340</v>
      </c>
      <c r="F20" s="83" t="s">
        <v>341</v>
      </c>
      <c r="G20" s="93">
        <v>4.68</v>
      </c>
      <c r="H20" s="96" t="s">
        <v>152</v>
      </c>
      <c r="I20" s="97">
        <v>5.5999999999999994E-2</v>
      </c>
      <c r="J20" s="94">
        <v>-4.0999999999999995E-3</v>
      </c>
      <c r="K20" s="93">
        <v>6941723.419999999</v>
      </c>
      <c r="L20" s="95">
        <v>162.97999999999999</v>
      </c>
      <c r="M20" s="93">
        <v>11313.620739999998</v>
      </c>
      <c r="N20" s="94">
        <v>5.6253664618824771E-2</v>
      </c>
      <c r="O20" s="94">
        <f>M20/'סכום נכסי הקרן'!$C$42</f>
        <v>1.534939128767602E-4</v>
      </c>
    </row>
    <row r="21" spans="2:15">
      <c r="B21" s="86" t="s">
        <v>3508</v>
      </c>
      <c r="C21" s="83" t="s">
        <v>3509</v>
      </c>
      <c r="D21" s="83">
        <v>12</v>
      </c>
      <c r="E21" s="83" t="s">
        <v>340</v>
      </c>
      <c r="F21" s="83" t="s">
        <v>341</v>
      </c>
      <c r="G21" s="93">
        <v>2.6899999999999995</v>
      </c>
      <c r="H21" s="96" t="s">
        <v>152</v>
      </c>
      <c r="I21" s="97">
        <v>5.0999999999999997E-2</v>
      </c>
      <c r="J21" s="94">
        <v>-5.899999999999999E-3</v>
      </c>
      <c r="K21" s="93">
        <v>8734844.4600000009</v>
      </c>
      <c r="L21" s="95">
        <v>146.87</v>
      </c>
      <c r="M21" s="93">
        <v>12828.86571</v>
      </c>
      <c r="N21" s="94">
        <v>6.3787776316274275E-2</v>
      </c>
      <c r="O21" s="94">
        <f>M21/'סכום נכסי הקרן'!$C$42</f>
        <v>1.7405151196524878E-4</v>
      </c>
    </row>
    <row r="22" spans="2:15">
      <c r="B22" s="86" t="s">
        <v>3510</v>
      </c>
      <c r="C22" s="83" t="s">
        <v>3511</v>
      </c>
      <c r="D22" s="83">
        <v>12</v>
      </c>
      <c r="E22" s="83" t="s">
        <v>340</v>
      </c>
      <c r="F22" s="83" t="s">
        <v>341</v>
      </c>
      <c r="G22" s="93">
        <v>3.3900000000000006</v>
      </c>
      <c r="H22" s="96" t="s">
        <v>152</v>
      </c>
      <c r="I22" s="97">
        <v>5.5E-2</v>
      </c>
      <c r="J22" s="94">
        <v>-6.0000000000000001E-3</v>
      </c>
      <c r="K22" s="93">
        <v>9999999.9999999981</v>
      </c>
      <c r="L22" s="95">
        <v>153.13</v>
      </c>
      <c r="M22" s="93">
        <v>15312.999989999998</v>
      </c>
      <c r="N22" s="94">
        <v>7.6139406255678235E-2</v>
      </c>
      <c r="O22" s="94">
        <f>M22/'סכום נכסי הקרן'!$C$42</f>
        <v>2.0775420533912029E-4</v>
      </c>
    </row>
    <row r="23" spans="2:15">
      <c r="B23" s="86" t="s">
        <v>3512</v>
      </c>
      <c r="C23" s="83" t="s">
        <v>3513</v>
      </c>
      <c r="D23" s="83">
        <v>12</v>
      </c>
      <c r="E23" s="83" t="s">
        <v>340</v>
      </c>
      <c r="F23" s="83" t="s">
        <v>341</v>
      </c>
      <c r="G23" s="93">
        <v>3.7000000000000006</v>
      </c>
      <c r="H23" s="96" t="s">
        <v>152</v>
      </c>
      <c r="I23" s="97">
        <v>5.0499999999999996E-2</v>
      </c>
      <c r="J23" s="94">
        <v>-5.3000000000000018E-3</v>
      </c>
      <c r="K23" s="93">
        <v>11636008.199999997</v>
      </c>
      <c r="L23" s="95">
        <v>148.19999999999999</v>
      </c>
      <c r="M23" s="93">
        <v>17244.563899999994</v>
      </c>
      <c r="N23" s="94">
        <v>8.574354191481344E-2</v>
      </c>
      <c r="O23" s="94">
        <f>M23/'סכום נכסי הקרן'!$C$42</f>
        <v>2.3396007782954228E-4</v>
      </c>
    </row>
    <row r="24" spans="2:15">
      <c r="B24" s="86" t="s">
        <v>3514</v>
      </c>
      <c r="C24" s="83" t="s">
        <v>3515</v>
      </c>
      <c r="D24" s="83">
        <v>12</v>
      </c>
      <c r="E24" s="83" t="s">
        <v>340</v>
      </c>
      <c r="F24" s="83" t="s">
        <v>341</v>
      </c>
      <c r="G24" s="93">
        <v>4.2300000000000004</v>
      </c>
      <c r="H24" s="96" t="s">
        <v>152</v>
      </c>
      <c r="I24" s="97">
        <v>5.0499999999999996E-2</v>
      </c>
      <c r="J24" s="94">
        <v>-4.8000000000000004E-3</v>
      </c>
      <c r="K24" s="93">
        <v>12994377.369999997</v>
      </c>
      <c r="L24" s="95">
        <v>153.74</v>
      </c>
      <c r="M24" s="93">
        <v>19977.555449999996</v>
      </c>
      <c r="N24" s="94">
        <v>9.9332541722472023E-2</v>
      </c>
      <c r="O24" s="94">
        <f>M24/'סכום נכסי הקרן'!$C$42</f>
        <v>2.710390622244728E-4</v>
      </c>
    </row>
    <row r="25" spans="2:15">
      <c r="B25" s="86" t="s">
        <v>3516</v>
      </c>
      <c r="C25" s="83" t="s">
        <v>3517</v>
      </c>
      <c r="D25" s="83">
        <v>68</v>
      </c>
      <c r="E25" s="83" t="s">
        <v>432</v>
      </c>
      <c r="F25" s="83" t="s">
        <v>341</v>
      </c>
      <c r="G25" s="93">
        <v>1.5399999999999998</v>
      </c>
      <c r="H25" s="96" t="s">
        <v>152</v>
      </c>
      <c r="I25" s="97">
        <v>6.5000000000000002E-2</v>
      </c>
      <c r="J25" s="94">
        <v>-5.1000000000000004E-3</v>
      </c>
      <c r="K25" s="93">
        <v>2176391.88</v>
      </c>
      <c r="L25" s="95">
        <v>145.41999999999999</v>
      </c>
      <c r="M25" s="93">
        <v>3164.9089599999993</v>
      </c>
      <c r="N25" s="94">
        <v>1.5736582591591584E-2</v>
      </c>
      <c r="O25" s="94">
        <f>M25/'סכום נכסי הקרן'!$C$42</f>
        <v>4.2938885024805748E-5</v>
      </c>
    </row>
    <row r="26" spans="2:15">
      <c r="B26" s="86" t="s">
        <v>3518</v>
      </c>
      <c r="C26" s="83" t="s">
        <v>3519</v>
      </c>
      <c r="D26" s="83">
        <v>68</v>
      </c>
      <c r="E26" s="83" t="s">
        <v>432</v>
      </c>
      <c r="F26" s="83" t="s">
        <v>341</v>
      </c>
      <c r="G26" s="93">
        <v>3.35</v>
      </c>
      <c r="H26" s="96" t="s">
        <v>152</v>
      </c>
      <c r="I26" s="97">
        <v>6.2E-2</v>
      </c>
      <c r="J26" s="94">
        <v>-5.5000000000000005E-3</v>
      </c>
      <c r="K26" s="93">
        <v>4999999.9999999991</v>
      </c>
      <c r="L26" s="95">
        <v>156.31</v>
      </c>
      <c r="M26" s="93">
        <v>7815.4998599999981</v>
      </c>
      <c r="N26" s="94">
        <v>3.8860283374932351E-2</v>
      </c>
      <c r="O26" s="94">
        <f>M26/'סכום נכסי הקרן'!$C$42</f>
        <v>1.0603428223095725E-4</v>
      </c>
    </row>
    <row r="27" spans="2:15">
      <c r="B27" s="86" t="s">
        <v>3520</v>
      </c>
      <c r="C27" s="83" t="s">
        <v>3521</v>
      </c>
      <c r="D27" s="83">
        <v>54</v>
      </c>
      <c r="E27" s="83" t="s">
        <v>519</v>
      </c>
      <c r="F27" s="83" t="s">
        <v>341</v>
      </c>
      <c r="G27" s="93">
        <v>1.4699999999999998</v>
      </c>
      <c r="H27" s="96" t="s">
        <v>152</v>
      </c>
      <c r="I27" s="97">
        <v>6.3E-2</v>
      </c>
      <c r="J27" s="94">
        <v>-5.3000000000000018E-3</v>
      </c>
      <c r="K27" s="93">
        <v>1999999.9999999998</v>
      </c>
      <c r="L27" s="95">
        <v>144.15</v>
      </c>
      <c r="M27" s="93">
        <v>2882.9999799999996</v>
      </c>
      <c r="N27" s="94">
        <v>1.4334872778402726E-2</v>
      </c>
      <c r="O27" s="94">
        <f>M27/'סכום נכסי הקרן'!$C$42</f>
        <v>3.9114175552063045E-5</v>
      </c>
    </row>
    <row r="28" spans="2:15">
      <c r="B28" s="82"/>
      <c r="C28" s="83"/>
      <c r="D28" s="83"/>
      <c r="E28" s="83"/>
      <c r="F28" s="83"/>
      <c r="G28" s="83"/>
      <c r="H28" s="83"/>
      <c r="I28" s="83"/>
      <c r="J28" s="94"/>
      <c r="K28" s="93"/>
      <c r="L28" s="95"/>
      <c r="M28" s="83"/>
      <c r="N28" s="94"/>
      <c r="O28" s="83"/>
    </row>
    <row r="29" spans="2:1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2:15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2:15">
      <c r="B31" s="143" t="s">
        <v>243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>
      <c r="B32" s="143" t="s">
        <v>131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</row>
    <row r="33" spans="2:15">
      <c r="B33" s="143" t="s">
        <v>225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>
      <c r="B34" s="143" t="s">
        <v>233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2:1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</row>
    <row r="36" spans="2:15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2:1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  <row r="38" spans="2:1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2:1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1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2:1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2:1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2:1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2:1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2:1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2:1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2:1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2:1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2:1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2:1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2:1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2:1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2:1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2:1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2:1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2:1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2:1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2:1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2:1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2:1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2:1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2:1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2:1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2:1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2:1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2:15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2:1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2:15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2:15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2:15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2:15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2:1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2:15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2:15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2:1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2:15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2:1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2:1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2:1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2:1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2:1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2:1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2: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2:15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2:15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2:15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2:15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2:15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2:1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2:15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2:15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2:15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2:15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2:15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2:15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2:15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2:15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2:15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2:15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2:1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2:1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2:15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2:15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2:15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2:1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2:1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2:15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2:15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</row>
    <row r="111" spans="2:15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</row>
    <row r="112" spans="2:15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</row>
    <row r="113" spans="2:15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</row>
    <row r="114" spans="2:15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</row>
    <row r="115" spans="2:15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</row>
    <row r="116" spans="2:15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</row>
    <row r="117" spans="2:15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</row>
    <row r="118" spans="2:15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</row>
    <row r="119" spans="2:15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</row>
    <row r="120" spans="2:15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</row>
    <row r="121" spans="2:15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</row>
    <row r="122" spans="2:15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</row>
    <row r="123" spans="2:15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</row>
    <row r="124" spans="2:15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</row>
    <row r="125" spans="2:15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</row>
    <row r="126" spans="2:15"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</row>
    <row r="127" spans="2:15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</row>
    <row r="128" spans="2:15">
      <c r="B128" s="142"/>
      <c r="C128" s="142"/>
      <c r="D128" s="142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</row>
    <row r="129" spans="2:15">
      <c r="B129" s="142"/>
      <c r="C129" s="142"/>
      <c r="D129" s="142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</row>
    <row r="130" spans="2:15">
      <c r="B130" s="142"/>
      <c r="C130" s="142"/>
      <c r="D130" s="142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</row>
    <row r="131" spans="2:15">
      <c r="B131" s="142"/>
      <c r="C131" s="142"/>
      <c r="D131" s="142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</row>
    <row r="132" spans="2:15">
      <c r="B132" s="142"/>
      <c r="C132" s="142"/>
      <c r="D132" s="142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</row>
    <row r="133" spans="2:15">
      <c r="B133" s="142"/>
      <c r="C133" s="142"/>
      <c r="D133" s="142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</row>
    <row r="134" spans="2:15">
      <c r="B134" s="142"/>
      <c r="C134" s="142"/>
      <c r="D134" s="142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</row>
    <row r="135" spans="2:15">
      <c r="B135" s="142"/>
      <c r="C135" s="142"/>
      <c r="D135" s="142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</row>
    <row r="136" spans="2:15">
      <c r="B136" s="142"/>
      <c r="C136" s="142"/>
      <c r="D136" s="142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</row>
    <row r="137" spans="2:15">
      <c r="B137" s="142"/>
      <c r="C137" s="142"/>
      <c r="D137" s="142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</row>
    <row r="138" spans="2:15">
      <c r="B138" s="142"/>
      <c r="C138" s="142"/>
      <c r="D138" s="142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</row>
    <row r="139" spans="2:15">
      <c r="B139" s="142"/>
      <c r="C139" s="142"/>
      <c r="D139" s="142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</row>
    <row r="140" spans="2:15">
      <c r="B140" s="142"/>
      <c r="C140" s="142"/>
      <c r="D140" s="142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</row>
    <row r="141" spans="2:15">
      <c r="B141" s="142"/>
      <c r="C141" s="142"/>
      <c r="D141" s="142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</row>
    <row r="142" spans="2:15">
      <c r="B142" s="142"/>
      <c r="C142" s="142"/>
      <c r="D142" s="142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</row>
    <row r="143" spans="2:15">
      <c r="B143" s="142"/>
      <c r="C143" s="142"/>
      <c r="D143" s="142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</row>
    <row r="144" spans="2:15">
      <c r="B144" s="142"/>
      <c r="C144" s="142"/>
      <c r="D144" s="142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</row>
    <row r="145" spans="2:15">
      <c r="B145" s="142"/>
      <c r="C145" s="142"/>
      <c r="D145" s="142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</row>
    <row r="146" spans="2:15">
      <c r="B146" s="142"/>
      <c r="C146" s="142"/>
      <c r="D146" s="142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</row>
    <row r="147" spans="2:15">
      <c r="B147" s="142"/>
      <c r="C147" s="142"/>
      <c r="D147" s="142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</row>
    <row r="148" spans="2:15">
      <c r="B148" s="142"/>
      <c r="C148" s="142"/>
      <c r="D148" s="142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</row>
    <row r="149" spans="2:15">
      <c r="B149" s="142"/>
      <c r="C149" s="142"/>
      <c r="D149" s="142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</row>
    <row r="150" spans="2:15">
      <c r="B150" s="142"/>
      <c r="C150" s="142"/>
      <c r="D150" s="142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</row>
    <row r="151" spans="2:15">
      <c r="B151" s="142"/>
      <c r="C151" s="142"/>
      <c r="D151" s="142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</row>
    <row r="152" spans="2:15">
      <c r="B152" s="142"/>
      <c r="C152" s="142"/>
      <c r="D152" s="142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</row>
    <row r="153" spans="2:15">
      <c r="B153" s="142"/>
      <c r="C153" s="142"/>
      <c r="D153" s="142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</row>
    <row r="154" spans="2:15">
      <c r="B154" s="142"/>
      <c r="C154" s="142"/>
      <c r="D154" s="142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</row>
    <row r="155" spans="2:15">
      <c r="B155" s="142"/>
      <c r="C155" s="142"/>
      <c r="D155" s="142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</row>
    <row r="156" spans="2:15">
      <c r="B156" s="142"/>
      <c r="C156" s="142"/>
      <c r="D156" s="142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</row>
    <row r="157" spans="2:15">
      <c r="B157" s="142"/>
      <c r="C157" s="142"/>
      <c r="D157" s="142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</row>
    <row r="158" spans="2:15">
      <c r="B158" s="142"/>
      <c r="C158" s="142"/>
      <c r="D158" s="142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</row>
    <row r="159" spans="2:15">
      <c r="B159" s="142"/>
      <c r="C159" s="142"/>
      <c r="D159" s="142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</row>
    <row r="160" spans="2:15">
      <c r="B160" s="142"/>
      <c r="C160" s="142"/>
      <c r="D160" s="142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</row>
    <row r="161" spans="2:15">
      <c r="B161" s="142"/>
      <c r="C161" s="142"/>
      <c r="D161" s="142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</row>
    <row r="162" spans="2:15">
      <c r="B162" s="142"/>
      <c r="C162" s="142"/>
      <c r="D162" s="142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</row>
    <row r="163" spans="2:15">
      <c r="B163" s="142"/>
      <c r="C163" s="142"/>
      <c r="D163" s="142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</row>
    <row r="164" spans="2:15">
      <c r="B164" s="142"/>
      <c r="C164" s="142"/>
      <c r="D164" s="142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</row>
    <row r="165" spans="2:15">
      <c r="B165" s="142"/>
      <c r="C165" s="142"/>
      <c r="D165" s="142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</row>
    <row r="166" spans="2:15">
      <c r="B166" s="142"/>
      <c r="C166" s="142"/>
      <c r="D166" s="142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</row>
    <row r="167" spans="2:15">
      <c r="B167" s="142"/>
      <c r="C167" s="142"/>
      <c r="D167" s="142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</row>
    <row r="168" spans="2:15">
      <c r="B168" s="142"/>
      <c r="C168" s="142"/>
      <c r="D168" s="142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</row>
    <row r="169" spans="2:15">
      <c r="B169" s="142"/>
      <c r="C169" s="142"/>
      <c r="D169" s="142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</row>
    <row r="170" spans="2:15">
      <c r="B170" s="142"/>
      <c r="C170" s="142"/>
      <c r="D170" s="142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</row>
    <row r="171" spans="2:15">
      <c r="B171" s="142"/>
      <c r="C171" s="142"/>
      <c r="D171" s="142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</row>
    <row r="172" spans="2:15">
      <c r="B172" s="142"/>
      <c r="C172" s="142"/>
      <c r="D172" s="142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</row>
    <row r="173" spans="2:15">
      <c r="B173" s="142"/>
      <c r="C173" s="142"/>
      <c r="D173" s="142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</row>
    <row r="174" spans="2:15">
      <c r="B174" s="142"/>
      <c r="C174" s="142"/>
      <c r="D174" s="142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</row>
    <row r="175" spans="2:15">
      <c r="B175" s="142"/>
      <c r="C175" s="142"/>
      <c r="D175" s="142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</row>
    <row r="176" spans="2:15">
      <c r="B176" s="142"/>
      <c r="C176" s="142"/>
      <c r="D176" s="142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</row>
    <row r="177" spans="2:15">
      <c r="B177" s="142"/>
      <c r="C177" s="142"/>
      <c r="D177" s="142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</row>
    <row r="178" spans="2:15">
      <c r="B178" s="142"/>
      <c r="C178" s="142"/>
      <c r="D178" s="142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</row>
    <row r="179" spans="2:15">
      <c r="B179" s="142"/>
      <c r="C179" s="142"/>
      <c r="D179" s="142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</row>
    <row r="180" spans="2:15">
      <c r="B180" s="142"/>
      <c r="C180" s="142"/>
      <c r="D180" s="142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</row>
    <row r="181" spans="2:15">
      <c r="B181" s="142"/>
      <c r="C181" s="142"/>
      <c r="D181" s="142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</row>
    <row r="182" spans="2:15">
      <c r="B182" s="142"/>
      <c r="C182" s="142"/>
      <c r="D182" s="142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</row>
    <row r="183" spans="2:15">
      <c r="B183" s="142"/>
      <c r="C183" s="142"/>
      <c r="D183" s="142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</row>
    <row r="184" spans="2:15">
      <c r="B184" s="142"/>
      <c r="C184" s="142"/>
      <c r="D184" s="142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</row>
    <row r="185" spans="2:15">
      <c r="B185" s="142"/>
      <c r="C185" s="142"/>
      <c r="D185" s="142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</row>
    <row r="186" spans="2:15">
      <c r="B186" s="142"/>
      <c r="C186" s="142"/>
      <c r="D186" s="142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</row>
    <row r="187" spans="2:15">
      <c r="B187" s="142"/>
      <c r="C187" s="142"/>
      <c r="D187" s="142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</row>
    <row r="188" spans="2:15">
      <c r="B188" s="142"/>
      <c r="C188" s="142"/>
      <c r="D188" s="142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</row>
    <row r="189" spans="2:15">
      <c r="B189" s="142"/>
      <c r="C189" s="142"/>
      <c r="D189" s="142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</row>
    <row r="190" spans="2:15">
      <c r="B190" s="142"/>
      <c r="C190" s="142"/>
      <c r="D190" s="142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</row>
    <row r="191" spans="2:15">
      <c r="B191" s="142"/>
      <c r="C191" s="142"/>
      <c r="D191" s="142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</row>
    <row r="192" spans="2:15">
      <c r="B192" s="142"/>
      <c r="C192" s="142"/>
      <c r="D192" s="142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</row>
    <row r="193" spans="2:15">
      <c r="B193" s="142"/>
      <c r="C193" s="142"/>
      <c r="D193" s="142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</row>
    <row r="194" spans="2:15">
      <c r="B194" s="142"/>
      <c r="C194" s="142"/>
      <c r="D194" s="142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</row>
    <row r="195" spans="2:15">
      <c r="B195" s="142"/>
      <c r="C195" s="142"/>
      <c r="D195" s="142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</row>
    <row r="196" spans="2:15">
      <c r="B196" s="142"/>
      <c r="C196" s="142"/>
      <c r="D196" s="142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</row>
    <row r="197" spans="2:15">
      <c r="B197" s="142"/>
      <c r="C197" s="142"/>
      <c r="D197" s="142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</row>
    <row r="198" spans="2:15">
      <c r="B198" s="142"/>
      <c r="C198" s="142"/>
      <c r="D198" s="142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</row>
    <row r="199" spans="2:15">
      <c r="B199" s="142"/>
      <c r="C199" s="142"/>
      <c r="D199" s="142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</row>
    <row r="200" spans="2:15">
      <c r="B200" s="142"/>
      <c r="C200" s="142"/>
      <c r="D200" s="142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</row>
    <row r="201" spans="2:15">
      <c r="B201" s="142"/>
      <c r="C201" s="142"/>
      <c r="D201" s="142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</row>
    <row r="202" spans="2:15">
      <c r="B202" s="142"/>
      <c r="C202" s="142"/>
      <c r="D202" s="142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</row>
    <row r="203" spans="2:15">
      <c r="B203" s="142"/>
      <c r="C203" s="142"/>
      <c r="D203" s="142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</row>
    <row r="204" spans="2:15">
      <c r="B204" s="142"/>
      <c r="C204" s="142"/>
      <c r="D204" s="142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</row>
    <row r="205" spans="2:15">
      <c r="B205" s="142"/>
      <c r="C205" s="142"/>
      <c r="D205" s="142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</row>
    <row r="206" spans="2:15">
      <c r="B206" s="142"/>
      <c r="C206" s="142"/>
      <c r="D206" s="142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</row>
    <row r="207" spans="2:15">
      <c r="B207" s="142"/>
      <c r="C207" s="142"/>
      <c r="D207" s="142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</row>
    <row r="208" spans="2:15">
      <c r="B208" s="142"/>
      <c r="C208" s="142"/>
      <c r="D208" s="142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</row>
    <row r="209" spans="2:15">
      <c r="B209" s="142"/>
      <c r="C209" s="142"/>
      <c r="D209" s="142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</row>
    <row r="210" spans="2:15">
      <c r="B210" s="142"/>
      <c r="C210" s="142"/>
      <c r="D210" s="142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</row>
    <row r="211" spans="2:15">
      <c r="B211" s="142"/>
      <c r="C211" s="142"/>
      <c r="D211" s="142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</row>
    <row r="212" spans="2:15">
      <c r="B212" s="142"/>
      <c r="C212" s="142"/>
      <c r="D212" s="142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</row>
    <row r="213" spans="2:15">
      <c r="B213" s="142"/>
      <c r="C213" s="142"/>
      <c r="D213" s="142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</row>
    <row r="214" spans="2:15">
      <c r="B214" s="142"/>
      <c r="C214" s="142"/>
      <c r="D214" s="142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</row>
    <row r="215" spans="2:15">
      <c r="B215" s="142"/>
      <c r="C215" s="142"/>
      <c r="D215" s="142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</row>
    <row r="216" spans="2:15">
      <c r="B216" s="142"/>
      <c r="C216" s="142"/>
      <c r="D216" s="142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</row>
    <row r="217" spans="2:15">
      <c r="B217" s="142"/>
      <c r="C217" s="142"/>
      <c r="D217" s="142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</row>
    <row r="218" spans="2:15">
      <c r="B218" s="142"/>
      <c r="C218" s="142"/>
      <c r="D218" s="142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</row>
    <row r="219" spans="2:15">
      <c r="B219" s="142"/>
      <c r="C219" s="142"/>
      <c r="D219" s="142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</row>
    <row r="220" spans="2:15">
      <c r="B220" s="142"/>
      <c r="C220" s="142"/>
      <c r="D220" s="142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</row>
    <row r="221" spans="2:15">
      <c r="B221" s="142"/>
      <c r="C221" s="142"/>
      <c r="D221" s="142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</row>
    <row r="222" spans="2:15">
      <c r="B222" s="142"/>
      <c r="C222" s="142"/>
      <c r="D222" s="142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</row>
    <row r="223" spans="2:15">
      <c r="B223" s="142"/>
      <c r="C223" s="142"/>
      <c r="D223" s="142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</row>
    <row r="224" spans="2:15">
      <c r="B224" s="142"/>
      <c r="C224" s="142"/>
      <c r="D224" s="142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</row>
    <row r="225" spans="2:15">
      <c r="B225" s="142"/>
      <c r="C225" s="142"/>
      <c r="D225" s="142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</row>
    <row r="226" spans="2:15">
      <c r="B226" s="142"/>
      <c r="C226" s="142"/>
      <c r="D226" s="142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</row>
    <row r="227" spans="2:15">
      <c r="B227" s="142"/>
      <c r="C227" s="142"/>
      <c r="D227" s="142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</row>
    <row r="228" spans="2:15">
      <c r="B228" s="142"/>
      <c r="C228" s="142"/>
      <c r="D228" s="142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</row>
    <row r="229" spans="2:15">
      <c r="B229" s="142"/>
      <c r="C229" s="142"/>
      <c r="D229" s="142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</row>
    <row r="230" spans="2:15">
      <c r="B230" s="142"/>
      <c r="C230" s="142"/>
      <c r="D230" s="142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</row>
    <row r="231" spans="2:15">
      <c r="B231" s="142"/>
      <c r="C231" s="142"/>
      <c r="D231" s="142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</row>
    <row r="232" spans="2:15">
      <c r="B232" s="142"/>
      <c r="C232" s="142"/>
      <c r="D232" s="142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</row>
    <row r="233" spans="2:15">
      <c r="B233" s="142"/>
      <c r="C233" s="142"/>
      <c r="D233" s="142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</row>
    <row r="234" spans="2:15">
      <c r="B234" s="142"/>
      <c r="C234" s="142"/>
      <c r="D234" s="142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</row>
    <row r="235" spans="2:15">
      <c r="B235" s="142"/>
      <c r="C235" s="142"/>
      <c r="D235" s="142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</row>
    <row r="236" spans="2:15">
      <c r="B236" s="142"/>
      <c r="C236" s="142"/>
      <c r="D236" s="142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</row>
    <row r="237" spans="2:15">
      <c r="B237" s="142"/>
      <c r="C237" s="142"/>
      <c r="D237" s="142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</row>
    <row r="238" spans="2:15">
      <c r="B238" s="142"/>
      <c r="C238" s="142"/>
      <c r="D238" s="142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</row>
    <row r="239" spans="2:15">
      <c r="B239" s="142"/>
      <c r="C239" s="142"/>
      <c r="D239" s="142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</row>
    <row r="240" spans="2:15">
      <c r="B240" s="142"/>
      <c r="C240" s="142"/>
      <c r="D240" s="142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</row>
    <row r="241" spans="2:15">
      <c r="B241" s="142"/>
      <c r="C241" s="142"/>
      <c r="D241" s="142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</row>
    <row r="242" spans="2:15">
      <c r="B242" s="142"/>
      <c r="C242" s="142"/>
      <c r="D242" s="142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</row>
    <row r="243" spans="2:15">
      <c r="B243" s="142"/>
      <c r="C243" s="142"/>
      <c r="D243" s="142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</row>
    <row r="244" spans="2:15">
      <c r="B244" s="142"/>
      <c r="C244" s="142"/>
      <c r="D244" s="142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</row>
    <row r="245" spans="2:15">
      <c r="B245" s="142"/>
      <c r="C245" s="142"/>
      <c r="D245" s="142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</row>
    <row r="246" spans="2:15">
      <c r="B246" s="142"/>
      <c r="C246" s="142"/>
      <c r="D246" s="142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</row>
    <row r="247" spans="2:15">
      <c r="B247" s="142"/>
      <c r="C247" s="142"/>
      <c r="D247" s="142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</row>
    <row r="248" spans="2:15">
      <c r="B248" s="142"/>
      <c r="C248" s="142"/>
      <c r="D248" s="142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</row>
    <row r="249" spans="2:15">
      <c r="B249" s="142"/>
      <c r="C249" s="142"/>
      <c r="D249" s="142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</row>
    <row r="250" spans="2:15">
      <c r="B250" s="142"/>
      <c r="C250" s="142"/>
      <c r="D250" s="142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</row>
    <row r="251" spans="2:15">
      <c r="B251" s="142"/>
      <c r="C251" s="142"/>
      <c r="D251" s="142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</row>
    <row r="252" spans="2:15">
      <c r="B252" s="142"/>
      <c r="C252" s="142"/>
      <c r="D252" s="142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</row>
    <row r="253" spans="2:15">
      <c r="B253" s="142"/>
      <c r="C253" s="142"/>
      <c r="D253" s="142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</row>
    <row r="254" spans="2:15">
      <c r="B254" s="142"/>
      <c r="C254" s="142"/>
      <c r="D254" s="142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</row>
    <row r="255" spans="2:15">
      <c r="B255" s="142"/>
      <c r="C255" s="142"/>
      <c r="D255" s="142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</row>
    <row r="256" spans="2:15">
      <c r="B256" s="142"/>
      <c r="C256" s="142"/>
      <c r="D256" s="142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</row>
    <row r="257" spans="2:15">
      <c r="B257" s="142"/>
      <c r="C257" s="142"/>
      <c r="D257" s="142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</row>
    <row r="258" spans="2:15">
      <c r="B258" s="142"/>
      <c r="C258" s="142"/>
      <c r="D258" s="142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</row>
    <row r="259" spans="2:15">
      <c r="B259" s="142"/>
      <c r="C259" s="142"/>
      <c r="D259" s="142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</row>
    <row r="260" spans="2:15">
      <c r="B260" s="142"/>
      <c r="C260" s="142"/>
      <c r="D260" s="142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</row>
    <row r="261" spans="2:15">
      <c r="B261" s="142"/>
      <c r="C261" s="142"/>
      <c r="D261" s="142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</row>
    <row r="262" spans="2:15">
      <c r="B262" s="142"/>
      <c r="C262" s="142"/>
      <c r="D262" s="142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</row>
    <row r="263" spans="2:15">
      <c r="B263" s="142"/>
      <c r="C263" s="142"/>
      <c r="D263" s="142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</row>
    <row r="264" spans="2:15">
      <c r="B264" s="142"/>
      <c r="C264" s="142"/>
      <c r="D264" s="142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</row>
    <row r="265" spans="2:15">
      <c r="B265" s="142"/>
      <c r="C265" s="142"/>
      <c r="D265" s="142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</row>
    <row r="266" spans="2:15">
      <c r="B266" s="142"/>
      <c r="C266" s="142"/>
      <c r="D266" s="142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</row>
    <row r="267" spans="2:15">
      <c r="B267" s="142"/>
      <c r="C267" s="142"/>
      <c r="D267" s="142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</row>
    <row r="268" spans="2:15">
      <c r="B268" s="142"/>
      <c r="C268" s="142"/>
      <c r="D268" s="142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</row>
    <row r="269" spans="2:15">
      <c r="B269" s="142"/>
      <c r="C269" s="142"/>
      <c r="D269" s="142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</row>
    <row r="270" spans="2:15">
      <c r="B270" s="142"/>
      <c r="C270" s="142"/>
      <c r="D270" s="142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</row>
    <row r="271" spans="2:15">
      <c r="B271" s="142"/>
      <c r="C271" s="142"/>
      <c r="D271" s="142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</row>
    <row r="272" spans="2:15">
      <c r="B272" s="142"/>
      <c r="C272" s="142"/>
      <c r="D272" s="142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</row>
    <row r="273" spans="2:15">
      <c r="B273" s="142"/>
      <c r="C273" s="142"/>
      <c r="D273" s="142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</row>
    <row r="274" spans="2:15">
      <c r="B274" s="142"/>
      <c r="C274" s="142"/>
      <c r="D274" s="142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</row>
    <row r="275" spans="2:15">
      <c r="B275" s="142"/>
      <c r="C275" s="142"/>
      <c r="D275" s="142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</row>
    <row r="276" spans="2:15">
      <c r="B276" s="142"/>
      <c r="C276" s="142"/>
      <c r="D276" s="142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</row>
    <row r="277" spans="2:15">
      <c r="B277" s="142"/>
      <c r="C277" s="142"/>
      <c r="D277" s="142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</row>
    <row r="278" spans="2:15">
      <c r="B278" s="142"/>
      <c r="C278" s="142"/>
      <c r="D278" s="142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</row>
    <row r="279" spans="2:15">
      <c r="B279" s="142"/>
      <c r="C279" s="142"/>
      <c r="D279" s="142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</row>
    <row r="280" spans="2:15">
      <c r="B280" s="142"/>
      <c r="C280" s="142"/>
      <c r="D280" s="142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</row>
    <row r="281" spans="2:15">
      <c r="B281" s="142"/>
      <c r="C281" s="142"/>
      <c r="D281" s="142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</row>
    <row r="282" spans="2:15">
      <c r="B282" s="142"/>
      <c r="C282" s="142"/>
      <c r="D282" s="142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</row>
    <row r="283" spans="2:15">
      <c r="B283" s="142"/>
      <c r="C283" s="142"/>
      <c r="D283" s="142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</row>
    <row r="284" spans="2:15">
      <c r="B284" s="142"/>
      <c r="C284" s="142"/>
      <c r="D284" s="142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</row>
    <row r="285" spans="2:15">
      <c r="B285" s="142"/>
      <c r="C285" s="142"/>
      <c r="D285" s="142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</row>
    <row r="286" spans="2:15">
      <c r="B286" s="142"/>
      <c r="C286" s="142"/>
      <c r="D286" s="142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</row>
    <row r="287" spans="2:15">
      <c r="B287" s="142"/>
      <c r="C287" s="142"/>
      <c r="D287" s="142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</row>
    <row r="288" spans="2:15">
      <c r="B288" s="142"/>
      <c r="C288" s="142"/>
      <c r="D288" s="142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</row>
    <row r="289" spans="2:15">
      <c r="B289" s="142"/>
      <c r="C289" s="142"/>
      <c r="D289" s="142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</row>
    <row r="290" spans="2:15">
      <c r="B290" s="142"/>
      <c r="C290" s="142"/>
      <c r="D290" s="142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</row>
    <row r="291" spans="2:15">
      <c r="B291" s="142"/>
      <c r="C291" s="142"/>
      <c r="D291" s="142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</row>
    <row r="292" spans="2:15">
      <c r="B292" s="142"/>
      <c r="C292" s="142"/>
      <c r="D292" s="142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</row>
    <row r="293" spans="2:15">
      <c r="B293" s="142"/>
      <c r="C293" s="142"/>
      <c r="D293" s="142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</row>
    <row r="294" spans="2:15">
      <c r="B294" s="142"/>
      <c r="C294" s="142"/>
      <c r="D294" s="142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</row>
    <row r="295" spans="2:15">
      <c r="B295" s="142"/>
      <c r="C295" s="142"/>
      <c r="D295" s="142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</row>
    <row r="296" spans="2:15">
      <c r="B296" s="142"/>
      <c r="C296" s="142"/>
      <c r="D296" s="142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</row>
    <row r="297" spans="2:15">
      <c r="B297" s="142"/>
      <c r="C297" s="142"/>
      <c r="D297" s="142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</row>
    <row r="298" spans="2:15">
      <c r="B298" s="142"/>
      <c r="C298" s="142"/>
      <c r="D298" s="142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</row>
    <row r="299" spans="2:15">
      <c r="B299" s="142"/>
      <c r="C299" s="142"/>
      <c r="D299" s="142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</row>
    <row r="300" spans="2:15">
      <c r="B300" s="142"/>
      <c r="C300" s="142"/>
      <c r="D300" s="142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</row>
  </sheetData>
  <sheetProtection sheet="1" objects="1" scenarios="1"/>
  <mergeCells count="1">
    <mergeCell ref="B6:O6"/>
  </mergeCells>
  <phoneticPr fontId="6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41.710937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384" width="9.140625" style="1"/>
  </cols>
  <sheetData>
    <row r="1" spans="2:10">
      <c r="B1" s="56" t="s">
        <v>165</v>
      </c>
      <c r="C1" s="77" t="s" vm="1">
        <v>244</v>
      </c>
    </row>
    <row r="2" spans="2:10">
      <c r="B2" s="56" t="s">
        <v>164</v>
      </c>
      <c r="C2" s="77" t="s">
        <v>245</v>
      </c>
    </row>
    <row r="3" spans="2:10">
      <c r="B3" s="56" t="s">
        <v>166</v>
      </c>
      <c r="C3" s="77" t="s">
        <v>246</v>
      </c>
    </row>
    <row r="4" spans="2:10">
      <c r="B4" s="56" t="s">
        <v>167</v>
      </c>
      <c r="C4" s="77" t="s">
        <v>247</v>
      </c>
    </row>
    <row r="6" spans="2:10" ht="26.25" customHeight="1">
      <c r="B6" s="182" t="s">
        <v>197</v>
      </c>
      <c r="C6" s="183"/>
      <c r="D6" s="183"/>
      <c r="E6" s="183"/>
      <c r="F6" s="183"/>
      <c r="G6" s="183"/>
      <c r="H6" s="183"/>
      <c r="I6" s="183"/>
      <c r="J6" s="184"/>
    </row>
    <row r="7" spans="2:10" s="3" customFormat="1" ht="78.75">
      <c r="B7" s="59" t="s">
        <v>135</v>
      </c>
      <c r="C7" s="61" t="s">
        <v>62</v>
      </c>
      <c r="D7" s="61" t="s">
        <v>102</v>
      </c>
      <c r="E7" s="61" t="s">
        <v>63</v>
      </c>
      <c r="F7" s="61" t="s">
        <v>120</v>
      </c>
      <c r="G7" s="61" t="s">
        <v>210</v>
      </c>
      <c r="H7" s="61" t="s">
        <v>168</v>
      </c>
      <c r="I7" s="63" t="s">
        <v>169</v>
      </c>
      <c r="J7" s="76" t="s">
        <v>237</v>
      </c>
    </row>
    <row r="8" spans="2:10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231</v>
      </c>
      <c r="H8" s="32" t="s">
        <v>20</v>
      </c>
      <c r="I8" s="17" t="s">
        <v>20</v>
      </c>
      <c r="J8" s="17"/>
    </row>
    <row r="9" spans="2:1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</row>
    <row r="10" spans="2:10" s="4" customFormat="1" ht="18" customHeight="1">
      <c r="B10" s="113" t="s">
        <v>46</v>
      </c>
      <c r="C10" s="113"/>
      <c r="D10" s="113"/>
      <c r="E10" s="116">
        <f>E11</f>
        <v>4.7554946262119348E-2</v>
      </c>
      <c r="F10" s="114"/>
      <c r="G10" s="115">
        <v>1808709.8243399998</v>
      </c>
      <c r="H10" s="116">
        <v>1</v>
      </c>
      <c r="I10" s="116">
        <f>G10/'סכום נכסי הקרן'!$C$42</f>
        <v>2.4539089171958954E-2</v>
      </c>
      <c r="J10" s="114"/>
    </row>
    <row r="11" spans="2:10" ht="22.5" customHeight="1">
      <c r="B11" s="80" t="s">
        <v>224</v>
      </c>
      <c r="C11" s="104"/>
      <c r="D11" s="104"/>
      <c r="E11" s="135">
        <v>4.7554946262119348E-2</v>
      </c>
      <c r="F11" s="117" t="s">
        <v>152</v>
      </c>
      <c r="G11" s="90">
        <v>1808709.8243399998</v>
      </c>
      <c r="H11" s="91">
        <v>1</v>
      </c>
      <c r="I11" s="91">
        <f>G11/'סכום נכסי הקרן'!$C$42</f>
        <v>2.4539089171958954E-2</v>
      </c>
      <c r="J11" s="81"/>
    </row>
    <row r="12" spans="2:10">
      <c r="B12" s="100" t="s">
        <v>103</v>
      </c>
      <c r="C12" s="104"/>
      <c r="D12" s="104"/>
      <c r="E12" s="91">
        <v>0.06</v>
      </c>
      <c r="F12" s="117" t="s">
        <v>152</v>
      </c>
      <c r="G12" s="90">
        <v>1432605.7053599998</v>
      </c>
      <c r="H12" s="91">
        <v>0.79205944816646257</v>
      </c>
      <c r="I12" s="91">
        <f>G12/'סכום נכסי הקרן'!$C$42</f>
        <v>1.9436417428049427E-2</v>
      </c>
      <c r="J12" s="81"/>
    </row>
    <row r="13" spans="2:10">
      <c r="B13" s="86" t="s">
        <v>3522</v>
      </c>
      <c r="C13" s="105">
        <v>43465</v>
      </c>
      <c r="D13" s="99" t="s">
        <v>3523</v>
      </c>
      <c r="E13" s="151">
        <v>6.6602908543276607E-2</v>
      </c>
      <c r="F13" s="96" t="s">
        <v>152</v>
      </c>
      <c r="G13" s="93">
        <v>13378.311199999998</v>
      </c>
      <c r="H13" s="94">
        <v>7.3966044856762798E-3</v>
      </c>
      <c r="I13" s="94">
        <f>G13/'סכום נכסי הקרן'!$C$42</f>
        <v>1.8150593704372182E-4</v>
      </c>
      <c r="J13" s="83" t="s">
        <v>3524</v>
      </c>
    </row>
    <row r="14" spans="2:10">
      <c r="B14" s="86" t="s">
        <v>3525</v>
      </c>
      <c r="C14" s="105">
        <v>43465</v>
      </c>
      <c r="D14" s="99" t="s">
        <v>3523</v>
      </c>
      <c r="E14" s="151">
        <v>7.4178250648838887E-2</v>
      </c>
      <c r="F14" s="96" t="s">
        <v>152</v>
      </c>
      <c r="G14" s="93">
        <v>36842.815249999992</v>
      </c>
      <c r="H14" s="94">
        <v>2.036966613118496E-2</v>
      </c>
      <c r="I14" s="94">
        <f>G14/'סכום נכסי הקרן'!$C$42</f>
        <v>4.9985305359617988E-4</v>
      </c>
      <c r="J14" s="83" t="s">
        <v>3526</v>
      </c>
    </row>
    <row r="15" spans="2:10">
      <c r="B15" s="86" t="s">
        <v>3527</v>
      </c>
      <c r="C15" s="105">
        <v>43465</v>
      </c>
      <c r="D15" s="99" t="s">
        <v>3523</v>
      </c>
      <c r="E15" s="151">
        <v>6.7877637508881622E-2</v>
      </c>
      <c r="F15" s="96" t="s">
        <v>152</v>
      </c>
      <c r="G15" s="93">
        <v>79273.34044</v>
      </c>
      <c r="H15" s="94">
        <v>4.3828666916721666E-2</v>
      </c>
      <c r="I15" s="94">
        <f>G15/'סכום נכסי הקרן'!$C$42</f>
        <v>1.0755155657575202E-3</v>
      </c>
      <c r="J15" s="83" t="s">
        <v>3528</v>
      </c>
    </row>
    <row r="16" spans="2:10">
      <c r="B16" s="86" t="s">
        <v>3529</v>
      </c>
      <c r="C16" s="105">
        <v>43646</v>
      </c>
      <c r="D16" s="99" t="s">
        <v>3523</v>
      </c>
      <c r="E16" s="151">
        <v>6.8115471942912745E-2</v>
      </c>
      <c r="F16" s="96" t="s">
        <v>152</v>
      </c>
      <c r="G16" s="93">
        <v>31539.999799999998</v>
      </c>
      <c r="H16" s="94">
        <v>1.7437844023161082E-2</v>
      </c>
      <c r="I16" s="94">
        <f>G16/'סכום נכסי הקרן'!$C$42</f>
        <v>4.2790880945106126E-4</v>
      </c>
      <c r="J16" s="83" t="s">
        <v>3530</v>
      </c>
    </row>
    <row r="17" spans="2:10">
      <c r="B17" s="86" t="s">
        <v>3531</v>
      </c>
      <c r="C17" s="105">
        <v>43465</v>
      </c>
      <c r="D17" s="99" t="s">
        <v>3532</v>
      </c>
      <c r="E17" s="151">
        <v>6.4451884731855771E-2</v>
      </c>
      <c r="F17" s="96" t="s">
        <v>152</v>
      </c>
      <c r="G17" s="93">
        <v>66256.992559999984</v>
      </c>
      <c r="H17" s="94">
        <v>3.6632184813933454E-2</v>
      </c>
      <c r="I17" s="94">
        <f>G17/'סכום נכסי הקרן'!$C$42</f>
        <v>8.9892044971279358E-4</v>
      </c>
      <c r="J17" s="83" t="s">
        <v>3533</v>
      </c>
    </row>
    <row r="18" spans="2:10">
      <c r="B18" s="86" t="s">
        <v>3534</v>
      </c>
      <c r="C18" s="105">
        <v>43646</v>
      </c>
      <c r="D18" s="99" t="s">
        <v>3523</v>
      </c>
      <c r="E18" s="151">
        <v>6.8016063911178828E-2</v>
      </c>
      <c r="F18" s="96" t="s">
        <v>152</v>
      </c>
      <c r="G18" s="93">
        <v>84355.465269999986</v>
      </c>
      <c r="H18" s="94">
        <v>4.6638473532249092E-2</v>
      </c>
      <c r="I18" s="94">
        <f>G18/'סכום נכסי הקרן'!$C$42</f>
        <v>1.1444656608519078E-3</v>
      </c>
      <c r="J18" s="83" t="s">
        <v>3535</v>
      </c>
    </row>
    <row r="19" spans="2:10">
      <c r="B19" s="86" t="s">
        <v>3536</v>
      </c>
      <c r="C19" s="105">
        <v>43646</v>
      </c>
      <c r="D19" s="99" t="s">
        <v>3523</v>
      </c>
      <c r="E19" s="151">
        <v>6.0245465781380243E-2</v>
      </c>
      <c r="F19" s="96" t="s">
        <v>152</v>
      </c>
      <c r="G19" s="93">
        <v>40060.260999999991</v>
      </c>
      <c r="H19" s="94">
        <v>2.2148528448789746E-2</v>
      </c>
      <c r="I19" s="94">
        <f>G19/'סכום נכסי הקרן'!$C$42</f>
        <v>5.4350471463252134E-4</v>
      </c>
      <c r="J19" s="83" t="s">
        <v>3537</v>
      </c>
    </row>
    <row r="20" spans="2:10">
      <c r="B20" s="86" t="s">
        <v>3538</v>
      </c>
      <c r="C20" s="105">
        <v>43465</v>
      </c>
      <c r="D20" s="99" t="s">
        <v>3523</v>
      </c>
      <c r="E20" s="151">
        <v>4.8418539499160411E-2</v>
      </c>
      <c r="F20" s="96" t="s">
        <v>152</v>
      </c>
      <c r="G20" s="93">
        <v>65697.818999999989</v>
      </c>
      <c r="H20" s="94">
        <v>3.6323028777694173E-2</v>
      </c>
      <c r="I20" s="94">
        <f>G20/'סכום נכסי הקרן'!$C$42</f>
        <v>8.913340421714686E-4</v>
      </c>
      <c r="J20" s="83" t="s">
        <v>3539</v>
      </c>
    </row>
    <row r="21" spans="2:10">
      <c r="B21" s="86" t="s">
        <v>3540</v>
      </c>
      <c r="C21" s="105">
        <v>43646</v>
      </c>
      <c r="D21" s="99" t="s">
        <v>3523</v>
      </c>
      <c r="E21" s="151">
        <v>5.3193736942181741E-2</v>
      </c>
      <c r="F21" s="96" t="s">
        <v>152</v>
      </c>
      <c r="G21" s="93">
        <v>17558.259999999995</v>
      </c>
      <c r="H21" s="94">
        <v>9.7076157621950356E-3</v>
      </c>
      <c r="I21" s="94">
        <f>G21/'סכום נכסי הקרן'!$C$42</f>
        <v>2.3821604883561825E-4</v>
      </c>
      <c r="J21" s="83" t="s">
        <v>3541</v>
      </c>
    </row>
    <row r="22" spans="2:10">
      <c r="B22" s="86" t="s">
        <v>3542</v>
      </c>
      <c r="C22" s="105">
        <v>43646</v>
      </c>
      <c r="D22" s="99" t="s">
        <v>3523</v>
      </c>
      <c r="E22" s="151">
        <v>7.1698733760894598E-2</v>
      </c>
      <c r="F22" s="96" t="s">
        <v>152</v>
      </c>
      <c r="G22" s="93">
        <v>9079.9999999999982</v>
      </c>
      <c r="H22" s="94">
        <v>5.0201529719192516E-3</v>
      </c>
      <c r="I22" s="94">
        <f>G22/'סכום נכסי הקרן'!$C$42</f>
        <v>1.2318998143480127E-4</v>
      </c>
      <c r="J22" s="83" t="s">
        <v>3543</v>
      </c>
    </row>
    <row r="23" spans="2:10">
      <c r="B23" s="86" t="s">
        <v>3544</v>
      </c>
      <c r="C23" s="105">
        <v>43465</v>
      </c>
      <c r="D23" s="99" t="s">
        <v>3523</v>
      </c>
      <c r="E23" s="151">
        <v>1.2146118721461187E-2</v>
      </c>
      <c r="F23" s="96" t="s">
        <v>152</v>
      </c>
      <c r="G23" s="93">
        <v>16328.604999999998</v>
      </c>
      <c r="H23" s="94">
        <v>9.0277637574940044E-3</v>
      </c>
      <c r="I23" s="94">
        <f>G23/'סכום נכסי הקרן'!$C$42</f>
        <v>2.215330998685246E-4</v>
      </c>
      <c r="J23" s="83" t="s">
        <v>3545</v>
      </c>
    </row>
    <row r="24" spans="2:10">
      <c r="B24" s="86" t="s">
        <v>3546</v>
      </c>
      <c r="C24" s="105">
        <v>43465</v>
      </c>
      <c r="D24" s="99" t="s">
        <v>3523</v>
      </c>
      <c r="E24" s="151">
        <v>5.1152608175238617E-2</v>
      </c>
      <c r="F24" s="96" t="s">
        <v>152</v>
      </c>
      <c r="G24" s="93">
        <v>20279.999999999996</v>
      </c>
      <c r="H24" s="94">
        <v>1.1212412144330663E-2</v>
      </c>
      <c r="I24" s="94">
        <f>G24/'סכום נכסי הקרן'!$C$42</f>
        <v>2.7514238144248565E-4</v>
      </c>
      <c r="J24" s="83" t="s">
        <v>3547</v>
      </c>
    </row>
    <row r="25" spans="2:10">
      <c r="B25" s="86" t="s">
        <v>3548</v>
      </c>
      <c r="C25" s="105">
        <v>43646</v>
      </c>
      <c r="D25" s="99" t="s">
        <v>3523</v>
      </c>
      <c r="E25" s="151">
        <v>4.2120161830095454E-2</v>
      </c>
      <c r="F25" s="96" t="s">
        <v>152</v>
      </c>
      <c r="G25" s="93">
        <v>7950.8599999999988</v>
      </c>
      <c r="H25" s="94">
        <v>4.3958737288891962E-3</v>
      </c>
      <c r="I25" s="94">
        <f>G25/'סכום נכסי הקרן'!$C$42</f>
        <v>1.0787073742188371E-4</v>
      </c>
      <c r="J25" s="83" t="s">
        <v>3549</v>
      </c>
    </row>
    <row r="26" spans="2:10">
      <c r="B26" s="86" t="s">
        <v>3550</v>
      </c>
      <c r="C26" s="105">
        <v>43465</v>
      </c>
      <c r="D26" s="99" t="s">
        <v>3523</v>
      </c>
      <c r="E26" s="151">
        <v>7.5682953311617812E-2</v>
      </c>
      <c r="F26" s="96" t="s">
        <v>152</v>
      </c>
      <c r="G26" s="93">
        <v>38375.000099999997</v>
      </c>
      <c r="H26" s="94">
        <v>2.1216780925045881E-2</v>
      </c>
      <c r="I26" s="94">
        <f>G26/'סכום נכסי הקרן'!$C$42</f>
        <v>5.2064047906161866E-4</v>
      </c>
      <c r="J26" s="83" t="s">
        <v>3551</v>
      </c>
    </row>
    <row r="27" spans="2:10">
      <c r="B27" s="86" t="s">
        <v>3552</v>
      </c>
      <c r="C27" s="105">
        <v>43555</v>
      </c>
      <c r="D27" s="99" t="s">
        <v>3523</v>
      </c>
      <c r="E27" s="151">
        <v>6.9699999999999998E-2</v>
      </c>
      <c r="F27" s="96" t="s">
        <v>152</v>
      </c>
      <c r="G27" s="93">
        <v>160850.30448999998</v>
      </c>
      <c r="H27" s="94">
        <v>8.8930961907443845E-2</v>
      </c>
      <c r="I27" s="94">
        <f>G27/'סכום נכסי הקרן'!$C$42</f>
        <v>2.1822848043948494E-3</v>
      </c>
      <c r="J27" s="83" t="s">
        <v>3553</v>
      </c>
    </row>
    <row r="28" spans="2:10">
      <c r="B28" s="86" t="s">
        <v>3554</v>
      </c>
      <c r="C28" s="105">
        <v>43465</v>
      </c>
      <c r="D28" s="99" t="s">
        <v>3523</v>
      </c>
      <c r="E28" s="151">
        <v>6.6699053346112938E-2</v>
      </c>
      <c r="F28" s="96" t="s">
        <v>152</v>
      </c>
      <c r="G28" s="93">
        <v>66685.375019999992</v>
      </c>
      <c r="H28" s="94">
        <v>3.6869029029758027E-2</v>
      </c>
      <c r="I28" s="94">
        <f>G28/'סכום נכסי הקרן'!$C$42</f>
        <v>9.0473239104477544E-4</v>
      </c>
      <c r="J28" s="83" t="s">
        <v>3555</v>
      </c>
    </row>
    <row r="29" spans="2:10">
      <c r="B29" s="86" t="s">
        <v>3556</v>
      </c>
      <c r="C29" s="105">
        <v>43646</v>
      </c>
      <c r="D29" s="99" t="s">
        <v>3523</v>
      </c>
      <c r="E29" s="151">
        <v>5.9023601681215641E-2</v>
      </c>
      <c r="F29" s="96" t="s">
        <v>152</v>
      </c>
      <c r="G29" s="93">
        <v>31624.000209999995</v>
      </c>
      <c r="H29" s="94">
        <v>1.7484286193635082E-2</v>
      </c>
      <c r="I29" s="94">
        <f>G29/'סכום נכסי הקרן'!$C$42</f>
        <v>4.2904845801366206E-4</v>
      </c>
      <c r="J29" s="83" t="s">
        <v>3557</v>
      </c>
    </row>
    <row r="30" spans="2:10">
      <c r="B30" s="86" t="s">
        <v>3558</v>
      </c>
      <c r="C30" s="105">
        <v>43646</v>
      </c>
      <c r="D30" s="99" t="s">
        <v>3523</v>
      </c>
      <c r="E30" s="151">
        <v>7.6651641983258204E-2</v>
      </c>
      <c r="F30" s="96" t="s">
        <v>152</v>
      </c>
      <c r="G30" s="93">
        <v>78775.000449999992</v>
      </c>
      <c r="H30" s="94">
        <v>4.355314456189515E-2</v>
      </c>
      <c r="I30" s="94">
        <f>G30/'סכום נכסי הקרן'!$C$42</f>
        <v>1.0687544981235642E-3</v>
      </c>
      <c r="J30" s="83" t="s">
        <v>3559</v>
      </c>
    </row>
    <row r="31" spans="2:10">
      <c r="B31" s="86" t="s">
        <v>3560</v>
      </c>
      <c r="C31" s="105">
        <v>43465</v>
      </c>
      <c r="D31" s="99" t="s">
        <v>3523</v>
      </c>
      <c r="E31" s="151">
        <v>5.4491148508299274E-2</v>
      </c>
      <c r="F31" s="96" t="s">
        <v>152</v>
      </c>
      <c r="G31" s="93">
        <v>32627.771999999997</v>
      </c>
      <c r="H31" s="94">
        <v>1.8039251825209667E-2</v>
      </c>
      <c r="I31" s="94">
        <f>G31/'סכום נכסי הקרן'!$C$42</f>
        <v>4.4266680913424331E-4</v>
      </c>
      <c r="J31" s="83" t="s">
        <v>3561</v>
      </c>
    </row>
    <row r="32" spans="2:10">
      <c r="B32" s="86" t="s">
        <v>3562</v>
      </c>
      <c r="C32" s="105">
        <v>43646</v>
      </c>
      <c r="D32" s="99" t="s">
        <v>3523</v>
      </c>
      <c r="E32" s="151">
        <v>6.6121112929623568E-2</v>
      </c>
      <c r="F32" s="96" t="s">
        <v>152</v>
      </c>
      <c r="G32" s="93">
        <v>30800.000109999997</v>
      </c>
      <c r="H32" s="94">
        <v>1.7028712784948215E-2</v>
      </c>
      <c r="I32" s="94">
        <f>G32/'סכום נכסי הקרן'!$C$42</f>
        <v>4.1786910151352173E-4</v>
      </c>
      <c r="J32" s="83" t="s">
        <v>3563</v>
      </c>
    </row>
    <row r="33" spans="2:10">
      <c r="B33" s="86" t="s">
        <v>3564</v>
      </c>
      <c r="C33" s="105">
        <v>43465</v>
      </c>
      <c r="D33" s="99" t="s">
        <v>3523</v>
      </c>
      <c r="E33" s="151">
        <v>6.7843413491515139E-2</v>
      </c>
      <c r="F33" s="96" t="s">
        <v>152</v>
      </c>
      <c r="G33" s="93">
        <v>82105.423419999992</v>
      </c>
      <c r="H33" s="94">
        <v>4.539446975689445E-2</v>
      </c>
      <c r="I33" s="94">
        <f>G33/'סכום נכסי הקרן'!$C$42</f>
        <v>1.1139389412782267E-3</v>
      </c>
      <c r="J33" s="83" t="s">
        <v>3565</v>
      </c>
    </row>
    <row r="34" spans="2:10">
      <c r="B34" s="86" t="s">
        <v>3566</v>
      </c>
      <c r="C34" s="105">
        <v>43465</v>
      </c>
      <c r="D34" s="99" t="s">
        <v>3523</v>
      </c>
      <c r="E34" s="151">
        <v>6.2878536506584842E-2</v>
      </c>
      <c r="F34" s="96" t="s">
        <v>152</v>
      </c>
      <c r="G34" s="93">
        <v>27039.996859999996</v>
      </c>
      <c r="H34" s="94">
        <v>1.4949881123063464E-2</v>
      </c>
      <c r="I34" s="94">
        <f>G34/'סכום נכסי הקרן'!$C$42</f>
        <v>3.668564659890402E-4</v>
      </c>
      <c r="J34" s="83" t="s">
        <v>3567</v>
      </c>
    </row>
    <row r="35" spans="2:10">
      <c r="B35" s="86" t="s">
        <v>3568</v>
      </c>
      <c r="C35" s="105">
        <v>43465</v>
      </c>
      <c r="D35" s="99" t="s">
        <v>3523</v>
      </c>
      <c r="E35" s="151">
        <v>7.1890034364261168E-2</v>
      </c>
      <c r="F35" s="96" t="s">
        <v>152</v>
      </c>
      <c r="G35" s="93">
        <v>20175.999999999996</v>
      </c>
      <c r="H35" s="94">
        <v>1.1154912594872559E-2</v>
      </c>
      <c r="I35" s="94">
        <f>G35/'סכום נכסי הקרן'!$C$42</f>
        <v>2.7373139487098572E-4</v>
      </c>
      <c r="J35" s="83" t="s">
        <v>3569</v>
      </c>
    </row>
    <row r="36" spans="2:10">
      <c r="B36" s="86" t="s">
        <v>3570</v>
      </c>
      <c r="C36" s="105">
        <v>43646</v>
      </c>
      <c r="D36" s="99" t="s">
        <v>3523</v>
      </c>
      <c r="E36" s="151">
        <v>7.2952495490078179E-2</v>
      </c>
      <c r="F36" s="96" t="s">
        <v>152</v>
      </c>
      <c r="G36" s="93">
        <v>41850.000999999989</v>
      </c>
      <c r="H36" s="94">
        <v>2.3138040406935425E-2</v>
      </c>
      <c r="I36" s="94">
        <f>G36/'סכום נכסי הקרן'!$C$42</f>
        <v>5.6778643681017779E-4</v>
      </c>
      <c r="J36" s="83" t="s">
        <v>3571</v>
      </c>
    </row>
    <row r="37" spans="2:10">
      <c r="B37" s="86" t="s">
        <v>3572</v>
      </c>
      <c r="C37" s="105">
        <v>43465</v>
      </c>
      <c r="D37" s="99" t="s">
        <v>3523</v>
      </c>
      <c r="E37" s="151">
        <v>7.4139817107027065E-2</v>
      </c>
      <c r="F37" s="96" t="s">
        <v>152</v>
      </c>
      <c r="G37" s="93">
        <v>48317.316999999995</v>
      </c>
      <c r="H37" s="94">
        <v>2.6713691908889274E-2</v>
      </c>
      <c r="I37" s="94">
        <f>G37/'סכום נכסי הקרן'!$C$42</f>
        <v>6.5552966786447235E-4</v>
      </c>
      <c r="J37" s="83" t="s">
        <v>3573</v>
      </c>
    </row>
    <row r="38" spans="2:10">
      <c r="B38" s="86" t="s">
        <v>3574</v>
      </c>
      <c r="C38" s="105">
        <v>43465</v>
      </c>
      <c r="D38" s="99" t="s">
        <v>3523</v>
      </c>
      <c r="E38" s="151">
        <v>6.5955778916057251E-2</v>
      </c>
      <c r="F38" s="96" t="s">
        <v>152</v>
      </c>
      <c r="G38" s="93">
        <v>15541.046999999999</v>
      </c>
      <c r="H38" s="94">
        <v>8.5923384673773986E-3</v>
      </c>
      <c r="I38" s="94">
        <f>G38/'סכום נכסי הקרן'!$C$42</f>
        <v>2.1084815984662712E-4</v>
      </c>
      <c r="J38" s="83" t="s">
        <v>3551</v>
      </c>
    </row>
    <row r="39" spans="2:10">
      <c r="B39" s="86" t="s">
        <v>3575</v>
      </c>
      <c r="C39" s="105">
        <v>43465</v>
      </c>
      <c r="D39" s="99" t="s">
        <v>3523</v>
      </c>
      <c r="E39" s="151">
        <v>7.8899999999999998E-2</v>
      </c>
      <c r="F39" s="96" t="s">
        <v>152</v>
      </c>
      <c r="G39" s="93">
        <v>27830.302999999996</v>
      </c>
      <c r="H39" s="94">
        <v>1.5386825805601682E-2</v>
      </c>
      <c r="I39" s="94">
        <f>G39/'סכום נכסי הקרן'!$C$42</f>
        <v>3.7757869051705884E-4</v>
      </c>
      <c r="J39" s="83" t="s">
        <v>3573</v>
      </c>
    </row>
    <row r="40" spans="2:10">
      <c r="B40" s="86" t="s">
        <v>3576</v>
      </c>
      <c r="C40" s="105">
        <v>43465</v>
      </c>
      <c r="D40" s="99" t="s">
        <v>3532</v>
      </c>
      <c r="E40" s="151">
        <v>7.7600000000000002E-2</v>
      </c>
      <c r="F40" s="96" t="s">
        <v>152</v>
      </c>
      <c r="G40" s="93">
        <v>93325.764180000013</v>
      </c>
      <c r="H40" s="94">
        <v>5.1597974934456212E-2</v>
      </c>
      <c r="I40" s="94">
        <f>G40/'סכום נכסי הקרן'!$C$42</f>
        <v>1.266167308009124E-3</v>
      </c>
      <c r="J40" s="83" t="s">
        <v>3577</v>
      </c>
    </row>
    <row r="41" spans="2:10">
      <c r="B41" s="86" t="s">
        <v>3578</v>
      </c>
      <c r="C41" s="105">
        <v>43738</v>
      </c>
      <c r="D41" s="99" t="s">
        <v>3523</v>
      </c>
      <c r="E41" s="151">
        <v>0</v>
      </c>
      <c r="F41" s="96" t="s">
        <v>152</v>
      </c>
      <c r="G41" s="93">
        <v>148079.67099999997</v>
      </c>
      <c r="H41" s="94">
        <v>8.1870330446197695E-2</v>
      </c>
      <c r="I41" s="94">
        <f>G41/'סכום נכסי הקרן'!$C$42</f>
        <v>2.0090233393569913E-3</v>
      </c>
      <c r="J41" s="83" t="s">
        <v>3579</v>
      </c>
    </row>
    <row r="42" spans="2:10">
      <c r="B42" s="103"/>
      <c r="C42" s="105"/>
      <c r="D42" s="99"/>
      <c r="E42" s="83"/>
      <c r="F42" s="83"/>
      <c r="G42" s="83"/>
      <c r="H42" s="94"/>
      <c r="I42" s="83"/>
      <c r="J42" s="83"/>
    </row>
    <row r="43" spans="2:10">
      <c r="B43" s="100" t="s">
        <v>104</v>
      </c>
      <c r="C43" s="105"/>
      <c r="D43" s="104"/>
      <c r="E43" s="152">
        <v>0</v>
      </c>
      <c r="F43" s="117" t="s">
        <v>152</v>
      </c>
      <c r="G43" s="90">
        <v>376104.11898000003</v>
      </c>
      <c r="H43" s="91">
        <v>0.20794055183353738</v>
      </c>
      <c r="I43" s="91">
        <f>G43/'סכום נכסי הקרן'!$C$42</f>
        <v>5.1026717439095265E-3</v>
      </c>
      <c r="J43" s="81"/>
    </row>
    <row r="44" spans="2:10">
      <c r="B44" s="86" t="s">
        <v>3580</v>
      </c>
      <c r="C44" s="105">
        <v>43465</v>
      </c>
      <c r="D44" s="99" t="s">
        <v>30</v>
      </c>
      <c r="E44" s="151">
        <v>0</v>
      </c>
      <c r="F44" s="96" t="s">
        <v>152</v>
      </c>
      <c r="G44" s="93">
        <v>6659.9999999999991</v>
      </c>
      <c r="H44" s="94">
        <v>3.6821826864517865E-3</v>
      </c>
      <c r="I44" s="94">
        <f>G44/'סכום נכסי הקרן'!$C$42</f>
        <v>9.0357409290283756E-5</v>
      </c>
      <c r="J44" s="83" t="s">
        <v>3581</v>
      </c>
    </row>
    <row r="45" spans="2:10">
      <c r="B45" s="86" t="s">
        <v>3582</v>
      </c>
      <c r="C45" s="105">
        <v>43465</v>
      </c>
      <c r="D45" s="99" t="s">
        <v>30</v>
      </c>
      <c r="E45" s="151">
        <v>0</v>
      </c>
      <c r="F45" s="96" t="s">
        <v>152</v>
      </c>
      <c r="G45" s="93">
        <v>5174.9999999999991</v>
      </c>
      <c r="H45" s="94">
        <v>2.8611554658240232E-3</v>
      </c>
      <c r="I45" s="94">
        <f>G45/'סכום נכסי הקרן'!$C$42</f>
        <v>7.0210149110693458E-5</v>
      </c>
      <c r="J45" s="83" t="s">
        <v>3561</v>
      </c>
    </row>
    <row r="46" spans="2:10">
      <c r="B46" s="86" t="s">
        <v>3583</v>
      </c>
      <c r="C46" s="105" t="s">
        <v>3798</v>
      </c>
      <c r="D46" s="99" t="s">
        <v>30</v>
      </c>
      <c r="E46" s="151">
        <v>0</v>
      </c>
      <c r="F46" s="96" t="s">
        <v>152</v>
      </c>
      <c r="G46" s="93">
        <v>98208.200419999994</v>
      </c>
      <c r="H46" s="94">
        <v>5.4297377665782444E-2</v>
      </c>
      <c r="I46" s="94">
        <f>G46/'סכום נכסי הקרן'!$C$42</f>
        <v>1.3324081923441679E-3</v>
      </c>
      <c r="J46" s="83" t="s">
        <v>3584</v>
      </c>
    </row>
    <row r="47" spans="2:10">
      <c r="B47" s="86" t="s">
        <v>3585</v>
      </c>
      <c r="C47" s="105">
        <v>43646</v>
      </c>
      <c r="D47" s="99" t="s">
        <v>30</v>
      </c>
      <c r="E47" s="151">
        <v>0</v>
      </c>
      <c r="F47" s="96" t="s">
        <v>152</v>
      </c>
      <c r="G47" s="93">
        <v>23081.922559999992</v>
      </c>
      <c r="H47" s="94">
        <v>1.2761539882950881E-2</v>
      </c>
      <c r="I47" s="94">
        <f>G47/'סכום נכסי הקרן'!$C$42</f>
        <v>3.131565651592423E-4</v>
      </c>
      <c r="J47" s="83" t="s">
        <v>3586</v>
      </c>
    </row>
    <row r="48" spans="2:10">
      <c r="B48" s="86" t="s">
        <v>3587</v>
      </c>
      <c r="C48" s="105">
        <v>43738</v>
      </c>
      <c r="D48" s="99" t="s">
        <v>30</v>
      </c>
      <c r="E48" s="151">
        <v>0</v>
      </c>
      <c r="F48" s="96" t="s">
        <v>152</v>
      </c>
      <c r="G48" s="93">
        <v>145836.06999999998</v>
      </c>
      <c r="H48" s="94">
        <v>8.0629887689815424E-2</v>
      </c>
      <c r="I48" s="94">
        <f>G48/'סכום נכסי הקרן'!$C$42</f>
        <v>1.9785840039454163E-3</v>
      </c>
      <c r="J48" s="83" t="s">
        <v>3588</v>
      </c>
    </row>
    <row r="49" spans="2:10">
      <c r="B49" s="86" t="s">
        <v>3589</v>
      </c>
      <c r="C49" s="105" t="s">
        <v>3799</v>
      </c>
      <c r="D49" s="99" t="s">
        <v>30</v>
      </c>
      <c r="E49" s="151">
        <v>0</v>
      </c>
      <c r="F49" s="96" t="s">
        <v>152</v>
      </c>
      <c r="G49" s="93">
        <v>97142.925999999992</v>
      </c>
      <c r="H49" s="94">
        <v>5.3708408442712775E-2</v>
      </c>
      <c r="I49" s="94">
        <f>G49/'סכום נכסי הקרן'!$C$42</f>
        <v>1.317955424059722E-3</v>
      </c>
      <c r="J49" s="83" t="s">
        <v>3590</v>
      </c>
    </row>
    <row r="50" spans="2:10">
      <c r="B50" s="142"/>
      <c r="C50" s="142"/>
      <c r="D50" s="128"/>
      <c r="E50" s="128"/>
      <c r="F50" s="148"/>
      <c r="G50" s="148"/>
      <c r="H50" s="148"/>
      <c r="I50" s="148"/>
      <c r="J50" s="128"/>
    </row>
    <row r="51" spans="2:10">
      <c r="B51" s="142"/>
      <c r="C51" s="142"/>
      <c r="D51" s="128"/>
      <c r="E51" s="128"/>
      <c r="F51" s="148"/>
      <c r="G51" s="148"/>
      <c r="H51" s="148"/>
      <c r="I51" s="148"/>
      <c r="J51" s="128"/>
    </row>
    <row r="52" spans="2:10">
      <c r="B52" s="142"/>
      <c r="C52" s="142"/>
      <c r="D52" s="128"/>
      <c r="E52" s="128"/>
      <c r="F52" s="148"/>
      <c r="G52" s="148"/>
      <c r="H52" s="148"/>
      <c r="I52" s="148"/>
      <c r="J52" s="128"/>
    </row>
    <row r="53" spans="2:10">
      <c r="B53" s="144"/>
      <c r="C53" s="142"/>
      <c r="D53" s="128"/>
      <c r="E53" s="128"/>
      <c r="F53" s="148"/>
      <c r="G53" s="148"/>
      <c r="H53" s="148"/>
      <c r="I53" s="148"/>
      <c r="J53" s="128"/>
    </row>
    <row r="54" spans="2:10">
      <c r="B54" s="144"/>
      <c r="C54" s="142"/>
      <c r="D54" s="128"/>
      <c r="E54" s="128"/>
      <c r="F54" s="148"/>
      <c r="G54" s="148"/>
      <c r="H54" s="148"/>
      <c r="I54" s="148"/>
      <c r="J54" s="128"/>
    </row>
    <row r="55" spans="2:10">
      <c r="B55" s="142"/>
      <c r="C55" s="142"/>
      <c r="D55" s="128"/>
      <c r="E55" s="128"/>
      <c r="F55" s="148"/>
      <c r="G55" s="148"/>
      <c r="H55" s="148"/>
      <c r="I55" s="148"/>
      <c r="J55" s="128"/>
    </row>
    <row r="56" spans="2:10">
      <c r="B56" s="142"/>
      <c r="C56" s="142"/>
      <c r="D56" s="128"/>
      <c r="E56" s="128"/>
      <c r="F56" s="148"/>
      <c r="G56" s="148"/>
      <c r="H56" s="148"/>
      <c r="I56" s="148"/>
      <c r="J56" s="128"/>
    </row>
    <row r="57" spans="2:10">
      <c r="B57" s="142"/>
      <c r="C57" s="142"/>
      <c r="D57" s="128"/>
      <c r="E57" s="128"/>
      <c r="F57" s="148"/>
      <c r="G57" s="148"/>
      <c r="H57" s="148"/>
      <c r="I57" s="148"/>
      <c r="J57" s="128"/>
    </row>
    <row r="58" spans="2:10">
      <c r="B58" s="142"/>
      <c r="C58" s="142"/>
      <c r="D58" s="128"/>
      <c r="E58" s="128"/>
      <c r="F58" s="148"/>
      <c r="G58" s="148"/>
      <c r="H58" s="148"/>
      <c r="I58" s="148"/>
      <c r="J58" s="128"/>
    </row>
    <row r="59" spans="2:10">
      <c r="B59" s="142"/>
      <c r="C59" s="142"/>
      <c r="D59" s="128"/>
      <c r="E59" s="128"/>
      <c r="F59" s="148"/>
      <c r="G59" s="148"/>
      <c r="H59" s="148"/>
      <c r="I59" s="148"/>
      <c r="J59" s="128"/>
    </row>
    <row r="60" spans="2:10">
      <c r="B60" s="142"/>
      <c r="C60" s="142"/>
      <c r="D60" s="128"/>
      <c r="E60" s="128"/>
      <c r="F60" s="148"/>
      <c r="G60" s="148"/>
      <c r="H60" s="148"/>
      <c r="I60" s="148"/>
      <c r="J60" s="128"/>
    </row>
    <row r="61" spans="2:10">
      <c r="B61" s="142"/>
      <c r="C61" s="142"/>
      <c r="D61" s="128"/>
      <c r="E61" s="128"/>
      <c r="F61" s="148"/>
      <c r="G61" s="148"/>
      <c r="H61" s="148"/>
      <c r="I61" s="148"/>
      <c r="J61" s="128"/>
    </row>
    <row r="62" spans="2:10">
      <c r="B62" s="142"/>
      <c r="C62" s="142"/>
      <c r="D62" s="128"/>
      <c r="E62" s="128"/>
      <c r="F62" s="148"/>
      <c r="G62" s="148"/>
      <c r="H62" s="148"/>
      <c r="I62" s="148"/>
      <c r="J62" s="128"/>
    </row>
    <row r="63" spans="2:10">
      <c r="B63" s="142"/>
      <c r="C63" s="142"/>
      <c r="D63" s="128"/>
      <c r="E63" s="128"/>
      <c r="F63" s="148"/>
      <c r="G63" s="148"/>
      <c r="H63" s="148"/>
      <c r="I63" s="148"/>
      <c r="J63" s="128"/>
    </row>
    <row r="64" spans="2:10">
      <c r="B64" s="142"/>
      <c r="C64" s="142"/>
      <c r="D64" s="128"/>
      <c r="E64" s="128"/>
      <c r="F64" s="148"/>
      <c r="G64" s="148"/>
      <c r="H64" s="148"/>
      <c r="I64" s="148"/>
      <c r="J64" s="128"/>
    </row>
    <row r="65" spans="2:10">
      <c r="B65" s="142"/>
      <c r="C65" s="142"/>
      <c r="D65" s="128"/>
      <c r="E65" s="128"/>
      <c r="F65" s="148"/>
      <c r="G65" s="148"/>
      <c r="H65" s="148"/>
      <c r="I65" s="148"/>
      <c r="J65" s="128"/>
    </row>
    <row r="66" spans="2:10">
      <c r="B66" s="142"/>
      <c r="C66" s="142"/>
      <c r="D66" s="128"/>
      <c r="E66" s="128"/>
      <c r="F66" s="148"/>
      <c r="G66" s="148"/>
      <c r="H66" s="148"/>
      <c r="I66" s="148"/>
      <c r="J66" s="128"/>
    </row>
    <row r="67" spans="2:10">
      <c r="B67" s="142"/>
      <c r="C67" s="142"/>
      <c r="D67" s="128"/>
      <c r="E67" s="128"/>
      <c r="F67" s="148"/>
      <c r="G67" s="148"/>
      <c r="H67" s="148"/>
      <c r="I67" s="148"/>
      <c r="J67" s="128"/>
    </row>
    <row r="68" spans="2:10">
      <c r="B68" s="142"/>
      <c r="C68" s="142"/>
      <c r="D68" s="128"/>
      <c r="E68" s="128"/>
      <c r="F68" s="148"/>
      <c r="G68" s="148"/>
      <c r="H68" s="148"/>
      <c r="I68" s="148"/>
      <c r="J68" s="128"/>
    </row>
    <row r="69" spans="2:10">
      <c r="B69" s="142"/>
      <c r="C69" s="142"/>
      <c r="D69" s="128"/>
      <c r="E69" s="128"/>
      <c r="F69" s="148"/>
      <c r="G69" s="148"/>
      <c r="H69" s="148"/>
      <c r="I69" s="148"/>
      <c r="J69" s="128"/>
    </row>
    <row r="70" spans="2:10">
      <c r="B70" s="142"/>
      <c r="C70" s="142"/>
      <c r="D70" s="128"/>
      <c r="E70" s="128"/>
      <c r="F70" s="148"/>
      <c r="G70" s="148"/>
      <c r="H70" s="148"/>
      <c r="I70" s="148"/>
      <c r="J70" s="128"/>
    </row>
    <row r="71" spans="2:10">
      <c r="B71" s="142"/>
      <c r="C71" s="142"/>
      <c r="D71" s="128"/>
      <c r="E71" s="128"/>
      <c r="F71" s="148"/>
      <c r="G71" s="148"/>
      <c r="H71" s="148"/>
      <c r="I71" s="148"/>
      <c r="J71" s="128"/>
    </row>
    <row r="72" spans="2:10">
      <c r="B72" s="142"/>
      <c r="C72" s="142"/>
      <c r="D72" s="128"/>
      <c r="E72" s="128"/>
      <c r="F72" s="148"/>
      <c r="G72" s="148"/>
      <c r="H72" s="148"/>
      <c r="I72" s="148"/>
      <c r="J72" s="128"/>
    </row>
    <row r="73" spans="2:10">
      <c r="B73" s="142"/>
      <c r="C73" s="142"/>
      <c r="D73" s="128"/>
      <c r="E73" s="128"/>
      <c r="F73" s="148"/>
      <c r="G73" s="148"/>
      <c r="H73" s="148"/>
      <c r="I73" s="148"/>
      <c r="J73" s="128"/>
    </row>
    <row r="74" spans="2:10">
      <c r="B74" s="142"/>
      <c r="C74" s="142"/>
      <c r="D74" s="128"/>
      <c r="E74" s="128"/>
      <c r="F74" s="148"/>
      <c r="G74" s="148"/>
      <c r="H74" s="148"/>
      <c r="I74" s="148"/>
      <c r="J74" s="128"/>
    </row>
    <row r="75" spans="2:10">
      <c r="B75" s="142"/>
      <c r="C75" s="142"/>
      <c r="D75" s="128"/>
      <c r="E75" s="128"/>
      <c r="F75" s="148"/>
      <c r="G75" s="148"/>
      <c r="H75" s="148"/>
      <c r="I75" s="148"/>
      <c r="J75" s="128"/>
    </row>
    <row r="76" spans="2:10">
      <c r="B76" s="142"/>
      <c r="C76" s="142"/>
      <c r="D76" s="128"/>
      <c r="E76" s="128"/>
      <c r="F76" s="148"/>
      <c r="G76" s="148"/>
      <c r="H76" s="148"/>
      <c r="I76" s="148"/>
      <c r="J76" s="128"/>
    </row>
    <row r="77" spans="2:10">
      <c r="B77" s="142"/>
      <c r="C77" s="142"/>
      <c r="D77" s="128"/>
      <c r="E77" s="128"/>
      <c r="F77" s="148"/>
      <c r="G77" s="148"/>
      <c r="H77" s="148"/>
      <c r="I77" s="148"/>
      <c r="J77" s="128"/>
    </row>
    <row r="78" spans="2:10">
      <c r="B78" s="142"/>
      <c r="C78" s="142"/>
      <c r="D78" s="128"/>
      <c r="E78" s="128"/>
      <c r="F78" s="148"/>
      <c r="G78" s="148"/>
      <c r="H78" s="148"/>
      <c r="I78" s="148"/>
      <c r="J78" s="128"/>
    </row>
    <row r="79" spans="2:10">
      <c r="B79" s="142"/>
      <c r="C79" s="142"/>
      <c r="D79" s="128"/>
      <c r="E79" s="128"/>
      <c r="F79" s="148"/>
      <c r="G79" s="148"/>
      <c r="H79" s="148"/>
      <c r="I79" s="148"/>
      <c r="J79" s="128"/>
    </row>
    <row r="80" spans="2:10">
      <c r="B80" s="142"/>
      <c r="C80" s="142"/>
      <c r="D80" s="128"/>
      <c r="E80" s="128"/>
      <c r="F80" s="148"/>
      <c r="G80" s="148"/>
      <c r="H80" s="148"/>
      <c r="I80" s="148"/>
      <c r="J80" s="128"/>
    </row>
    <row r="81" spans="2:10">
      <c r="B81" s="142"/>
      <c r="C81" s="142"/>
      <c r="D81" s="128"/>
      <c r="E81" s="128"/>
      <c r="F81" s="148"/>
      <c r="G81" s="148"/>
      <c r="H81" s="148"/>
      <c r="I81" s="148"/>
      <c r="J81" s="128"/>
    </row>
    <row r="82" spans="2:10">
      <c r="B82" s="142"/>
      <c r="C82" s="142"/>
      <c r="D82" s="128"/>
      <c r="E82" s="128"/>
      <c r="F82" s="148"/>
      <c r="G82" s="148"/>
      <c r="H82" s="148"/>
      <c r="I82" s="148"/>
      <c r="J82" s="128"/>
    </row>
    <row r="83" spans="2:10">
      <c r="B83" s="142"/>
      <c r="C83" s="142"/>
      <c r="D83" s="128"/>
      <c r="E83" s="128"/>
      <c r="F83" s="148"/>
      <c r="G83" s="148"/>
      <c r="H83" s="148"/>
      <c r="I83" s="148"/>
      <c r="J83" s="128"/>
    </row>
    <row r="84" spans="2:10">
      <c r="B84" s="142"/>
      <c r="C84" s="142"/>
      <c r="D84" s="128"/>
      <c r="E84" s="128"/>
      <c r="F84" s="148"/>
      <c r="G84" s="148"/>
      <c r="H84" s="148"/>
      <c r="I84" s="148"/>
      <c r="J84" s="128"/>
    </row>
    <row r="85" spans="2:10">
      <c r="B85" s="142"/>
      <c r="C85" s="142"/>
      <c r="D85" s="128"/>
      <c r="E85" s="128"/>
      <c r="F85" s="148"/>
      <c r="G85" s="148"/>
      <c r="H85" s="148"/>
      <c r="I85" s="148"/>
      <c r="J85" s="128"/>
    </row>
    <row r="86" spans="2:10">
      <c r="B86" s="142"/>
      <c r="C86" s="142"/>
      <c r="D86" s="128"/>
      <c r="E86" s="128"/>
      <c r="F86" s="148"/>
      <c r="G86" s="148"/>
      <c r="H86" s="148"/>
      <c r="I86" s="148"/>
      <c r="J86" s="128"/>
    </row>
    <row r="87" spans="2:10">
      <c r="B87" s="142"/>
      <c r="C87" s="142"/>
      <c r="D87" s="128"/>
      <c r="E87" s="128"/>
      <c r="F87" s="148"/>
      <c r="G87" s="148"/>
      <c r="H87" s="148"/>
      <c r="I87" s="148"/>
      <c r="J87" s="128"/>
    </row>
    <row r="88" spans="2:10">
      <c r="B88" s="142"/>
      <c r="C88" s="142"/>
      <c r="D88" s="128"/>
      <c r="E88" s="128"/>
      <c r="F88" s="148"/>
      <c r="G88" s="148"/>
      <c r="H88" s="148"/>
      <c r="I88" s="148"/>
      <c r="J88" s="128"/>
    </row>
    <row r="89" spans="2:10">
      <c r="B89" s="142"/>
      <c r="C89" s="142"/>
      <c r="D89" s="128"/>
      <c r="E89" s="128"/>
      <c r="F89" s="148"/>
      <c r="G89" s="148"/>
      <c r="H89" s="148"/>
      <c r="I89" s="148"/>
      <c r="J89" s="128"/>
    </row>
    <row r="90" spans="2:10">
      <c r="B90" s="142"/>
      <c r="C90" s="142"/>
      <c r="D90" s="128"/>
      <c r="E90" s="128"/>
      <c r="F90" s="148"/>
      <c r="G90" s="148"/>
      <c r="H90" s="148"/>
      <c r="I90" s="148"/>
      <c r="J90" s="128"/>
    </row>
    <row r="91" spans="2:10">
      <c r="B91" s="142"/>
      <c r="C91" s="142"/>
      <c r="D91" s="128"/>
      <c r="E91" s="128"/>
      <c r="F91" s="148"/>
      <c r="G91" s="148"/>
      <c r="H91" s="148"/>
      <c r="I91" s="148"/>
      <c r="J91" s="128"/>
    </row>
    <row r="92" spans="2:10">
      <c r="B92" s="142"/>
      <c r="C92" s="142"/>
      <c r="D92" s="128"/>
      <c r="E92" s="128"/>
      <c r="F92" s="148"/>
      <c r="G92" s="148"/>
      <c r="H92" s="148"/>
      <c r="I92" s="148"/>
      <c r="J92" s="128"/>
    </row>
    <row r="93" spans="2:10">
      <c r="B93" s="142"/>
      <c r="C93" s="142"/>
      <c r="D93" s="128"/>
      <c r="E93" s="128"/>
      <c r="F93" s="148"/>
      <c r="G93" s="148"/>
      <c r="H93" s="148"/>
      <c r="I93" s="148"/>
      <c r="J93" s="128"/>
    </row>
    <row r="94" spans="2:10">
      <c r="B94" s="142"/>
      <c r="C94" s="142"/>
      <c r="D94" s="128"/>
      <c r="E94" s="128"/>
      <c r="F94" s="148"/>
      <c r="G94" s="148"/>
      <c r="H94" s="148"/>
      <c r="I94" s="148"/>
      <c r="J94" s="128"/>
    </row>
    <row r="95" spans="2:10">
      <c r="B95" s="142"/>
      <c r="C95" s="142"/>
      <c r="D95" s="128"/>
      <c r="E95" s="128"/>
      <c r="F95" s="148"/>
      <c r="G95" s="148"/>
      <c r="H95" s="148"/>
      <c r="I95" s="148"/>
      <c r="J95" s="128"/>
    </row>
    <row r="96" spans="2:10">
      <c r="B96" s="142"/>
      <c r="C96" s="142"/>
      <c r="D96" s="128"/>
      <c r="E96" s="128"/>
      <c r="F96" s="148"/>
      <c r="G96" s="148"/>
      <c r="H96" s="148"/>
      <c r="I96" s="148"/>
      <c r="J96" s="128"/>
    </row>
    <row r="97" spans="2:10">
      <c r="B97" s="142"/>
      <c r="C97" s="142"/>
      <c r="D97" s="128"/>
      <c r="E97" s="128"/>
      <c r="F97" s="148"/>
      <c r="G97" s="148"/>
      <c r="H97" s="148"/>
      <c r="I97" s="148"/>
      <c r="J97" s="128"/>
    </row>
    <row r="98" spans="2:10">
      <c r="B98" s="142"/>
      <c r="C98" s="142"/>
      <c r="D98" s="128"/>
      <c r="E98" s="128"/>
      <c r="F98" s="148"/>
      <c r="G98" s="148"/>
      <c r="H98" s="148"/>
      <c r="I98" s="148"/>
      <c r="J98" s="128"/>
    </row>
    <row r="99" spans="2:10">
      <c r="B99" s="142"/>
      <c r="C99" s="142"/>
      <c r="D99" s="128"/>
      <c r="E99" s="128"/>
      <c r="F99" s="148"/>
      <c r="G99" s="148"/>
      <c r="H99" s="148"/>
      <c r="I99" s="148"/>
      <c r="J99" s="128"/>
    </row>
    <row r="100" spans="2:10">
      <c r="B100" s="142"/>
      <c r="C100" s="142"/>
      <c r="D100" s="128"/>
      <c r="E100" s="128"/>
      <c r="F100" s="148"/>
      <c r="G100" s="148"/>
      <c r="H100" s="148"/>
      <c r="I100" s="148"/>
      <c r="J100" s="128"/>
    </row>
    <row r="101" spans="2:10">
      <c r="B101" s="142"/>
      <c r="C101" s="142"/>
      <c r="D101" s="128"/>
      <c r="E101" s="128"/>
      <c r="F101" s="148"/>
      <c r="G101" s="148"/>
      <c r="H101" s="148"/>
      <c r="I101" s="148"/>
      <c r="J101" s="128"/>
    </row>
    <row r="102" spans="2:10">
      <c r="B102" s="142"/>
      <c r="C102" s="142"/>
      <c r="D102" s="128"/>
      <c r="E102" s="128"/>
      <c r="F102" s="148"/>
      <c r="G102" s="148"/>
      <c r="H102" s="148"/>
      <c r="I102" s="148"/>
      <c r="J102" s="128"/>
    </row>
    <row r="103" spans="2:10">
      <c r="B103" s="142"/>
      <c r="C103" s="142"/>
      <c r="D103" s="128"/>
      <c r="E103" s="128"/>
      <c r="F103" s="148"/>
      <c r="G103" s="148"/>
      <c r="H103" s="148"/>
      <c r="I103" s="148"/>
      <c r="J103" s="128"/>
    </row>
    <row r="104" spans="2:10">
      <c r="B104" s="142"/>
      <c r="C104" s="142"/>
      <c r="D104" s="128"/>
      <c r="E104" s="128"/>
      <c r="F104" s="148"/>
      <c r="G104" s="148"/>
      <c r="H104" s="148"/>
      <c r="I104" s="148"/>
      <c r="J104" s="128"/>
    </row>
    <row r="105" spans="2:10">
      <c r="B105" s="142"/>
      <c r="C105" s="142"/>
      <c r="D105" s="128"/>
      <c r="E105" s="128"/>
      <c r="F105" s="148"/>
      <c r="G105" s="148"/>
      <c r="H105" s="148"/>
      <c r="I105" s="148"/>
      <c r="J105" s="128"/>
    </row>
    <row r="106" spans="2:10">
      <c r="B106" s="142"/>
      <c r="C106" s="142"/>
      <c r="D106" s="128"/>
      <c r="E106" s="128"/>
      <c r="F106" s="148"/>
      <c r="G106" s="148"/>
      <c r="H106" s="148"/>
      <c r="I106" s="148"/>
      <c r="J106" s="128"/>
    </row>
    <row r="107" spans="2:10">
      <c r="B107" s="142"/>
      <c r="C107" s="142"/>
      <c r="D107" s="128"/>
      <c r="E107" s="128"/>
      <c r="F107" s="148"/>
      <c r="G107" s="148"/>
      <c r="H107" s="148"/>
      <c r="I107" s="148"/>
      <c r="J107" s="128"/>
    </row>
    <row r="108" spans="2:10">
      <c r="B108" s="142"/>
      <c r="C108" s="142"/>
      <c r="D108" s="128"/>
      <c r="E108" s="128"/>
      <c r="F108" s="148"/>
      <c r="G108" s="148"/>
      <c r="H108" s="148"/>
      <c r="I108" s="148"/>
      <c r="J108" s="128"/>
    </row>
    <row r="109" spans="2:10">
      <c r="B109" s="142"/>
      <c r="C109" s="142"/>
      <c r="D109" s="128"/>
      <c r="E109" s="128"/>
      <c r="F109" s="148"/>
      <c r="G109" s="148"/>
      <c r="H109" s="148"/>
      <c r="I109" s="148"/>
      <c r="J109" s="128"/>
    </row>
    <row r="110" spans="2:10">
      <c r="B110" s="142"/>
      <c r="C110" s="142"/>
      <c r="D110" s="128"/>
      <c r="E110" s="128"/>
      <c r="F110" s="148"/>
      <c r="G110" s="148"/>
      <c r="H110" s="148"/>
      <c r="I110" s="148"/>
      <c r="J110" s="128"/>
    </row>
    <row r="111" spans="2:10">
      <c r="B111" s="142"/>
      <c r="C111" s="142"/>
      <c r="D111" s="128"/>
      <c r="E111" s="128"/>
      <c r="F111" s="148"/>
      <c r="G111" s="148"/>
      <c r="H111" s="148"/>
      <c r="I111" s="148"/>
      <c r="J111" s="128"/>
    </row>
    <row r="112" spans="2:10">
      <c r="B112" s="142"/>
      <c r="C112" s="142"/>
      <c r="D112" s="128"/>
      <c r="E112" s="128"/>
      <c r="F112" s="148"/>
      <c r="G112" s="148"/>
      <c r="H112" s="148"/>
      <c r="I112" s="148"/>
      <c r="J112" s="128"/>
    </row>
    <row r="113" spans="2:10">
      <c r="B113" s="142"/>
      <c r="C113" s="142"/>
      <c r="D113" s="128"/>
      <c r="E113" s="128"/>
      <c r="F113" s="148"/>
      <c r="G113" s="148"/>
      <c r="H113" s="148"/>
      <c r="I113" s="148"/>
      <c r="J113" s="128"/>
    </row>
    <row r="114" spans="2:10">
      <c r="B114" s="142"/>
      <c r="C114" s="142"/>
      <c r="D114" s="128"/>
      <c r="E114" s="128"/>
      <c r="F114" s="148"/>
      <c r="G114" s="148"/>
      <c r="H114" s="148"/>
      <c r="I114" s="148"/>
      <c r="J114" s="128"/>
    </row>
    <row r="115" spans="2:10">
      <c r="B115" s="142"/>
      <c r="C115" s="142"/>
      <c r="D115" s="128"/>
      <c r="E115" s="128"/>
      <c r="F115" s="148"/>
      <c r="G115" s="148"/>
      <c r="H115" s="148"/>
      <c r="I115" s="148"/>
      <c r="J115" s="128"/>
    </row>
    <row r="116" spans="2:10">
      <c r="B116" s="142"/>
      <c r="C116" s="142"/>
      <c r="D116" s="128"/>
      <c r="E116" s="128"/>
      <c r="F116" s="148"/>
      <c r="G116" s="148"/>
      <c r="H116" s="148"/>
      <c r="I116" s="148"/>
      <c r="J116" s="128"/>
    </row>
    <row r="117" spans="2:10">
      <c r="B117" s="142"/>
      <c r="C117" s="142"/>
      <c r="D117" s="128"/>
      <c r="E117" s="128"/>
      <c r="F117" s="148"/>
      <c r="G117" s="148"/>
      <c r="H117" s="148"/>
      <c r="I117" s="148"/>
      <c r="J117" s="128"/>
    </row>
    <row r="118" spans="2:10">
      <c r="B118" s="142"/>
      <c r="C118" s="142"/>
      <c r="D118" s="128"/>
      <c r="E118" s="128"/>
      <c r="F118" s="148"/>
      <c r="G118" s="148"/>
      <c r="H118" s="148"/>
      <c r="I118" s="148"/>
      <c r="J118" s="128"/>
    </row>
    <row r="119" spans="2:10">
      <c r="B119" s="142"/>
      <c r="C119" s="142"/>
      <c r="D119" s="128"/>
      <c r="E119" s="128"/>
      <c r="F119" s="148"/>
      <c r="G119" s="148"/>
      <c r="H119" s="148"/>
      <c r="I119" s="148"/>
      <c r="J119" s="128"/>
    </row>
    <row r="120" spans="2:10">
      <c r="B120" s="142"/>
      <c r="C120" s="142"/>
      <c r="D120" s="128"/>
      <c r="E120" s="128"/>
      <c r="F120" s="148"/>
      <c r="G120" s="148"/>
      <c r="H120" s="148"/>
      <c r="I120" s="148"/>
      <c r="J120" s="128"/>
    </row>
    <row r="121" spans="2:10">
      <c r="B121" s="142"/>
      <c r="C121" s="142"/>
      <c r="D121" s="128"/>
      <c r="E121" s="128"/>
      <c r="F121" s="148"/>
      <c r="G121" s="148"/>
      <c r="H121" s="148"/>
      <c r="I121" s="148"/>
      <c r="J121" s="128"/>
    </row>
    <row r="122" spans="2:10">
      <c r="B122" s="142"/>
      <c r="C122" s="142"/>
      <c r="D122" s="128"/>
      <c r="E122" s="128"/>
      <c r="F122" s="148"/>
      <c r="G122" s="148"/>
      <c r="H122" s="148"/>
      <c r="I122" s="148"/>
      <c r="J122" s="128"/>
    </row>
    <row r="123" spans="2:10">
      <c r="B123" s="142"/>
      <c r="C123" s="142"/>
      <c r="D123" s="128"/>
      <c r="E123" s="128"/>
      <c r="F123" s="148"/>
      <c r="G123" s="148"/>
      <c r="H123" s="148"/>
      <c r="I123" s="148"/>
      <c r="J123" s="128"/>
    </row>
    <row r="124" spans="2:10">
      <c r="B124" s="142"/>
      <c r="C124" s="142"/>
      <c r="D124" s="128"/>
      <c r="E124" s="128"/>
      <c r="F124" s="148"/>
      <c r="G124" s="148"/>
      <c r="H124" s="148"/>
      <c r="I124" s="148"/>
      <c r="J124" s="128"/>
    </row>
    <row r="125" spans="2:10">
      <c r="B125" s="142"/>
      <c r="C125" s="142"/>
      <c r="D125" s="128"/>
      <c r="E125" s="128"/>
      <c r="F125" s="148"/>
      <c r="G125" s="148"/>
      <c r="H125" s="148"/>
      <c r="I125" s="148"/>
      <c r="J125" s="128"/>
    </row>
    <row r="126" spans="2:10">
      <c r="B126" s="142"/>
      <c r="C126" s="142"/>
      <c r="D126" s="128"/>
      <c r="E126" s="128"/>
      <c r="F126" s="148"/>
      <c r="G126" s="148"/>
      <c r="H126" s="148"/>
      <c r="I126" s="148"/>
      <c r="J126" s="128"/>
    </row>
    <row r="127" spans="2:10">
      <c r="B127" s="142"/>
      <c r="C127" s="142"/>
      <c r="D127" s="128"/>
      <c r="E127" s="128"/>
      <c r="F127" s="148"/>
      <c r="G127" s="148"/>
      <c r="H127" s="148"/>
      <c r="I127" s="148"/>
      <c r="J127" s="128"/>
    </row>
    <row r="128" spans="2:10">
      <c r="B128" s="142"/>
      <c r="C128" s="142"/>
      <c r="D128" s="128"/>
      <c r="E128" s="128"/>
      <c r="F128" s="148"/>
      <c r="G128" s="148"/>
      <c r="H128" s="148"/>
      <c r="I128" s="148"/>
      <c r="J128" s="128"/>
    </row>
    <row r="129" spans="2:10">
      <c r="B129" s="142"/>
      <c r="C129" s="142"/>
      <c r="D129" s="128"/>
      <c r="E129" s="128"/>
      <c r="F129" s="148"/>
      <c r="G129" s="148"/>
      <c r="H129" s="148"/>
      <c r="I129" s="148"/>
      <c r="J129" s="128"/>
    </row>
    <row r="130" spans="2:10">
      <c r="B130" s="142"/>
      <c r="C130" s="142"/>
      <c r="D130" s="128"/>
      <c r="E130" s="128"/>
      <c r="F130" s="148"/>
      <c r="G130" s="148"/>
      <c r="H130" s="148"/>
      <c r="I130" s="148"/>
      <c r="J130" s="128"/>
    </row>
    <row r="131" spans="2:10">
      <c r="B131" s="142"/>
      <c r="C131" s="142"/>
      <c r="D131" s="128"/>
      <c r="E131" s="128"/>
      <c r="F131" s="148"/>
      <c r="G131" s="148"/>
      <c r="H131" s="148"/>
      <c r="I131" s="148"/>
      <c r="J131" s="128"/>
    </row>
    <row r="132" spans="2:10">
      <c r="B132" s="142"/>
      <c r="C132" s="142"/>
      <c r="D132" s="128"/>
      <c r="E132" s="128"/>
      <c r="F132" s="148"/>
      <c r="G132" s="148"/>
      <c r="H132" s="148"/>
      <c r="I132" s="148"/>
      <c r="J132" s="128"/>
    </row>
    <row r="133" spans="2:10">
      <c r="B133" s="142"/>
      <c r="C133" s="142"/>
      <c r="D133" s="128"/>
      <c r="E133" s="128"/>
      <c r="F133" s="148"/>
      <c r="G133" s="148"/>
      <c r="H133" s="148"/>
      <c r="I133" s="148"/>
      <c r="J133" s="128"/>
    </row>
    <row r="134" spans="2:10">
      <c r="B134" s="142"/>
      <c r="C134" s="142"/>
      <c r="D134" s="128"/>
      <c r="E134" s="128"/>
      <c r="F134" s="148"/>
      <c r="G134" s="148"/>
      <c r="H134" s="148"/>
      <c r="I134" s="148"/>
      <c r="J134" s="128"/>
    </row>
    <row r="135" spans="2:10">
      <c r="B135" s="142"/>
      <c r="C135" s="142"/>
      <c r="D135" s="128"/>
      <c r="E135" s="128"/>
      <c r="F135" s="148"/>
      <c r="G135" s="148"/>
      <c r="H135" s="148"/>
      <c r="I135" s="148"/>
      <c r="J135" s="128"/>
    </row>
    <row r="136" spans="2:10">
      <c r="B136" s="142"/>
      <c r="C136" s="142"/>
      <c r="D136" s="128"/>
      <c r="E136" s="128"/>
      <c r="F136" s="148"/>
      <c r="G136" s="148"/>
      <c r="H136" s="148"/>
      <c r="I136" s="148"/>
      <c r="J136" s="128"/>
    </row>
    <row r="137" spans="2:10">
      <c r="B137" s="142"/>
      <c r="C137" s="142"/>
      <c r="D137" s="128"/>
      <c r="E137" s="128"/>
      <c r="F137" s="148"/>
      <c r="G137" s="148"/>
      <c r="H137" s="148"/>
      <c r="I137" s="148"/>
      <c r="J137" s="128"/>
    </row>
    <row r="138" spans="2:10">
      <c r="B138" s="142"/>
      <c r="C138" s="142"/>
      <c r="D138" s="128"/>
      <c r="E138" s="128"/>
      <c r="F138" s="148"/>
      <c r="G138" s="148"/>
      <c r="H138" s="148"/>
      <c r="I138" s="148"/>
      <c r="J138" s="128"/>
    </row>
    <row r="139" spans="2:10">
      <c r="B139" s="142"/>
      <c r="C139" s="142"/>
      <c r="D139" s="128"/>
      <c r="E139" s="128"/>
      <c r="F139" s="148"/>
      <c r="G139" s="148"/>
      <c r="H139" s="148"/>
      <c r="I139" s="148"/>
      <c r="J139" s="128"/>
    </row>
    <row r="140" spans="2:10">
      <c r="B140" s="142"/>
      <c r="C140" s="142"/>
      <c r="D140" s="128"/>
      <c r="E140" s="128"/>
      <c r="F140" s="148"/>
      <c r="G140" s="148"/>
      <c r="H140" s="148"/>
      <c r="I140" s="148"/>
      <c r="J140" s="128"/>
    </row>
    <row r="141" spans="2:10">
      <c r="B141" s="142"/>
      <c r="C141" s="142"/>
      <c r="D141" s="128"/>
      <c r="E141" s="128"/>
      <c r="F141" s="148"/>
      <c r="G141" s="148"/>
      <c r="H141" s="148"/>
      <c r="I141" s="148"/>
      <c r="J141" s="128"/>
    </row>
    <row r="142" spans="2:10">
      <c r="B142" s="142"/>
      <c r="C142" s="142"/>
      <c r="D142" s="128"/>
      <c r="E142" s="128"/>
      <c r="F142" s="148"/>
      <c r="G142" s="148"/>
      <c r="H142" s="148"/>
      <c r="I142" s="148"/>
      <c r="J142" s="128"/>
    </row>
    <row r="143" spans="2:10">
      <c r="B143" s="142"/>
      <c r="C143" s="142"/>
      <c r="D143" s="128"/>
      <c r="E143" s="128"/>
      <c r="F143" s="148"/>
      <c r="G143" s="148"/>
      <c r="H143" s="148"/>
      <c r="I143" s="148"/>
      <c r="J143" s="128"/>
    </row>
    <row r="144" spans="2:10">
      <c r="B144" s="142"/>
      <c r="C144" s="142"/>
      <c r="D144" s="128"/>
      <c r="E144" s="128"/>
      <c r="F144" s="148"/>
      <c r="G144" s="148"/>
      <c r="H144" s="148"/>
      <c r="I144" s="148"/>
      <c r="J144" s="128"/>
    </row>
    <row r="145" spans="2:10">
      <c r="B145" s="142"/>
      <c r="C145" s="142"/>
      <c r="D145" s="128"/>
      <c r="E145" s="128"/>
      <c r="F145" s="148"/>
      <c r="G145" s="148"/>
      <c r="H145" s="148"/>
      <c r="I145" s="148"/>
      <c r="J145" s="128"/>
    </row>
    <row r="146" spans="2:10">
      <c r="B146" s="142"/>
      <c r="C146" s="142"/>
      <c r="D146" s="128"/>
      <c r="E146" s="128"/>
      <c r="F146" s="148"/>
      <c r="G146" s="148"/>
      <c r="H146" s="148"/>
      <c r="I146" s="148"/>
      <c r="J146" s="128"/>
    </row>
    <row r="147" spans="2:10">
      <c r="B147" s="142"/>
      <c r="C147" s="142"/>
      <c r="D147" s="128"/>
      <c r="E147" s="128"/>
      <c r="F147" s="148"/>
      <c r="G147" s="148"/>
      <c r="H147" s="148"/>
      <c r="I147" s="148"/>
      <c r="J147" s="128"/>
    </row>
    <row r="148" spans="2:10">
      <c r="B148" s="142"/>
      <c r="C148" s="142"/>
      <c r="D148" s="128"/>
      <c r="E148" s="128"/>
      <c r="F148" s="148"/>
      <c r="G148" s="148"/>
      <c r="H148" s="148"/>
      <c r="I148" s="148"/>
      <c r="J148" s="128"/>
    </row>
    <row r="149" spans="2:10">
      <c r="B149" s="142"/>
      <c r="C149" s="142"/>
      <c r="D149" s="128"/>
      <c r="E149" s="128"/>
      <c r="F149" s="148"/>
      <c r="G149" s="148"/>
      <c r="H149" s="148"/>
      <c r="I149" s="148"/>
      <c r="J149" s="128"/>
    </row>
    <row r="150" spans="2:10">
      <c r="B150" s="142"/>
      <c r="C150" s="142"/>
      <c r="D150" s="128"/>
      <c r="E150" s="128"/>
      <c r="F150" s="148"/>
      <c r="G150" s="148"/>
      <c r="H150" s="148"/>
      <c r="I150" s="148"/>
      <c r="J150" s="128"/>
    </row>
    <row r="151" spans="2:10">
      <c r="B151" s="142"/>
      <c r="C151" s="142"/>
      <c r="D151" s="128"/>
      <c r="E151" s="128"/>
      <c r="F151" s="148"/>
      <c r="G151" s="148"/>
      <c r="H151" s="148"/>
      <c r="I151" s="148"/>
      <c r="J151" s="128"/>
    </row>
    <row r="152" spans="2:10">
      <c r="B152" s="142"/>
      <c r="C152" s="142"/>
      <c r="D152" s="128"/>
      <c r="E152" s="128"/>
      <c r="F152" s="148"/>
      <c r="G152" s="148"/>
      <c r="H152" s="148"/>
      <c r="I152" s="148"/>
      <c r="J152" s="128"/>
    </row>
    <row r="153" spans="2:10">
      <c r="B153" s="142"/>
      <c r="C153" s="142"/>
      <c r="D153" s="128"/>
      <c r="E153" s="128"/>
      <c r="F153" s="148"/>
      <c r="G153" s="148"/>
      <c r="H153" s="148"/>
      <c r="I153" s="148"/>
      <c r="J153" s="128"/>
    </row>
    <row r="154" spans="2:10">
      <c r="B154" s="142"/>
      <c r="C154" s="142"/>
      <c r="D154" s="128"/>
      <c r="E154" s="128"/>
      <c r="F154" s="148"/>
      <c r="G154" s="148"/>
      <c r="H154" s="148"/>
      <c r="I154" s="148"/>
      <c r="J154" s="128"/>
    </row>
    <row r="155" spans="2:10">
      <c r="B155" s="142"/>
      <c r="C155" s="142"/>
      <c r="D155" s="128"/>
      <c r="E155" s="128"/>
      <c r="F155" s="148"/>
      <c r="G155" s="148"/>
      <c r="H155" s="148"/>
      <c r="I155" s="148"/>
      <c r="J155" s="128"/>
    </row>
    <row r="156" spans="2:10">
      <c r="B156" s="142"/>
      <c r="C156" s="142"/>
      <c r="D156" s="128"/>
      <c r="E156" s="128"/>
      <c r="F156" s="148"/>
      <c r="G156" s="148"/>
      <c r="H156" s="148"/>
      <c r="I156" s="148"/>
      <c r="J156" s="128"/>
    </row>
    <row r="157" spans="2:10">
      <c r="B157" s="142"/>
      <c r="C157" s="142"/>
      <c r="D157" s="128"/>
      <c r="E157" s="128"/>
      <c r="F157" s="148"/>
      <c r="G157" s="148"/>
      <c r="H157" s="148"/>
      <c r="I157" s="148"/>
      <c r="J157" s="128"/>
    </row>
    <row r="158" spans="2:10">
      <c r="B158" s="142"/>
      <c r="C158" s="142"/>
      <c r="D158" s="128"/>
      <c r="E158" s="128"/>
      <c r="F158" s="148"/>
      <c r="G158" s="148"/>
      <c r="H158" s="148"/>
      <c r="I158" s="148"/>
      <c r="J158" s="128"/>
    </row>
    <row r="159" spans="2:10">
      <c r="B159" s="142"/>
      <c r="C159" s="142"/>
      <c r="D159" s="128"/>
      <c r="E159" s="128"/>
      <c r="F159" s="148"/>
      <c r="G159" s="148"/>
      <c r="H159" s="148"/>
      <c r="I159" s="148"/>
      <c r="J159" s="128"/>
    </row>
    <row r="160" spans="2:10">
      <c r="B160" s="142"/>
      <c r="C160" s="142"/>
      <c r="D160" s="128"/>
      <c r="E160" s="128"/>
      <c r="F160" s="148"/>
      <c r="G160" s="148"/>
      <c r="H160" s="148"/>
      <c r="I160" s="148"/>
      <c r="J160" s="128"/>
    </row>
    <row r="161" spans="2:10">
      <c r="B161" s="142"/>
      <c r="C161" s="142"/>
      <c r="D161" s="128"/>
      <c r="E161" s="128"/>
      <c r="F161" s="148"/>
      <c r="G161" s="148"/>
      <c r="H161" s="148"/>
      <c r="I161" s="148"/>
      <c r="J161" s="128"/>
    </row>
    <row r="162" spans="2:10">
      <c r="B162" s="142"/>
      <c r="C162" s="142"/>
      <c r="D162" s="128"/>
      <c r="E162" s="128"/>
      <c r="F162" s="148"/>
      <c r="G162" s="148"/>
      <c r="H162" s="148"/>
      <c r="I162" s="148"/>
      <c r="J162" s="128"/>
    </row>
    <row r="163" spans="2:10">
      <c r="B163" s="142"/>
      <c r="C163" s="142"/>
      <c r="D163" s="128"/>
      <c r="E163" s="128"/>
      <c r="F163" s="148"/>
      <c r="G163" s="148"/>
      <c r="H163" s="148"/>
      <c r="I163" s="148"/>
      <c r="J163" s="128"/>
    </row>
    <row r="164" spans="2:10">
      <c r="B164" s="142"/>
      <c r="C164" s="142"/>
      <c r="D164" s="128"/>
      <c r="E164" s="128"/>
      <c r="F164" s="148"/>
      <c r="G164" s="148"/>
      <c r="H164" s="148"/>
      <c r="I164" s="148"/>
      <c r="J164" s="128"/>
    </row>
    <row r="165" spans="2:10">
      <c r="B165" s="142"/>
      <c r="C165" s="142"/>
      <c r="D165" s="128"/>
      <c r="E165" s="128"/>
      <c r="F165" s="148"/>
      <c r="G165" s="148"/>
      <c r="H165" s="148"/>
      <c r="I165" s="148"/>
      <c r="J165" s="128"/>
    </row>
    <row r="166" spans="2:10">
      <c r="B166" s="142"/>
      <c r="C166" s="142"/>
      <c r="D166" s="128"/>
      <c r="E166" s="128"/>
      <c r="F166" s="148"/>
      <c r="G166" s="148"/>
      <c r="H166" s="148"/>
      <c r="I166" s="148"/>
      <c r="J166" s="128"/>
    </row>
    <row r="167" spans="2:10">
      <c r="B167" s="142"/>
      <c r="C167" s="142"/>
      <c r="D167" s="128"/>
      <c r="E167" s="128"/>
      <c r="F167" s="148"/>
      <c r="G167" s="148"/>
      <c r="H167" s="148"/>
      <c r="I167" s="148"/>
      <c r="J167" s="128"/>
    </row>
    <row r="168" spans="2:10">
      <c r="B168" s="142"/>
      <c r="C168" s="142"/>
      <c r="D168" s="128"/>
      <c r="E168" s="128"/>
      <c r="F168" s="148"/>
      <c r="G168" s="148"/>
      <c r="H168" s="148"/>
      <c r="I168" s="148"/>
      <c r="J168" s="128"/>
    </row>
    <row r="169" spans="2:10">
      <c r="B169" s="142"/>
      <c r="C169" s="142"/>
      <c r="D169" s="128"/>
      <c r="E169" s="128"/>
      <c r="F169" s="148"/>
      <c r="G169" s="148"/>
      <c r="H169" s="148"/>
      <c r="I169" s="148"/>
      <c r="J169" s="128"/>
    </row>
    <row r="170" spans="2:10">
      <c r="B170" s="142"/>
      <c r="C170" s="142"/>
      <c r="D170" s="128"/>
      <c r="E170" s="128"/>
      <c r="F170" s="148"/>
      <c r="G170" s="148"/>
      <c r="H170" s="148"/>
      <c r="I170" s="148"/>
      <c r="J170" s="128"/>
    </row>
    <row r="171" spans="2:10">
      <c r="B171" s="142"/>
      <c r="C171" s="142"/>
      <c r="D171" s="128"/>
      <c r="E171" s="128"/>
      <c r="F171" s="148"/>
      <c r="G171" s="148"/>
      <c r="H171" s="148"/>
      <c r="I171" s="148"/>
      <c r="J171" s="128"/>
    </row>
    <row r="172" spans="2:10">
      <c r="B172" s="142"/>
      <c r="C172" s="142"/>
      <c r="D172" s="128"/>
      <c r="E172" s="128"/>
      <c r="F172" s="148"/>
      <c r="G172" s="148"/>
      <c r="H172" s="148"/>
      <c r="I172" s="148"/>
      <c r="J172" s="128"/>
    </row>
    <row r="173" spans="2:10">
      <c r="B173" s="142"/>
      <c r="C173" s="142"/>
      <c r="D173" s="128"/>
      <c r="E173" s="128"/>
      <c r="F173" s="148"/>
      <c r="G173" s="148"/>
      <c r="H173" s="148"/>
      <c r="I173" s="148"/>
      <c r="J173" s="128"/>
    </row>
    <row r="174" spans="2:10">
      <c r="B174" s="142"/>
      <c r="C174" s="142"/>
      <c r="D174" s="128"/>
      <c r="E174" s="128"/>
      <c r="F174" s="148"/>
      <c r="G174" s="148"/>
      <c r="H174" s="148"/>
      <c r="I174" s="148"/>
      <c r="J174" s="128"/>
    </row>
    <row r="175" spans="2:10">
      <c r="B175" s="142"/>
      <c r="C175" s="142"/>
      <c r="D175" s="128"/>
      <c r="E175" s="128"/>
      <c r="F175" s="148"/>
      <c r="G175" s="148"/>
      <c r="H175" s="148"/>
      <c r="I175" s="148"/>
      <c r="J175" s="128"/>
    </row>
    <row r="176" spans="2:10">
      <c r="B176" s="142"/>
      <c r="C176" s="142"/>
      <c r="D176" s="128"/>
      <c r="E176" s="128"/>
      <c r="F176" s="148"/>
      <c r="G176" s="148"/>
      <c r="H176" s="148"/>
      <c r="I176" s="148"/>
      <c r="J176" s="128"/>
    </row>
    <row r="177" spans="2:10">
      <c r="B177" s="142"/>
      <c r="C177" s="142"/>
      <c r="D177" s="128"/>
      <c r="E177" s="128"/>
      <c r="F177" s="148"/>
      <c r="G177" s="148"/>
      <c r="H177" s="148"/>
      <c r="I177" s="148"/>
      <c r="J177" s="128"/>
    </row>
    <row r="178" spans="2:10">
      <c r="B178" s="142"/>
      <c r="C178" s="142"/>
      <c r="D178" s="128"/>
      <c r="E178" s="128"/>
      <c r="F178" s="148"/>
      <c r="G178" s="148"/>
      <c r="H178" s="148"/>
      <c r="I178" s="148"/>
      <c r="J178" s="128"/>
    </row>
    <row r="179" spans="2:10">
      <c r="B179" s="142"/>
      <c r="C179" s="142"/>
      <c r="D179" s="128"/>
      <c r="E179" s="128"/>
      <c r="F179" s="148"/>
      <c r="G179" s="148"/>
      <c r="H179" s="148"/>
      <c r="I179" s="148"/>
      <c r="J179" s="128"/>
    </row>
    <row r="180" spans="2:10">
      <c r="B180" s="142"/>
      <c r="C180" s="142"/>
      <c r="D180" s="128"/>
      <c r="E180" s="128"/>
      <c r="F180" s="148"/>
      <c r="G180" s="148"/>
      <c r="H180" s="148"/>
      <c r="I180" s="148"/>
      <c r="J180" s="128"/>
    </row>
    <row r="181" spans="2:10">
      <c r="B181" s="142"/>
      <c r="C181" s="142"/>
      <c r="D181" s="128"/>
      <c r="E181" s="128"/>
      <c r="F181" s="148"/>
      <c r="G181" s="148"/>
      <c r="H181" s="148"/>
      <c r="I181" s="148"/>
      <c r="J181" s="128"/>
    </row>
    <row r="182" spans="2:10">
      <c r="B182" s="142"/>
      <c r="C182" s="142"/>
      <c r="D182" s="128"/>
      <c r="E182" s="128"/>
      <c r="F182" s="148"/>
      <c r="G182" s="148"/>
      <c r="H182" s="148"/>
      <c r="I182" s="148"/>
      <c r="J182" s="128"/>
    </row>
    <row r="183" spans="2:10">
      <c r="B183" s="142"/>
      <c r="C183" s="142"/>
      <c r="D183" s="128"/>
      <c r="E183" s="128"/>
      <c r="F183" s="148"/>
      <c r="G183" s="148"/>
      <c r="H183" s="148"/>
      <c r="I183" s="148"/>
      <c r="J183" s="128"/>
    </row>
    <row r="184" spans="2:10">
      <c r="B184" s="142"/>
      <c r="C184" s="142"/>
      <c r="D184" s="128"/>
      <c r="E184" s="128"/>
      <c r="F184" s="148"/>
      <c r="G184" s="148"/>
      <c r="H184" s="148"/>
      <c r="I184" s="148"/>
      <c r="J184" s="128"/>
    </row>
    <row r="185" spans="2:10">
      <c r="B185" s="142"/>
      <c r="C185" s="142"/>
      <c r="D185" s="128"/>
      <c r="E185" s="128"/>
      <c r="F185" s="148"/>
      <c r="G185" s="148"/>
      <c r="H185" s="148"/>
      <c r="I185" s="148"/>
      <c r="J185" s="128"/>
    </row>
    <row r="186" spans="2:10">
      <c r="B186" s="142"/>
      <c r="C186" s="142"/>
      <c r="D186" s="128"/>
      <c r="E186" s="128"/>
      <c r="F186" s="148"/>
      <c r="G186" s="148"/>
      <c r="H186" s="148"/>
      <c r="I186" s="148"/>
      <c r="J186" s="128"/>
    </row>
    <row r="187" spans="2:10">
      <c r="B187" s="142"/>
      <c r="C187" s="142"/>
      <c r="D187" s="128"/>
      <c r="E187" s="128"/>
      <c r="F187" s="148"/>
      <c r="G187" s="148"/>
      <c r="H187" s="148"/>
      <c r="I187" s="148"/>
      <c r="J187" s="128"/>
    </row>
    <row r="188" spans="2:10">
      <c r="B188" s="142"/>
      <c r="C188" s="142"/>
      <c r="D188" s="128"/>
      <c r="E188" s="128"/>
      <c r="F188" s="148"/>
      <c r="G188" s="148"/>
      <c r="H188" s="148"/>
      <c r="I188" s="148"/>
      <c r="J188" s="128"/>
    </row>
    <row r="189" spans="2:10">
      <c r="B189" s="142"/>
      <c r="C189" s="142"/>
      <c r="D189" s="128"/>
      <c r="E189" s="128"/>
      <c r="F189" s="148"/>
      <c r="G189" s="148"/>
      <c r="H189" s="148"/>
      <c r="I189" s="148"/>
      <c r="J189" s="128"/>
    </row>
    <row r="190" spans="2:10">
      <c r="B190" s="142"/>
      <c r="C190" s="142"/>
      <c r="D190" s="128"/>
      <c r="E190" s="128"/>
      <c r="F190" s="148"/>
      <c r="G190" s="148"/>
      <c r="H190" s="148"/>
      <c r="I190" s="148"/>
      <c r="J190" s="128"/>
    </row>
    <row r="191" spans="2:10">
      <c r="B191" s="142"/>
      <c r="C191" s="142"/>
      <c r="D191" s="128"/>
      <c r="E191" s="128"/>
      <c r="F191" s="148"/>
      <c r="G191" s="148"/>
      <c r="H191" s="148"/>
      <c r="I191" s="148"/>
      <c r="J191" s="128"/>
    </row>
    <row r="192" spans="2:10">
      <c r="B192" s="142"/>
      <c r="C192" s="142"/>
      <c r="D192" s="128"/>
      <c r="E192" s="128"/>
      <c r="F192" s="148"/>
      <c r="G192" s="148"/>
      <c r="H192" s="148"/>
      <c r="I192" s="148"/>
      <c r="J192" s="128"/>
    </row>
    <row r="193" spans="2:10">
      <c r="B193" s="142"/>
      <c r="C193" s="142"/>
      <c r="D193" s="128"/>
      <c r="E193" s="128"/>
      <c r="F193" s="148"/>
      <c r="G193" s="148"/>
      <c r="H193" s="148"/>
      <c r="I193" s="148"/>
      <c r="J193" s="128"/>
    </row>
    <row r="194" spans="2:10">
      <c r="B194" s="142"/>
      <c r="C194" s="142"/>
      <c r="D194" s="128"/>
      <c r="E194" s="128"/>
      <c r="F194" s="148"/>
      <c r="G194" s="148"/>
      <c r="H194" s="148"/>
      <c r="I194" s="148"/>
      <c r="J194" s="128"/>
    </row>
    <row r="195" spans="2:10">
      <c r="B195" s="142"/>
      <c r="C195" s="142"/>
      <c r="D195" s="128"/>
      <c r="E195" s="128"/>
      <c r="F195" s="148"/>
      <c r="G195" s="148"/>
      <c r="H195" s="148"/>
      <c r="I195" s="148"/>
      <c r="J195" s="128"/>
    </row>
    <row r="196" spans="2:10">
      <c r="B196" s="142"/>
      <c r="C196" s="142"/>
      <c r="D196" s="128"/>
      <c r="E196" s="128"/>
      <c r="F196" s="148"/>
      <c r="G196" s="148"/>
      <c r="H196" s="148"/>
      <c r="I196" s="148"/>
      <c r="J196" s="128"/>
    </row>
    <row r="197" spans="2:10">
      <c r="B197" s="142"/>
      <c r="C197" s="142"/>
      <c r="D197" s="128"/>
      <c r="E197" s="128"/>
      <c r="F197" s="148"/>
      <c r="G197" s="148"/>
      <c r="H197" s="148"/>
      <c r="I197" s="148"/>
      <c r="J197" s="128"/>
    </row>
    <row r="198" spans="2:10">
      <c r="B198" s="142"/>
      <c r="C198" s="142"/>
      <c r="D198" s="128"/>
      <c r="E198" s="128"/>
      <c r="F198" s="148"/>
      <c r="G198" s="148"/>
      <c r="H198" s="148"/>
      <c r="I198" s="148"/>
      <c r="J198" s="128"/>
    </row>
    <row r="199" spans="2:10">
      <c r="B199" s="142"/>
      <c r="C199" s="142"/>
      <c r="D199" s="128"/>
      <c r="E199" s="128"/>
      <c r="F199" s="148"/>
      <c r="G199" s="148"/>
      <c r="H199" s="148"/>
      <c r="I199" s="148"/>
      <c r="J199" s="128"/>
    </row>
    <row r="200" spans="2:10">
      <c r="B200" s="142"/>
      <c r="C200" s="142"/>
      <c r="D200" s="128"/>
      <c r="E200" s="128"/>
      <c r="F200" s="148"/>
      <c r="G200" s="148"/>
      <c r="H200" s="148"/>
      <c r="I200" s="148"/>
      <c r="J200" s="128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6" type="noConversion"/>
  <dataValidations count="1">
    <dataValidation allowBlank="1" showInputMessage="1" showErrorMessage="1" sqref="D1:J9 C5:C9 A1:A1048576 B1:B9 B50:J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56" t="s">
        <v>165</v>
      </c>
      <c r="C1" s="77" t="s" vm="1">
        <v>244</v>
      </c>
    </row>
    <row r="2" spans="2:11">
      <c r="B2" s="56" t="s">
        <v>164</v>
      </c>
      <c r="C2" s="77" t="s">
        <v>245</v>
      </c>
    </row>
    <row r="3" spans="2:11">
      <c r="B3" s="56" t="s">
        <v>166</v>
      </c>
      <c r="C3" s="77" t="s">
        <v>246</v>
      </c>
    </row>
    <row r="4" spans="2:11">
      <c r="B4" s="56" t="s">
        <v>167</v>
      </c>
      <c r="C4" s="77" t="s">
        <v>247</v>
      </c>
    </row>
    <row r="6" spans="2:11" ht="26.25" customHeight="1">
      <c r="B6" s="182" t="s">
        <v>198</v>
      </c>
      <c r="C6" s="183"/>
      <c r="D6" s="183"/>
      <c r="E6" s="183"/>
      <c r="F6" s="183"/>
      <c r="G6" s="183"/>
      <c r="H6" s="183"/>
      <c r="I6" s="183"/>
      <c r="J6" s="183"/>
      <c r="K6" s="184"/>
    </row>
    <row r="7" spans="2:11" s="3" customFormat="1" ht="66">
      <c r="B7" s="59" t="s">
        <v>135</v>
      </c>
      <c r="C7" s="59" t="s">
        <v>136</v>
      </c>
      <c r="D7" s="59" t="s">
        <v>15</v>
      </c>
      <c r="E7" s="59" t="s">
        <v>16</v>
      </c>
      <c r="F7" s="59" t="s">
        <v>65</v>
      </c>
      <c r="G7" s="59" t="s">
        <v>120</v>
      </c>
      <c r="H7" s="59" t="s">
        <v>61</v>
      </c>
      <c r="I7" s="59" t="s">
        <v>129</v>
      </c>
      <c r="J7" s="59" t="s">
        <v>168</v>
      </c>
      <c r="K7" s="59" t="s">
        <v>169</v>
      </c>
    </row>
    <row r="8" spans="2:11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230</v>
      </c>
      <c r="J8" s="32" t="s">
        <v>20</v>
      </c>
      <c r="K8" s="17" t="s">
        <v>20</v>
      </c>
    </row>
    <row r="9" spans="2:11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11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2:11" ht="21" customHeight="1">
      <c r="B11" s="144"/>
      <c r="C11" s="99"/>
      <c r="D11" s="99"/>
      <c r="E11" s="99"/>
      <c r="F11" s="99"/>
      <c r="G11" s="99"/>
      <c r="H11" s="99"/>
      <c r="I11" s="99"/>
      <c r="J11" s="99"/>
      <c r="K11" s="99"/>
    </row>
    <row r="12" spans="2:11">
      <c r="B12" s="144"/>
      <c r="C12" s="99"/>
      <c r="D12" s="99"/>
      <c r="E12" s="99"/>
      <c r="F12" s="99"/>
      <c r="G12" s="99"/>
      <c r="H12" s="99"/>
      <c r="I12" s="99"/>
      <c r="J12" s="99"/>
      <c r="K12" s="99"/>
    </row>
    <row r="13" spans="2:11"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2:11"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2:11"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2:11"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2:11"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142"/>
      <c r="C110" s="142"/>
      <c r="D110" s="148"/>
      <c r="E110" s="148"/>
      <c r="F110" s="148"/>
      <c r="G110" s="148"/>
      <c r="H110" s="148"/>
      <c r="I110" s="128"/>
      <c r="J110" s="128"/>
      <c r="K110" s="128"/>
    </row>
    <row r="111" spans="2:11">
      <c r="B111" s="142"/>
      <c r="C111" s="142"/>
      <c r="D111" s="148"/>
      <c r="E111" s="148"/>
      <c r="F111" s="148"/>
      <c r="G111" s="148"/>
      <c r="H111" s="148"/>
      <c r="I111" s="128"/>
      <c r="J111" s="128"/>
      <c r="K111" s="128"/>
    </row>
    <row r="112" spans="2:11">
      <c r="B112" s="142"/>
      <c r="C112" s="142"/>
      <c r="D112" s="148"/>
      <c r="E112" s="148"/>
      <c r="F112" s="148"/>
      <c r="G112" s="148"/>
      <c r="H112" s="148"/>
      <c r="I112" s="128"/>
      <c r="J112" s="128"/>
      <c r="K112" s="128"/>
    </row>
    <row r="113" spans="2:11">
      <c r="B113" s="142"/>
      <c r="C113" s="142"/>
      <c r="D113" s="148"/>
      <c r="E113" s="148"/>
      <c r="F113" s="148"/>
      <c r="G113" s="148"/>
      <c r="H113" s="148"/>
      <c r="I113" s="128"/>
      <c r="J113" s="128"/>
      <c r="K113" s="128"/>
    </row>
    <row r="114" spans="2:11">
      <c r="B114" s="142"/>
      <c r="C114" s="142"/>
      <c r="D114" s="148"/>
      <c r="E114" s="148"/>
      <c r="F114" s="148"/>
      <c r="G114" s="148"/>
      <c r="H114" s="148"/>
      <c r="I114" s="128"/>
      <c r="J114" s="128"/>
      <c r="K114" s="128"/>
    </row>
    <row r="115" spans="2:11">
      <c r="B115" s="142"/>
      <c r="C115" s="142"/>
      <c r="D115" s="148"/>
      <c r="E115" s="148"/>
      <c r="F115" s="148"/>
      <c r="G115" s="148"/>
      <c r="H115" s="148"/>
      <c r="I115" s="128"/>
      <c r="J115" s="128"/>
      <c r="K115" s="128"/>
    </row>
    <row r="116" spans="2:11">
      <c r="B116" s="142"/>
      <c r="C116" s="142"/>
      <c r="D116" s="148"/>
      <c r="E116" s="148"/>
      <c r="F116" s="148"/>
      <c r="G116" s="148"/>
      <c r="H116" s="148"/>
      <c r="I116" s="128"/>
      <c r="J116" s="128"/>
      <c r="K116" s="128"/>
    </row>
    <row r="117" spans="2:11">
      <c r="B117" s="142"/>
      <c r="C117" s="142"/>
      <c r="D117" s="148"/>
      <c r="E117" s="148"/>
      <c r="F117" s="148"/>
      <c r="G117" s="148"/>
      <c r="H117" s="148"/>
      <c r="I117" s="128"/>
      <c r="J117" s="128"/>
      <c r="K117" s="128"/>
    </row>
    <row r="118" spans="2:11">
      <c r="B118" s="142"/>
      <c r="C118" s="142"/>
      <c r="D118" s="148"/>
      <c r="E118" s="148"/>
      <c r="F118" s="148"/>
      <c r="G118" s="148"/>
      <c r="H118" s="148"/>
      <c r="I118" s="128"/>
      <c r="J118" s="128"/>
      <c r="K118" s="128"/>
    </row>
    <row r="119" spans="2:11">
      <c r="B119" s="142"/>
      <c r="C119" s="142"/>
      <c r="D119" s="148"/>
      <c r="E119" s="148"/>
      <c r="F119" s="148"/>
      <c r="G119" s="148"/>
      <c r="H119" s="148"/>
      <c r="I119" s="128"/>
      <c r="J119" s="128"/>
      <c r="K119" s="128"/>
    </row>
    <row r="120" spans="2:11">
      <c r="B120" s="142"/>
      <c r="C120" s="142"/>
      <c r="D120" s="148"/>
      <c r="E120" s="148"/>
      <c r="F120" s="148"/>
      <c r="G120" s="148"/>
      <c r="H120" s="148"/>
      <c r="I120" s="128"/>
      <c r="J120" s="128"/>
      <c r="K120" s="128"/>
    </row>
    <row r="121" spans="2:11">
      <c r="B121" s="142"/>
      <c r="C121" s="142"/>
      <c r="D121" s="148"/>
      <c r="E121" s="148"/>
      <c r="F121" s="148"/>
      <c r="G121" s="148"/>
      <c r="H121" s="148"/>
      <c r="I121" s="128"/>
      <c r="J121" s="128"/>
      <c r="K121" s="128"/>
    </row>
    <row r="122" spans="2:11">
      <c r="B122" s="142"/>
      <c r="C122" s="142"/>
      <c r="D122" s="148"/>
      <c r="E122" s="148"/>
      <c r="F122" s="148"/>
      <c r="G122" s="148"/>
      <c r="H122" s="148"/>
      <c r="I122" s="128"/>
      <c r="J122" s="128"/>
      <c r="K122" s="128"/>
    </row>
    <row r="123" spans="2:11">
      <c r="B123" s="142"/>
      <c r="C123" s="142"/>
      <c r="D123" s="148"/>
      <c r="E123" s="148"/>
      <c r="F123" s="148"/>
      <c r="G123" s="148"/>
      <c r="H123" s="148"/>
      <c r="I123" s="128"/>
      <c r="J123" s="128"/>
      <c r="K123" s="128"/>
    </row>
    <row r="124" spans="2:11">
      <c r="B124" s="142"/>
      <c r="C124" s="142"/>
      <c r="D124" s="148"/>
      <c r="E124" s="148"/>
      <c r="F124" s="148"/>
      <c r="G124" s="148"/>
      <c r="H124" s="148"/>
      <c r="I124" s="128"/>
      <c r="J124" s="128"/>
      <c r="K124" s="128"/>
    </row>
    <row r="125" spans="2:11">
      <c r="B125" s="142"/>
      <c r="C125" s="142"/>
      <c r="D125" s="148"/>
      <c r="E125" s="148"/>
      <c r="F125" s="148"/>
      <c r="G125" s="148"/>
      <c r="H125" s="148"/>
      <c r="I125" s="128"/>
      <c r="J125" s="128"/>
      <c r="K125" s="128"/>
    </row>
    <row r="126" spans="2:11">
      <c r="B126" s="142"/>
      <c r="C126" s="142"/>
      <c r="D126" s="148"/>
      <c r="E126" s="148"/>
      <c r="F126" s="148"/>
      <c r="G126" s="148"/>
      <c r="H126" s="148"/>
      <c r="I126" s="128"/>
      <c r="J126" s="128"/>
      <c r="K126" s="128"/>
    </row>
    <row r="127" spans="2:11">
      <c r="B127" s="142"/>
      <c r="C127" s="142"/>
      <c r="D127" s="148"/>
      <c r="E127" s="148"/>
      <c r="F127" s="148"/>
      <c r="G127" s="148"/>
      <c r="H127" s="148"/>
      <c r="I127" s="128"/>
      <c r="J127" s="128"/>
      <c r="K127" s="128"/>
    </row>
    <row r="128" spans="2:11">
      <c r="B128" s="142"/>
      <c r="C128" s="142"/>
      <c r="D128" s="148"/>
      <c r="E128" s="148"/>
      <c r="F128" s="148"/>
      <c r="G128" s="148"/>
      <c r="H128" s="148"/>
      <c r="I128" s="128"/>
      <c r="J128" s="128"/>
      <c r="K128" s="128"/>
    </row>
    <row r="129" spans="2:11">
      <c r="B129" s="142"/>
      <c r="C129" s="142"/>
      <c r="D129" s="148"/>
      <c r="E129" s="148"/>
      <c r="F129" s="148"/>
      <c r="G129" s="148"/>
      <c r="H129" s="148"/>
      <c r="I129" s="128"/>
      <c r="J129" s="128"/>
      <c r="K129" s="128"/>
    </row>
    <row r="130" spans="2:11">
      <c r="B130" s="142"/>
      <c r="C130" s="142"/>
      <c r="D130" s="148"/>
      <c r="E130" s="148"/>
      <c r="F130" s="148"/>
      <c r="G130" s="148"/>
      <c r="H130" s="148"/>
      <c r="I130" s="128"/>
      <c r="J130" s="128"/>
      <c r="K130" s="128"/>
    </row>
    <row r="131" spans="2:11">
      <c r="B131" s="142"/>
      <c r="C131" s="142"/>
      <c r="D131" s="148"/>
      <c r="E131" s="148"/>
      <c r="F131" s="148"/>
      <c r="G131" s="148"/>
      <c r="H131" s="148"/>
      <c r="I131" s="128"/>
      <c r="J131" s="128"/>
      <c r="K131" s="128"/>
    </row>
    <row r="132" spans="2:11">
      <c r="B132" s="142"/>
      <c r="C132" s="142"/>
      <c r="D132" s="148"/>
      <c r="E132" s="148"/>
      <c r="F132" s="148"/>
      <c r="G132" s="148"/>
      <c r="H132" s="148"/>
      <c r="I132" s="128"/>
      <c r="J132" s="128"/>
      <c r="K132" s="128"/>
    </row>
    <row r="133" spans="2:11">
      <c r="B133" s="142"/>
      <c r="C133" s="142"/>
      <c r="D133" s="148"/>
      <c r="E133" s="148"/>
      <c r="F133" s="148"/>
      <c r="G133" s="148"/>
      <c r="H133" s="148"/>
      <c r="I133" s="128"/>
      <c r="J133" s="128"/>
      <c r="K133" s="128"/>
    </row>
    <row r="134" spans="2:11">
      <c r="B134" s="142"/>
      <c r="C134" s="142"/>
      <c r="D134" s="148"/>
      <c r="E134" s="148"/>
      <c r="F134" s="148"/>
      <c r="G134" s="148"/>
      <c r="H134" s="148"/>
      <c r="I134" s="128"/>
      <c r="J134" s="128"/>
      <c r="K134" s="128"/>
    </row>
    <row r="135" spans="2:11">
      <c r="B135" s="142"/>
      <c r="C135" s="142"/>
      <c r="D135" s="148"/>
      <c r="E135" s="148"/>
      <c r="F135" s="148"/>
      <c r="G135" s="148"/>
      <c r="H135" s="148"/>
      <c r="I135" s="128"/>
      <c r="J135" s="128"/>
      <c r="K135" s="128"/>
    </row>
    <row r="136" spans="2:11">
      <c r="B136" s="142"/>
      <c r="C136" s="142"/>
      <c r="D136" s="148"/>
      <c r="E136" s="148"/>
      <c r="F136" s="148"/>
      <c r="G136" s="148"/>
      <c r="H136" s="148"/>
      <c r="I136" s="128"/>
      <c r="J136" s="128"/>
      <c r="K136" s="128"/>
    </row>
    <row r="137" spans="2:11">
      <c r="B137" s="142"/>
      <c r="C137" s="142"/>
      <c r="D137" s="148"/>
      <c r="E137" s="148"/>
      <c r="F137" s="148"/>
      <c r="G137" s="148"/>
      <c r="H137" s="148"/>
      <c r="I137" s="128"/>
      <c r="J137" s="128"/>
      <c r="K137" s="128"/>
    </row>
    <row r="138" spans="2:11">
      <c r="B138" s="142"/>
      <c r="C138" s="142"/>
      <c r="D138" s="148"/>
      <c r="E138" s="148"/>
      <c r="F138" s="148"/>
      <c r="G138" s="148"/>
      <c r="H138" s="148"/>
      <c r="I138" s="128"/>
      <c r="J138" s="128"/>
      <c r="K138" s="128"/>
    </row>
    <row r="139" spans="2:11">
      <c r="B139" s="142"/>
      <c r="C139" s="142"/>
      <c r="D139" s="148"/>
      <c r="E139" s="148"/>
      <c r="F139" s="148"/>
      <c r="G139" s="148"/>
      <c r="H139" s="148"/>
      <c r="I139" s="128"/>
      <c r="J139" s="128"/>
      <c r="K139" s="128"/>
    </row>
    <row r="140" spans="2:11">
      <c r="B140" s="142"/>
      <c r="C140" s="142"/>
      <c r="D140" s="148"/>
      <c r="E140" s="148"/>
      <c r="F140" s="148"/>
      <c r="G140" s="148"/>
      <c r="H140" s="148"/>
      <c r="I140" s="128"/>
      <c r="J140" s="128"/>
      <c r="K140" s="128"/>
    </row>
    <row r="141" spans="2:11">
      <c r="B141" s="142"/>
      <c r="C141" s="142"/>
      <c r="D141" s="148"/>
      <c r="E141" s="148"/>
      <c r="F141" s="148"/>
      <c r="G141" s="148"/>
      <c r="H141" s="148"/>
      <c r="I141" s="128"/>
      <c r="J141" s="128"/>
      <c r="K141" s="128"/>
    </row>
    <row r="142" spans="2:11">
      <c r="B142" s="142"/>
      <c r="C142" s="142"/>
      <c r="D142" s="148"/>
      <c r="E142" s="148"/>
      <c r="F142" s="148"/>
      <c r="G142" s="148"/>
      <c r="H142" s="148"/>
      <c r="I142" s="128"/>
      <c r="J142" s="128"/>
      <c r="K142" s="128"/>
    </row>
    <row r="143" spans="2:11">
      <c r="B143" s="142"/>
      <c r="C143" s="142"/>
      <c r="D143" s="148"/>
      <c r="E143" s="148"/>
      <c r="F143" s="148"/>
      <c r="G143" s="148"/>
      <c r="H143" s="148"/>
      <c r="I143" s="128"/>
      <c r="J143" s="128"/>
      <c r="K143" s="128"/>
    </row>
    <row r="144" spans="2:11">
      <c r="B144" s="142"/>
      <c r="C144" s="142"/>
      <c r="D144" s="148"/>
      <c r="E144" s="148"/>
      <c r="F144" s="148"/>
      <c r="G144" s="148"/>
      <c r="H144" s="148"/>
      <c r="I144" s="128"/>
      <c r="J144" s="128"/>
      <c r="K144" s="128"/>
    </row>
    <row r="145" spans="2:11">
      <c r="B145" s="142"/>
      <c r="C145" s="142"/>
      <c r="D145" s="148"/>
      <c r="E145" s="148"/>
      <c r="F145" s="148"/>
      <c r="G145" s="148"/>
      <c r="H145" s="148"/>
      <c r="I145" s="128"/>
      <c r="J145" s="128"/>
      <c r="K145" s="128"/>
    </row>
    <row r="146" spans="2:11">
      <c r="B146" s="142"/>
      <c r="C146" s="142"/>
      <c r="D146" s="148"/>
      <c r="E146" s="148"/>
      <c r="F146" s="148"/>
      <c r="G146" s="148"/>
      <c r="H146" s="148"/>
      <c r="I146" s="128"/>
      <c r="J146" s="128"/>
      <c r="K146" s="128"/>
    </row>
    <row r="147" spans="2:11">
      <c r="B147" s="142"/>
      <c r="C147" s="142"/>
      <c r="D147" s="148"/>
      <c r="E147" s="148"/>
      <c r="F147" s="148"/>
      <c r="G147" s="148"/>
      <c r="H147" s="148"/>
      <c r="I147" s="128"/>
      <c r="J147" s="128"/>
      <c r="K147" s="128"/>
    </row>
    <row r="148" spans="2:11">
      <c r="B148" s="142"/>
      <c r="C148" s="142"/>
      <c r="D148" s="148"/>
      <c r="E148" s="148"/>
      <c r="F148" s="148"/>
      <c r="G148" s="148"/>
      <c r="H148" s="148"/>
      <c r="I148" s="128"/>
      <c r="J148" s="128"/>
      <c r="K148" s="128"/>
    </row>
    <row r="149" spans="2:11">
      <c r="B149" s="142"/>
      <c r="C149" s="142"/>
      <c r="D149" s="148"/>
      <c r="E149" s="148"/>
      <c r="F149" s="148"/>
      <c r="G149" s="148"/>
      <c r="H149" s="148"/>
      <c r="I149" s="128"/>
      <c r="J149" s="128"/>
      <c r="K149" s="128"/>
    </row>
    <row r="150" spans="2:11">
      <c r="B150" s="142"/>
      <c r="C150" s="142"/>
      <c r="D150" s="148"/>
      <c r="E150" s="148"/>
      <c r="F150" s="148"/>
      <c r="G150" s="148"/>
      <c r="H150" s="148"/>
      <c r="I150" s="128"/>
      <c r="J150" s="128"/>
      <c r="K150" s="128"/>
    </row>
    <row r="151" spans="2:11">
      <c r="B151" s="142"/>
      <c r="C151" s="142"/>
      <c r="D151" s="148"/>
      <c r="E151" s="148"/>
      <c r="F151" s="148"/>
      <c r="G151" s="148"/>
      <c r="H151" s="148"/>
      <c r="I151" s="128"/>
      <c r="J151" s="128"/>
      <c r="K151" s="128"/>
    </row>
    <row r="152" spans="2:11">
      <c r="B152" s="142"/>
      <c r="C152" s="142"/>
      <c r="D152" s="148"/>
      <c r="E152" s="148"/>
      <c r="F152" s="148"/>
      <c r="G152" s="148"/>
      <c r="H152" s="148"/>
      <c r="I152" s="128"/>
      <c r="J152" s="128"/>
      <c r="K152" s="128"/>
    </row>
    <row r="153" spans="2:11">
      <c r="B153" s="142"/>
      <c r="C153" s="142"/>
      <c r="D153" s="148"/>
      <c r="E153" s="148"/>
      <c r="F153" s="148"/>
      <c r="G153" s="148"/>
      <c r="H153" s="148"/>
      <c r="I153" s="128"/>
      <c r="J153" s="128"/>
      <c r="K153" s="128"/>
    </row>
    <row r="154" spans="2:11">
      <c r="B154" s="142"/>
      <c r="C154" s="142"/>
      <c r="D154" s="148"/>
      <c r="E154" s="148"/>
      <c r="F154" s="148"/>
      <c r="G154" s="148"/>
      <c r="H154" s="148"/>
      <c r="I154" s="128"/>
      <c r="J154" s="128"/>
      <c r="K154" s="128"/>
    </row>
    <row r="155" spans="2:11">
      <c r="B155" s="142"/>
      <c r="C155" s="142"/>
      <c r="D155" s="148"/>
      <c r="E155" s="148"/>
      <c r="F155" s="148"/>
      <c r="G155" s="148"/>
      <c r="H155" s="148"/>
      <c r="I155" s="128"/>
      <c r="J155" s="128"/>
      <c r="K155" s="128"/>
    </row>
    <row r="156" spans="2:11">
      <c r="B156" s="142"/>
      <c r="C156" s="142"/>
      <c r="D156" s="148"/>
      <c r="E156" s="148"/>
      <c r="F156" s="148"/>
      <c r="G156" s="148"/>
      <c r="H156" s="148"/>
      <c r="I156" s="128"/>
      <c r="J156" s="128"/>
      <c r="K156" s="128"/>
    </row>
    <row r="157" spans="2:11">
      <c r="B157" s="142"/>
      <c r="C157" s="142"/>
      <c r="D157" s="148"/>
      <c r="E157" s="148"/>
      <c r="F157" s="148"/>
      <c r="G157" s="148"/>
      <c r="H157" s="148"/>
      <c r="I157" s="128"/>
      <c r="J157" s="128"/>
      <c r="K157" s="128"/>
    </row>
    <row r="158" spans="2:11">
      <c r="B158" s="142"/>
      <c r="C158" s="142"/>
      <c r="D158" s="148"/>
      <c r="E158" s="148"/>
      <c r="F158" s="148"/>
      <c r="G158" s="148"/>
      <c r="H158" s="148"/>
      <c r="I158" s="128"/>
      <c r="J158" s="128"/>
      <c r="K158" s="128"/>
    </row>
    <row r="159" spans="2:11">
      <c r="B159" s="142"/>
      <c r="C159" s="142"/>
      <c r="D159" s="148"/>
      <c r="E159" s="148"/>
      <c r="F159" s="148"/>
      <c r="G159" s="148"/>
      <c r="H159" s="148"/>
      <c r="I159" s="128"/>
      <c r="J159" s="128"/>
      <c r="K159" s="128"/>
    </row>
    <row r="160" spans="2:11">
      <c r="B160" s="142"/>
      <c r="C160" s="142"/>
      <c r="D160" s="148"/>
      <c r="E160" s="148"/>
      <c r="F160" s="148"/>
      <c r="G160" s="148"/>
      <c r="H160" s="148"/>
      <c r="I160" s="128"/>
      <c r="J160" s="128"/>
      <c r="K160" s="128"/>
    </row>
    <row r="161" spans="2:11">
      <c r="B161" s="142"/>
      <c r="C161" s="142"/>
      <c r="D161" s="148"/>
      <c r="E161" s="148"/>
      <c r="F161" s="148"/>
      <c r="G161" s="148"/>
      <c r="H161" s="148"/>
      <c r="I161" s="128"/>
      <c r="J161" s="128"/>
      <c r="K161" s="128"/>
    </row>
    <row r="162" spans="2:11">
      <c r="B162" s="142"/>
      <c r="C162" s="142"/>
      <c r="D162" s="148"/>
      <c r="E162" s="148"/>
      <c r="F162" s="148"/>
      <c r="G162" s="148"/>
      <c r="H162" s="148"/>
      <c r="I162" s="128"/>
      <c r="J162" s="128"/>
      <c r="K162" s="128"/>
    </row>
    <row r="163" spans="2:11">
      <c r="B163" s="142"/>
      <c r="C163" s="142"/>
      <c r="D163" s="148"/>
      <c r="E163" s="148"/>
      <c r="F163" s="148"/>
      <c r="G163" s="148"/>
      <c r="H163" s="148"/>
      <c r="I163" s="128"/>
      <c r="J163" s="128"/>
      <c r="K163" s="128"/>
    </row>
    <row r="164" spans="2:11">
      <c r="B164" s="142"/>
      <c r="C164" s="142"/>
      <c r="D164" s="148"/>
      <c r="E164" s="148"/>
      <c r="F164" s="148"/>
      <c r="G164" s="148"/>
      <c r="H164" s="148"/>
      <c r="I164" s="128"/>
      <c r="J164" s="128"/>
      <c r="K164" s="128"/>
    </row>
    <row r="165" spans="2:11">
      <c r="B165" s="142"/>
      <c r="C165" s="142"/>
      <c r="D165" s="148"/>
      <c r="E165" s="148"/>
      <c r="F165" s="148"/>
      <c r="G165" s="148"/>
      <c r="H165" s="148"/>
      <c r="I165" s="128"/>
      <c r="J165" s="128"/>
      <c r="K165" s="128"/>
    </row>
    <row r="166" spans="2:11">
      <c r="B166" s="142"/>
      <c r="C166" s="142"/>
      <c r="D166" s="148"/>
      <c r="E166" s="148"/>
      <c r="F166" s="148"/>
      <c r="G166" s="148"/>
      <c r="H166" s="148"/>
      <c r="I166" s="128"/>
      <c r="J166" s="128"/>
      <c r="K166" s="128"/>
    </row>
    <row r="167" spans="2:11">
      <c r="B167" s="142"/>
      <c r="C167" s="142"/>
      <c r="D167" s="148"/>
      <c r="E167" s="148"/>
      <c r="F167" s="148"/>
      <c r="G167" s="148"/>
      <c r="H167" s="148"/>
      <c r="I167" s="128"/>
      <c r="J167" s="128"/>
      <c r="K167" s="128"/>
    </row>
    <row r="168" spans="2:11">
      <c r="B168" s="142"/>
      <c r="C168" s="142"/>
      <c r="D168" s="148"/>
      <c r="E168" s="148"/>
      <c r="F168" s="148"/>
      <c r="G168" s="148"/>
      <c r="H168" s="148"/>
      <c r="I168" s="128"/>
      <c r="J168" s="128"/>
      <c r="K168" s="128"/>
    </row>
    <row r="169" spans="2:11">
      <c r="B169" s="142"/>
      <c r="C169" s="142"/>
      <c r="D169" s="148"/>
      <c r="E169" s="148"/>
      <c r="F169" s="148"/>
      <c r="G169" s="148"/>
      <c r="H169" s="148"/>
      <c r="I169" s="128"/>
      <c r="J169" s="128"/>
      <c r="K169" s="128"/>
    </row>
    <row r="170" spans="2:11">
      <c r="B170" s="142"/>
      <c r="C170" s="142"/>
      <c r="D170" s="148"/>
      <c r="E170" s="148"/>
      <c r="F170" s="148"/>
      <c r="G170" s="148"/>
      <c r="H170" s="148"/>
      <c r="I170" s="128"/>
      <c r="J170" s="128"/>
      <c r="K170" s="128"/>
    </row>
    <row r="171" spans="2:11">
      <c r="B171" s="142"/>
      <c r="C171" s="142"/>
      <c r="D171" s="148"/>
      <c r="E171" s="148"/>
      <c r="F171" s="148"/>
      <c r="G171" s="148"/>
      <c r="H171" s="148"/>
      <c r="I171" s="128"/>
      <c r="J171" s="128"/>
      <c r="K171" s="128"/>
    </row>
    <row r="172" spans="2:11">
      <c r="B172" s="142"/>
      <c r="C172" s="142"/>
      <c r="D172" s="148"/>
      <c r="E172" s="148"/>
      <c r="F172" s="148"/>
      <c r="G172" s="148"/>
      <c r="H172" s="148"/>
      <c r="I172" s="128"/>
      <c r="J172" s="128"/>
      <c r="K172" s="128"/>
    </row>
    <row r="173" spans="2:11">
      <c r="B173" s="142"/>
      <c r="C173" s="142"/>
      <c r="D173" s="148"/>
      <c r="E173" s="148"/>
      <c r="F173" s="148"/>
      <c r="G173" s="148"/>
      <c r="H173" s="148"/>
      <c r="I173" s="128"/>
      <c r="J173" s="128"/>
      <c r="K173" s="128"/>
    </row>
    <row r="174" spans="2:11">
      <c r="B174" s="142"/>
      <c r="C174" s="142"/>
      <c r="D174" s="148"/>
      <c r="E174" s="148"/>
      <c r="F174" s="148"/>
      <c r="G174" s="148"/>
      <c r="H174" s="148"/>
      <c r="I174" s="128"/>
      <c r="J174" s="128"/>
      <c r="K174" s="128"/>
    </row>
    <row r="175" spans="2:11">
      <c r="B175" s="142"/>
      <c r="C175" s="142"/>
      <c r="D175" s="148"/>
      <c r="E175" s="148"/>
      <c r="F175" s="148"/>
      <c r="G175" s="148"/>
      <c r="H175" s="148"/>
      <c r="I175" s="128"/>
      <c r="J175" s="128"/>
      <c r="K175" s="128"/>
    </row>
    <row r="176" spans="2:11">
      <c r="B176" s="142"/>
      <c r="C176" s="142"/>
      <c r="D176" s="148"/>
      <c r="E176" s="148"/>
      <c r="F176" s="148"/>
      <c r="G176" s="148"/>
      <c r="H176" s="148"/>
      <c r="I176" s="128"/>
      <c r="J176" s="128"/>
      <c r="K176" s="128"/>
    </row>
    <row r="177" spans="2:11">
      <c r="B177" s="142"/>
      <c r="C177" s="142"/>
      <c r="D177" s="148"/>
      <c r="E177" s="148"/>
      <c r="F177" s="148"/>
      <c r="G177" s="148"/>
      <c r="H177" s="148"/>
      <c r="I177" s="128"/>
      <c r="J177" s="128"/>
      <c r="K177" s="128"/>
    </row>
    <row r="178" spans="2:11">
      <c r="B178" s="142"/>
      <c r="C178" s="142"/>
      <c r="D178" s="148"/>
      <c r="E178" s="148"/>
      <c r="F178" s="148"/>
      <c r="G178" s="148"/>
      <c r="H178" s="148"/>
      <c r="I178" s="128"/>
      <c r="J178" s="128"/>
      <c r="K178" s="128"/>
    </row>
    <row r="179" spans="2:11">
      <c r="B179" s="142"/>
      <c r="C179" s="142"/>
      <c r="D179" s="148"/>
      <c r="E179" s="148"/>
      <c r="F179" s="148"/>
      <c r="G179" s="148"/>
      <c r="H179" s="148"/>
      <c r="I179" s="128"/>
      <c r="J179" s="128"/>
      <c r="K179" s="128"/>
    </row>
    <row r="180" spans="2:11">
      <c r="B180" s="142"/>
      <c r="C180" s="142"/>
      <c r="D180" s="148"/>
      <c r="E180" s="148"/>
      <c r="F180" s="148"/>
      <c r="G180" s="148"/>
      <c r="H180" s="148"/>
      <c r="I180" s="128"/>
      <c r="J180" s="128"/>
      <c r="K180" s="128"/>
    </row>
    <row r="181" spans="2:11">
      <c r="B181" s="142"/>
      <c r="C181" s="142"/>
      <c r="D181" s="148"/>
      <c r="E181" s="148"/>
      <c r="F181" s="148"/>
      <c r="G181" s="148"/>
      <c r="H181" s="148"/>
      <c r="I181" s="128"/>
      <c r="J181" s="128"/>
      <c r="K181" s="128"/>
    </row>
    <row r="182" spans="2:11">
      <c r="B182" s="142"/>
      <c r="C182" s="142"/>
      <c r="D182" s="148"/>
      <c r="E182" s="148"/>
      <c r="F182" s="148"/>
      <c r="G182" s="148"/>
      <c r="H182" s="148"/>
      <c r="I182" s="128"/>
      <c r="J182" s="128"/>
      <c r="K182" s="128"/>
    </row>
    <row r="183" spans="2:11">
      <c r="B183" s="142"/>
      <c r="C183" s="142"/>
      <c r="D183" s="148"/>
      <c r="E183" s="148"/>
      <c r="F183" s="148"/>
      <c r="G183" s="148"/>
      <c r="H183" s="148"/>
      <c r="I183" s="128"/>
      <c r="J183" s="128"/>
      <c r="K183" s="128"/>
    </row>
    <row r="184" spans="2:11">
      <c r="B184" s="142"/>
      <c r="C184" s="142"/>
      <c r="D184" s="148"/>
      <c r="E184" s="148"/>
      <c r="F184" s="148"/>
      <c r="G184" s="148"/>
      <c r="H184" s="148"/>
      <c r="I184" s="128"/>
      <c r="J184" s="128"/>
      <c r="K184" s="128"/>
    </row>
    <row r="185" spans="2:11">
      <c r="B185" s="142"/>
      <c r="C185" s="142"/>
      <c r="D185" s="148"/>
      <c r="E185" s="148"/>
      <c r="F185" s="148"/>
      <c r="G185" s="148"/>
      <c r="H185" s="148"/>
      <c r="I185" s="128"/>
      <c r="J185" s="128"/>
      <c r="K185" s="128"/>
    </row>
    <row r="186" spans="2:11">
      <c r="B186" s="142"/>
      <c r="C186" s="142"/>
      <c r="D186" s="148"/>
      <c r="E186" s="148"/>
      <c r="F186" s="148"/>
      <c r="G186" s="148"/>
      <c r="H186" s="148"/>
      <c r="I186" s="128"/>
      <c r="J186" s="128"/>
      <c r="K186" s="128"/>
    </row>
    <row r="187" spans="2:11">
      <c r="B187" s="142"/>
      <c r="C187" s="142"/>
      <c r="D187" s="148"/>
      <c r="E187" s="148"/>
      <c r="F187" s="148"/>
      <c r="G187" s="148"/>
      <c r="H187" s="148"/>
      <c r="I187" s="128"/>
      <c r="J187" s="128"/>
      <c r="K187" s="128"/>
    </row>
    <row r="188" spans="2:11">
      <c r="B188" s="142"/>
      <c r="C188" s="142"/>
      <c r="D188" s="148"/>
      <c r="E188" s="148"/>
      <c r="F188" s="148"/>
      <c r="G188" s="148"/>
      <c r="H188" s="148"/>
      <c r="I188" s="128"/>
      <c r="J188" s="128"/>
      <c r="K188" s="128"/>
    </row>
    <row r="189" spans="2:11">
      <c r="B189" s="142"/>
      <c r="C189" s="142"/>
      <c r="D189" s="148"/>
      <c r="E189" s="148"/>
      <c r="F189" s="148"/>
      <c r="G189" s="148"/>
      <c r="H189" s="148"/>
      <c r="I189" s="128"/>
      <c r="J189" s="128"/>
      <c r="K189" s="128"/>
    </row>
    <row r="190" spans="2:11">
      <c r="B190" s="142"/>
      <c r="C190" s="142"/>
      <c r="D190" s="148"/>
      <c r="E190" s="148"/>
      <c r="F190" s="148"/>
      <c r="G190" s="148"/>
      <c r="H190" s="148"/>
      <c r="I190" s="128"/>
      <c r="J190" s="128"/>
      <c r="K190" s="128"/>
    </row>
    <row r="191" spans="2:11">
      <c r="B191" s="142"/>
      <c r="C191" s="142"/>
      <c r="D191" s="148"/>
      <c r="E191" s="148"/>
      <c r="F191" s="148"/>
      <c r="G191" s="148"/>
      <c r="H191" s="148"/>
      <c r="I191" s="128"/>
      <c r="J191" s="128"/>
      <c r="K191" s="128"/>
    </row>
    <row r="192" spans="2:11">
      <c r="B192" s="142"/>
      <c r="C192" s="142"/>
      <c r="D192" s="148"/>
      <c r="E192" s="148"/>
      <c r="F192" s="148"/>
      <c r="G192" s="148"/>
      <c r="H192" s="148"/>
      <c r="I192" s="128"/>
      <c r="J192" s="128"/>
      <c r="K192" s="128"/>
    </row>
    <row r="193" spans="2:11">
      <c r="B193" s="142"/>
      <c r="C193" s="142"/>
      <c r="D193" s="148"/>
      <c r="E193" s="148"/>
      <c r="F193" s="148"/>
      <c r="G193" s="148"/>
      <c r="H193" s="148"/>
      <c r="I193" s="128"/>
      <c r="J193" s="128"/>
      <c r="K193" s="128"/>
    </row>
    <row r="194" spans="2:11">
      <c r="B194" s="142"/>
      <c r="C194" s="142"/>
      <c r="D194" s="148"/>
      <c r="E194" s="148"/>
      <c r="F194" s="148"/>
      <c r="G194" s="148"/>
      <c r="H194" s="148"/>
      <c r="I194" s="128"/>
      <c r="J194" s="128"/>
      <c r="K194" s="128"/>
    </row>
    <row r="195" spans="2:11">
      <c r="B195" s="142"/>
      <c r="C195" s="142"/>
      <c r="D195" s="148"/>
      <c r="E195" s="148"/>
      <c r="F195" s="148"/>
      <c r="G195" s="148"/>
      <c r="H195" s="148"/>
      <c r="I195" s="128"/>
      <c r="J195" s="128"/>
      <c r="K195" s="128"/>
    </row>
    <row r="196" spans="2:11">
      <c r="B196" s="142"/>
      <c r="C196" s="142"/>
      <c r="D196" s="148"/>
      <c r="E196" s="148"/>
      <c r="F196" s="148"/>
      <c r="G196" s="148"/>
      <c r="H196" s="148"/>
      <c r="I196" s="128"/>
      <c r="J196" s="128"/>
      <c r="K196" s="128"/>
    </row>
    <row r="197" spans="2:11">
      <c r="B197" s="142"/>
      <c r="C197" s="142"/>
      <c r="D197" s="148"/>
      <c r="E197" s="148"/>
      <c r="F197" s="148"/>
      <c r="G197" s="148"/>
      <c r="H197" s="148"/>
      <c r="I197" s="128"/>
      <c r="J197" s="128"/>
      <c r="K197" s="128"/>
    </row>
    <row r="198" spans="2:11">
      <c r="B198" s="142"/>
      <c r="C198" s="142"/>
      <c r="D198" s="148"/>
      <c r="E198" s="148"/>
      <c r="F198" s="148"/>
      <c r="G198" s="148"/>
      <c r="H198" s="148"/>
      <c r="I198" s="128"/>
      <c r="J198" s="128"/>
      <c r="K198" s="128"/>
    </row>
    <row r="199" spans="2:11">
      <c r="B199" s="142"/>
      <c r="C199" s="142"/>
      <c r="D199" s="148"/>
      <c r="E199" s="148"/>
      <c r="F199" s="148"/>
      <c r="G199" s="148"/>
      <c r="H199" s="148"/>
      <c r="I199" s="128"/>
      <c r="J199" s="128"/>
      <c r="K199" s="128"/>
    </row>
    <row r="200" spans="2:11">
      <c r="B200" s="142"/>
      <c r="C200" s="142"/>
      <c r="D200" s="148"/>
      <c r="E200" s="148"/>
      <c r="F200" s="148"/>
      <c r="G200" s="148"/>
      <c r="H200" s="148"/>
      <c r="I200" s="128"/>
      <c r="J200" s="128"/>
      <c r="K200" s="128"/>
    </row>
    <row r="201" spans="2:11">
      <c r="B201" s="142"/>
      <c r="C201" s="142"/>
      <c r="D201" s="148"/>
      <c r="E201" s="148"/>
      <c r="F201" s="148"/>
      <c r="G201" s="148"/>
      <c r="H201" s="148"/>
      <c r="I201" s="128"/>
      <c r="J201" s="128"/>
      <c r="K201" s="128"/>
    </row>
    <row r="202" spans="2:11">
      <c r="B202" s="142"/>
      <c r="C202" s="142"/>
      <c r="D202" s="148"/>
      <c r="E202" s="148"/>
      <c r="F202" s="148"/>
      <c r="G202" s="148"/>
      <c r="H202" s="148"/>
      <c r="I202" s="128"/>
      <c r="J202" s="128"/>
      <c r="K202" s="128"/>
    </row>
    <row r="203" spans="2:11">
      <c r="B203" s="142"/>
      <c r="C203" s="142"/>
      <c r="D203" s="148"/>
      <c r="E203" s="148"/>
      <c r="F203" s="148"/>
      <c r="G203" s="148"/>
      <c r="H203" s="148"/>
      <c r="I203" s="128"/>
      <c r="J203" s="128"/>
      <c r="K203" s="128"/>
    </row>
    <row r="204" spans="2:11">
      <c r="B204" s="142"/>
      <c r="C204" s="142"/>
      <c r="D204" s="148"/>
      <c r="E204" s="148"/>
      <c r="F204" s="148"/>
      <c r="G204" s="148"/>
      <c r="H204" s="148"/>
      <c r="I204" s="128"/>
      <c r="J204" s="128"/>
      <c r="K204" s="128"/>
    </row>
    <row r="205" spans="2:11">
      <c r="B205" s="142"/>
      <c r="C205" s="142"/>
      <c r="D205" s="148"/>
      <c r="E205" s="148"/>
      <c r="F205" s="148"/>
      <c r="G205" s="148"/>
      <c r="H205" s="148"/>
      <c r="I205" s="128"/>
      <c r="J205" s="128"/>
      <c r="K205" s="128"/>
    </row>
    <row r="206" spans="2:11">
      <c r="B206" s="142"/>
      <c r="C206" s="142"/>
      <c r="D206" s="148"/>
      <c r="E206" s="148"/>
      <c r="F206" s="148"/>
      <c r="G206" s="148"/>
      <c r="H206" s="148"/>
      <c r="I206" s="128"/>
      <c r="J206" s="128"/>
      <c r="K206" s="128"/>
    </row>
    <row r="207" spans="2:11">
      <c r="B207" s="142"/>
      <c r="C207" s="142"/>
      <c r="D207" s="148"/>
      <c r="E207" s="148"/>
      <c r="F207" s="148"/>
      <c r="G207" s="148"/>
      <c r="H207" s="148"/>
      <c r="I207" s="128"/>
      <c r="J207" s="128"/>
      <c r="K207" s="128"/>
    </row>
    <row r="208" spans="2:11">
      <c r="B208" s="142"/>
      <c r="C208" s="142"/>
      <c r="D208" s="148"/>
      <c r="E208" s="148"/>
      <c r="F208" s="148"/>
      <c r="G208" s="148"/>
      <c r="H208" s="148"/>
      <c r="I208" s="128"/>
      <c r="J208" s="128"/>
      <c r="K208" s="128"/>
    </row>
    <row r="209" spans="2:11">
      <c r="B209" s="142"/>
      <c r="C209" s="142"/>
      <c r="D209" s="148"/>
      <c r="E209" s="148"/>
      <c r="F209" s="148"/>
      <c r="G209" s="148"/>
      <c r="H209" s="148"/>
      <c r="I209" s="128"/>
      <c r="J209" s="128"/>
      <c r="K209" s="128"/>
    </row>
    <row r="210" spans="2:11">
      <c r="B210" s="142"/>
      <c r="C210" s="142"/>
      <c r="D210" s="148"/>
      <c r="E210" s="148"/>
      <c r="F210" s="148"/>
      <c r="G210" s="148"/>
      <c r="H210" s="148"/>
      <c r="I210" s="128"/>
      <c r="J210" s="128"/>
      <c r="K210" s="128"/>
    </row>
    <row r="211" spans="2:11">
      <c r="B211" s="142"/>
      <c r="C211" s="142"/>
      <c r="D211" s="148"/>
      <c r="E211" s="148"/>
      <c r="F211" s="148"/>
      <c r="G211" s="148"/>
      <c r="H211" s="148"/>
      <c r="I211" s="128"/>
      <c r="J211" s="128"/>
      <c r="K211" s="128"/>
    </row>
    <row r="212" spans="2:11">
      <c r="B212" s="142"/>
      <c r="C212" s="142"/>
      <c r="D212" s="148"/>
      <c r="E212" s="148"/>
      <c r="F212" s="148"/>
      <c r="G212" s="148"/>
      <c r="H212" s="148"/>
      <c r="I212" s="128"/>
      <c r="J212" s="128"/>
      <c r="K212" s="128"/>
    </row>
    <row r="213" spans="2:11">
      <c r="B213" s="142"/>
      <c r="C213" s="142"/>
      <c r="D213" s="148"/>
      <c r="E213" s="148"/>
      <c r="F213" s="148"/>
      <c r="G213" s="148"/>
      <c r="H213" s="148"/>
      <c r="I213" s="128"/>
      <c r="J213" s="128"/>
      <c r="K213" s="128"/>
    </row>
    <row r="214" spans="2:11">
      <c r="B214" s="142"/>
      <c r="C214" s="142"/>
      <c r="D214" s="148"/>
      <c r="E214" s="148"/>
      <c r="F214" s="148"/>
      <c r="G214" s="148"/>
      <c r="H214" s="148"/>
      <c r="I214" s="128"/>
      <c r="J214" s="128"/>
      <c r="K214" s="128"/>
    </row>
    <row r="215" spans="2:11">
      <c r="B215" s="142"/>
      <c r="C215" s="142"/>
      <c r="D215" s="148"/>
      <c r="E215" s="148"/>
      <c r="F215" s="148"/>
      <c r="G215" s="148"/>
      <c r="H215" s="148"/>
      <c r="I215" s="128"/>
      <c r="J215" s="128"/>
      <c r="K215" s="128"/>
    </row>
    <row r="216" spans="2:11">
      <c r="B216" s="142"/>
      <c r="C216" s="142"/>
      <c r="D216" s="148"/>
      <c r="E216" s="148"/>
      <c r="F216" s="148"/>
      <c r="G216" s="148"/>
      <c r="H216" s="148"/>
      <c r="I216" s="128"/>
      <c r="J216" s="128"/>
      <c r="K216" s="128"/>
    </row>
    <row r="217" spans="2:11">
      <c r="B217" s="142"/>
      <c r="C217" s="142"/>
      <c r="D217" s="148"/>
      <c r="E217" s="148"/>
      <c r="F217" s="148"/>
      <c r="G217" s="148"/>
      <c r="H217" s="148"/>
      <c r="I217" s="128"/>
      <c r="J217" s="128"/>
      <c r="K217" s="128"/>
    </row>
    <row r="218" spans="2:11">
      <c r="B218" s="142"/>
      <c r="C218" s="142"/>
      <c r="D218" s="148"/>
      <c r="E218" s="148"/>
      <c r="F218" s="148"/>
      <c r="G218" s="148"/>
      <c r="H218" s="148"/>
      <c r="I218" s="128"/>
      <c r="J218" s="128"/>
      <c r="K218" s="128"/>
    </row>
    <row r="219" spans="2:11">
      <c r="B219" s="142"/>
      <c r="C219" s="142"/>
      <c r="D219" s="148"/>
      <c r="E219" s="148"/>
      <c r="F219" s="148"/>
      <c r="G219" s="148"/>
      <c r="H219" s="148"/>
      <c r="I219" s="128"/>
      <c r="J219" s="128"/>
      <c r="K219" s="128"/>
    </row>
    <row r="220" spans="2:11">
      <c r="B220" s="142"/>
      <c r="C220" s="142"/>
      <c r="D220" s="148"/>
      <c r="E220" s="148"/>
      <c r="F220" s="148"/>
      <c r="G220" s="148"/>
      <c r="H220" s="148"/>
      <c r="I220" s="128"/>
      <c r="J220" s="128"/>
      <c r="K220" s="128"/>
    </row>
    <row r="221" spans="2:11">
      <c r="B221" s="142"/>
      <c r="C221" s="142"/>
      <c r="D221" s="148"/>
      <c r="E221" s="148"/>
      <c r="F221" s="148"/>
      <c r="G221" s="148"/>
      <c r="H221" s="148"/>
      <c r="I221" s="128"/>
      <c r="J221" s="128"/>
      <c r="K221" s="128"/>
    </row>
    <row r="222" spans="2:11">
      <c r="B222" s="142"/>
      <c r="C222" s="142"/>
      <c r="D222" s="148"/>
      <c r="E222" s="148"/>
      <c r="F222" s="148"/>
      <c r="G222" s="148"/>
      <c r="H222" s="148"/>
      <c r="I222" s="128"/>
      <c r="J222" s="128"/>
      <c r="K222" s="128"/>
    </row>
    <row r="223" spans="2:11">
      <c r="B223" s="142"/>
      <c r="C223" s="142"/>
      <c r="D223" s="148"/>
      <c r="E223" s="148"/>
      <c r="F223" s="148"/>
      <c r="G223" s="148"/>
      <c r="H223" s="148"/>
      <c r="I223" s="128"/>
      <c r="J223" s="128"/>
      <c r="K223" s="128"/>
    </row>
    <row r="224" spans="2:11">
      <c r="B224" s="142"/>
      <c r="C224" s="142"/>
      <c r="D224" s="148"/>
      <c r="E224" s="148"/>
      <c r="F224" s="148"/>
      <c r="G224" s="148"/>
      <c r="H224" s="148"/>
      <c r="I224" s="128"/>
      <c r="J224" s="128"/>
      <c r="K224" s="128"/>
    </row>
    <row r="225" spans="2:11">
      <c r="B225" s="142"/>
      <c r="C225" s="142"/>
      <c r="D225" s="148"/>
      <c r="E225" s="148"/>
      <c r="F225" s="148"/>
      <c r="G225" s="148"/>
      <c r="H225" s="148"/>
      <c r="I225" s="128"/>
      <c r="J225" s="128"/>
      <c r="K225" s="128"/>
    </row>
    <row r="226" spans="2:11">
      <c r="B226" s="142"/>
      <c r="C226" s="142"/>
      <c r="D226" s="148"/>
      <c r="E226" s="148"/>
      <c r="F226" s="148"/>
      <c r="G226" s="148"/>
      <c r="H226" s="148"/>
      <c r="I226" s="128"/>
      <c r="J226" s="128"/>
      <c r="K226" s="128"/>
    </row>
    <row r="227" spans="2:11">
      <c r="B227" s="142"/>
      <c r="C227" s="142"/>
      <c r="D227" s="148"/>
      <c r="E227" s="148"/>
      <c r="F227" s="148"/>
      <c r="G227" s="148"/>
      <c r="H227" s="148"/>
      <c r="I227" s="128"/>
      <c r="J227" s="128"/>
      <c r="K227" s="128"/>
    </row>
    <row r="228" spans="2:11">
      <c r="B228" s="142"/>
      <c r="C228" s="142"/>
      <c r="D228" s="148"/>
      <c r="E228" s="148"/>
      <c r="F228" s="148"/>
      <c r="G228" s="148"/>
      <c r="H228" s="148"/>
      <c r="I228" s="128"/>
      <c r="J228" s="128"/>
      <c r="K228" s="128"/>
    </row>
    <row r="229" spans="2:11">
      <c r="B229" s="142"/>
      <c r="C229" s="142"/>
      <c r="D229" s="148"/>
      <c r="E229" s="148"/>
      <c r="F229" s="148"/>
      <c r="G229" s="148"/>
      <c r="H229" s="148"/>
      <c r="I229" s="128"/>
      <c r="J229" s="128"/>
      <c r="K229" s="128"/>
    </row>
    <row r="230" spans="2:11">
      <c r="B230" s="142"/>
      <c r="C230" s="142"/>
      <c r="D230" s="148"/>
      <c r="E230" s="148"/>
      <c r="F230" s="148"/>
      <c r="G230" s="148"/>
      <c r="H230" s="148"/>
      <c r="I230" s="128"/>
      <c r="J230" s="128"/>
      <c r="K230" s="128"/>
    </row>
    <row r="231" spans="2:11">
      <c r="B231" s="142"/>
      <c r="C231" s="142"/>
      <c r="D231" s="148"/>
      <c r="E231" s="148"/>
      <c r="F231" s="148"/>
      <c r="G231" s="148"/>
      <c r="H231" s="148"/>
      <c r="I231" s="128"/>
      <c r="J231" s="128"/>
      <c r="K231" s="128"/>
    </row>
    <row r="232" spans="2:11">
      <c r="B232" s="142"/>
      <c r="C232" s="142"/>
      <c r="D232" s="148"/>
      <c r="E232" s="148"/>
      <c r="F232" s="148"/>
      <c r="G232" s="148"/>
      <c r="H232" s="148"/>
      <c r="I232" s="128"/>
      <c r="J232" s="128"/>
      <c r="K232" s="128"/>
    </row>
    <row r="233" spans="2:11">
      <c r="B233" s="142"/>
      <c r="C233" s="142"/>
      <c r="D233" s="148"/>
      <c r="E233" s="148"/>
      <c r="F233" s="148"/>
      <c r="G233" s="148"/>
      <c r="H233" s="148"/>
      <c r="I233" s="128"/>
      <c r="J233" s="128"/>
      <c r="K233" s="128"/>
    </row>
    <row r="234" spans="2:11">
      <c r="B234" s="142"/>
      <c r="C234" s="142"/>
      <c r="D234" s="148"/>
      <c r="E234" s="148"/>
      <c r="F234" s="148"/>
      <c r="G234" s="148"/>
      <c r="H234" s="148"/>
      <c r="I234" s="128"/>
      <c r="J234" s="128"/>
      <c r="K234" s="128"/>
    </row>
    <row r="235" spans="2:11">
      <c r="B235" s="142"/>
      <c r="C235" s="142"/>
      <c r="D235" s="148"/>
      <c r="E235" s="148"/>
      <c r="F235" s="148"/>
      <c r="G235" s="148"/>
      <c r="H235" s="148"/>
      <c r="I235" s="128"/>
      <c r="J235" s="128"/>
      <c r="K235" s="128"/>
    </row>
    <row r="236" spans="2:11">
      <c r="B236" s="142"/>
      <c r="C236" s="142"/>
      <c r="D236" s="148"/>
      <c r="E236" s="148"/>
      <c r="F236" s="148"/>
      <c r="G236" s="148"/>
      <c r="H236" s="148"/>
      <c r="I236" s="128"/>
      <c r="J236" s="128"/>
      <c r="K236" s="128"/>
    </row>
    <row r="237" spans="2:11">
      <c r="B237" s="142"/>
      <c r="C237" s="142"/>
      <c r="D237" s="148"/>
      <c r="E237" s="148"/>
      <c r="F237" s="148"/>
      <c r="G237" s="148"/>
      <c r="H237" s="148"/>
      <c r="I237" s="128"/>
      <c r="J237" s="128"/>
      <c r="K237" s="128"/>
    </row>
    <row r="238" spans="2:11">
      <c r="B238" s="142"/>
      <c r="C238" s="142"/>
      <c r="D238" s="148"/>
      <c r="E238" s="148"/>
      <c r="F238" s="148"/>
      <c r="G238" s="148"/>
      <c r="H238" s="148"/>
      <c r="I238" s="128"/>
      <c r="J238" s="128"/>
      <c r="K238" s="128"/>
    </row>
    <row r="239" spans="2:11">
      <c r="B239" s="142"/>
      <c r="C239" s="142"/>
      <c r="D239" s="148"/>
      <c r="E239" s="148"/>
      <c r="F239" s="148"/>
      <c r="G239" s="148"/>
      <c r="H239" s="148"/>
      <c r="I239" s="128"/>
      <c r="J239" s="128"/>
      <c r="K239" s="128"/>
    </row>
    <row r="240" spans="2:11">
      <c r="B240" s="142"/>
      <c r="C240" s="142"/>
      <c r="D240" s="148"/>
      <c r="E240" s="148"/>
      <c r="F240" s="148"/>
      <c r="G240" s="148"/>
      <c r="H240" s="148"/>
      <c r="I240" s="128"/>
      <c r="J240" s="128"/>
      <c r="K240" s="128"/>
    </row>
    <row r="241" spans="2:11">
      <c r="B241" s="142"/>
      <c r="C241" s="142"/>
      <c r="D241" s="148"/>
      <c r="E241" s="148"/>
      <c r="F241" s="148"/>
      <c r="G241" s="148"/>
      <c r="H241" s="148"/>
      <c r="I241" s="128"/>
      <c r="J241" s="128"/>
      <c r="K241" s="128"/>
    </row>
    <row r="242" spans="2:11">
      <c r="B242" s="142"/>
      <c r="C242" s="142"/>
      <c r="D242" s="148"/>
      <c r="E242" s="148"/>
      <c r="F242" s="148"/>
      <c r="G242" s="148"/>
      <c r="H242" s="148"/>
      <c r="I242" s="128"/>
      <c r="J242" s="128"/>
      <c r="K242" s="128"/>
    </row>
    <row r="243" spans="2:11">
      <c r="B243" s="142"/>
      <c r="C243" s="142"/>
      <c r="D243" s="148"/>
      <c r="E243" s="148"/>
      <c r="F243" s="148"/>
      <c r="G243" s="148"/>
      <c r="H243" s="148"/>
      <c r="I243" s="128"/>
      <c r="J243" s="128"/>
      <c r="K243" s="128"/>
    </row>
    <row r="244" spans="2:11">
      <c r="B244" s="142"/>
      <c r="C244" s="142"/>
      <c r="D244" s="148"/>
      <c r="E244" s="148"/>
      <c r="F244" s="148"/>
      <c r="G244" s="148"/>
      <c r="H244" s="148"/>
      <c r="I244" s="128"/>
      <c r="J244" s="128"/>
      <c r="K244" s="128"/>
    </row>
    <row r="245" spans="2:11">
      <c r="B245" s="142"/>
      <c r="C245" s="142"/>
      <c r="D245" s="148"/>
      <c r="E245" s="148"/>
      <c r="F245" s="148"/>
      <c r="G245" s="148"/>
      <c r="H245" s="148"/>
      <c r="I245" s="128"/>
      <c r="J245" s="128"/>
      <c r="K245" s="128"/>
    </row>
    <row r="246" spans="2:11">
      <c r="B246" s="142"/>
      <c r="C246" s="142"/>
      <c r="D246" s="148"/>
      <c r="E246" s="148"/>
      <c r="F246" s="148"/>
      <c r="G246" s="148"/>
      <c r="H246" s="148"/>
      <c r="I246" s="128"/>
      <c r="J246" s="128"/>
      <c r="K246" s="128"/>
    </row>
    <row r="247" spans="2:11">
      <c r="B247" s="142"/>
      <c r="C247" s="142"/>
      <c r="D247" s="148"/>
      <c r="E247" s="148"/>
      <c r="F247" s="148"/>
      <c r="G247" s="148"/>
      <c r="H247" s="148"/>
      <c r="I247" s="128"/>
      <c r="J247" s="128"/>
      <c r="K247" s="128"/>
    </row>
    <row r="248" spans="2:11">
      <c r="B248" s="142"/>
      <c r="C248" s="142"/>
      <c r="D248" s="148"/>
      <c r="E248" s="148"/>
      <c r="F248" s="148"/>
      <c r="G248" s="148"/>
      <c r="H248" s="148"/>
      <c r="I248" s="128"/>
      <c r="J248" s="128"/>
      <c r="K248" s="128"/>
    </row>
    <row r="249" spans="2:11">
      <c r="B249" s="142"/>
      <c r="C249" s="142"/>
      <c r="D249" s="148"/>
      <c r="E249" s="148"/>
      <c r="F249" s="148"/>
      <c r="G249" s="148"/>
      <c r="H249" s="148"/>
      <c r="I249" s="128"/>
      <c r="J249" s="128"/>
      <c r="K249" s="128"/>
    </row>
    <row r="250" spans="2:11">
      <c r="B250" s="142"/>
      <c r="C250" s="142"/>
      <c r="D250" s="148"/>
      <c r="E250" s="148"/>
      <c r="F250" s="148"/>
      <c r="G250" s="148"/>
      <c r="H250" s="148"/>
      <c r="I250" s="128"/>
      <c r="J250" s="128"/>
      <c r="K250" s="128"/>
    </row>
    <row r="251" spans="2:11">
      <c r="B251" s="142"/>
      <c r="C251" s="142"/>
      <c r="D251" s="148"/>
      <c r="E251" s="148"/>
      <c r="F251" s="148"/>
      <c r="G251" s="148"/>
      <c r="H251" s="148"/>
      <c r="I251" s="128"/>
      <c r="J251" s="128"/>
      <c r="K251" s="128"/>
    </row>
    <row r="252" spans="2:11">
      <c r="B252" s="142"/>
      <c r="C252" s="142"/>
      <c r="D252" s="148"/>
      <c r="E252" s="148"/>
      <c r="F252" s="148"/>
      <c r="G252" s="148"/>
      <c r="H252" s="148"/>
      <c r="I252" s="128"/>
      <c r="J252" s="128"/>
      <c r="K252" s="128"/>
    </row>
    <row r="253" spans="2:11">
      <c r="B253" s="142"/>
      <c r="C253" s="142"/>
      <c r="D253" s="148"/>
      <c r="E253" s="148"/>
      <c r="F253" s="148"/>
      <c r="G253" s="148"/>
      <c r="H253" s="148"/>
      <c r="I253" s="128"/>
      <c r="J253" s="128"/>
      <c r="K253" s="128"/>
    </row>
    <row r="254" spans="2:11">
      <c r="B254" s="142"/>
      <c r="C254" s="142"/>
      <c r="D254" s="148"/>
      <c r="E254" s="148"/>
      <c r="F254" s="148"/>
      <c r="G254" s="148"/>
      <c r="H254" s="148"/>
      <c r="I254" s="128"/>
      <c r="J254" s="128"/>
      <c r="K254" s="128"/>
    </row>
    <row r="255" spans="2:11">
      <c r="B255" s="142"/>
      <c r="C255" s="142"/>
      <c r="D255" s="148"/>
      <c r="E255" s="148"/>
      <c r="F255" s="148"/>
      <c r="G255" s="148"/>
      <c r="H255" s="148"/>
      <c r="I255" s="128"/>
      <c r="J255" s="128"/>
      <c r="K255" s="128"/>
    </row>
    <row r="256" spans="2:11">
      <c r="B256" s="142"/>
      <c r="C256" s="142"/>
      <c r="D256" s="148"/>
      <c r="E256" s="148"/>
      <c r="F256" s="148"/>
      <c r="G256" s="148"/>
      <c r="H256" s="148"/>
      <c r="I256" s="128"/>
      <c r="J256" s="128"/>
      <c r="K256" s="128"/>
    </row>
    <row r="257" spans="2:11">
      <c r="B257" s="142"/>
      <c r="C257" s="142"/>
      <c r="D257" s="148"/>
      <c r="E257" s="148"/>
      <c r="F257" s="148"/>
      <c r="G257" s="148"/>
      <c r="H257" s="148"/>
      <c r="I257" s="128"/>
      <c r="J257" s="128"/>
      <c r="K257" s="128"/>
    </row>
    <row r="258" spans="2:11">
      <c r="B258" s="142"/>
      <c r="C258" s="142"/>
      <c r="D258" s="148"/>
      <c r="E258" s="148"/>
      <c r="F258" s="148"/>
      <c r="G258" s="148"/>
      <c r="H258" s="148"/>
      <c r="I258" s="128"/>
      <c r="J258" s="128"/>
      <c r="K258" s="128"/>
    </row>
    <row r="259" spans="2:11">
      <c r="B259" s="142"/>
      <c r="C259" s="142"/>
      <c r="D259" s="148"/>
      <c r="E259" s="148"/>
      <c r="F259" s="148"/>
      <c r="G259" s="148"/>
      <c r="H259" s="148"/>
      <c r="I259" s="128"/>
      <c r="J259" s="128"/>
      <c r="K259" s="128"/>
    </row>
    <row r="260" spans="2:11">
      <c r="B260" s="142"/>
      <c r="C260" s="142"/>
      <c r="D260" s="148"/>
      <c r="E260" s="148"/>
      <c r="F260" s="148"/>
      <c r="G260" s="148"/>
      <c r="H260" s="148"/>
      <c r="I260" s="128"/>
      <c r="J260" s="128"/>
      <c r="K260" s="128"/>
    </row>
    <row r="261" spans="2:11">
      <c r="B261" s="142"/>
      <c r="C261" s="142"/>
      <c r="D261" s="148"/>
      <c r="E261" s="148"/>
      <c r="F261" s="148"/>
      <c r="G261" s="148"/>
      <c r="H261" s="148"/>
      <c r="I261" s="128"/>
      <c r="J261" s="128"/>
      <c r="K261" s="128"/>
    </row>
    <row r="262" spans="2:11">
      <c r="B262" s="142"/>
      <c r="C262" s="142"/>
      <c r="D262" s="148"/>
      <c r="E262" s="148"/>
      <c r="F262" s="148"/>
      <c r="G262" s="148"/>
      <c r="H262" s="148"/>
      <c r="I262" s="128"/>
      <c r="J262" s="128"/>
      <c r="K262" s="128"/>
    </row>
    <row r="263" spans="2:11">
      <c r="B263" s="142"/>
      <c r="C263" s="142"/>
      <c r="D263" s="148"/>
      <c r="E263" s="148"/>
      <c r="F263" s="148"/>
      <c r="G263" s="148"/>
      <c r="H263" s="148"/>
      <c r="I263" s="128"/>
      <c r="J263" s="128"/>
      <c r="K263" s="128"/>
    </row>
    <row r="264" spans="2:11">
      <c r="B264" s="142"/>
      <c r="C264" s="142"/>
      <c r="D264" s="148"/>
      <c r="E264" s="148"/>
      <c r="F264" s="148"/>
      <c r="G264" s="148"/>
      <c r="H264" s="148"/>
      <c r="I264" s="128"/>
      <c r="J264" s="128"/>
      <c r="K264" s="128"/>
    </row>
    <row r="265" spans="2:11">
      <c r="B265" s="142"/>
      <c r="C265" s="142"/>
      <c r="D265" s="148"/>
      <c r="E265" s="148"/>
      <c r="F265" s="148"/>
      <c r="G265" s="148"/>
      <c r="H265" s="148"/>
      <c r="I265" s="128"/>
      <c r="J265" s="128"/>
      <c r="K265" s="128"/>
    </row>
    <row r="266" spans="2:11">
      <c r="B266" s="142"/>
      <c r="C266" s="142"/>
      <c r="D266" s="148"/>
      <c r="E266" s="148"/>
      <c r="F266" s="148"/>
      <c r="G266" s="148"/>
      <c r="H266" s="148"/>
      <c r="I266" s="128"/>
      <c r="J266" s="128"/>
      <c r="K266" s="128"/>
    </row>
    <row r="267" spans="2:11">
      <c r="B267" s="142"/>
      <c r="C267" s="142"/>
      <c r="D267" s="148"/>
      <c r="E267" s="148"/>
      <c r="F267" s="148"/>
      <c r="G267" s="148"/>
      <c r="H267" s="148"/>
      <c r="I267" s="128"/>
      <c r="J267" s="128"/>
      <c r="K267" s="128"/>
    </row>
    <row r="268" spans="2:11">
      <c r="B268" s="142"/>
      <c r="C268" s="142"/>
      <c r="D268" s="148"/>
      <c r="E268" s="148"/>
      <c r="F268" s="148"/>
      <c r="G268" s="148"/>
      <c r="H268" s="148"/>
      <c r="I268" s="128"/>
      <c r="J268" s="128"/>
      <c r="K268" s="128"/>
    </row>
    <row r="269" spans="2:11">
      <c r="B269" s="142"/>
      <c r="C269" s="142"/>
      <c r="D269" s="148"/>
      <c r="E269" s="148"/>
      <c r="F269" s="148"/>
      <c r="G269" s="148"/>
      <c r="H269" s="148"/>
      <c r="I269" s="128"/>
      <c r="J269" s="128"/>
      <c r="K269" s="128"/>
    </row>
    <row r="270" spans="2:11">
      <c r="B270" s="142"/>
      <c r="C270" s="142"/>
      <c r="D270" s="148"/>
      <c r="E270" s="148"/>
      <c r="F270" s="148"/>
      <c r="G270" s="148"/>
      <c r="H270" s="148"/>
      <c r="I270" s="128"/>
      <c r="J270" s="128"/>
      <c r="K270" s="128"/>
    </row>
    <row r="271" spans="2:11">
      <c r="B271" s="142"/>
      <c r="C271" s="142"/>
      <c r="D271" s="148"/>
      <c r="E271" s="148"/>
      <c r="F271" s="148"/>
      <c r="G271" s="148"/>
      <c r="H271" s="148"/>
      <c r="I271" s="128"/>
      <c r="J271" s="128"/>
      <c r="K271" s="128"/>
    </row>
    <row r="272" spans="2:11">
      <c r="B272" s="142"/>
      <c r="C272" s="142"/>
      <c r="D272" s="148"/>
      <c r="E272" s="148"/>
      <c r="F272" s="148"/>
      <c r="G272" s="148"/>
      <c r="H272" s="148"/>
      <c r="I272" s="128"/>
      <c r="J272" s="128"/>
      <c r="K272" s="128"/>
    </row>
    <row r="273" spans="2:11">
      <c r="B273" s="142"/>
      <c r="C273" s="142"/>
      <c r="D273" s="148"/>
      <c r="E273" s="148"/>
      <c r="F273" s="148"/>
      <c r="G273" s="148"/>
      <c r="H273" s="148"/>
      <c r="I273" s="128"/>
      <c r="J273" s="128"/>
      <c r="K273" s="128"/>
    </row>
    <row r="274" spans="2:11">
      <c r="B274" s="142"/>
      <c r="C274" s="142"/>
      <c r="D274" s="148"/>
      <c r="E274" s="148"/>
      <c r="F274" s="148"/>
      <c r="G274" s="148"/>
      <c r="H274" s="148"/>
      <c r="I274" s="128"/>
      <c r="J274" s="128"/>
      <c r="K274" s="128"/>
    </row>
    <row r="275" spans="2:11">
      <c r="B275" s="142"/>
      <c r="C275" s="142"/>
      <c r="D275" s="148"/>
      <c r="E275" s="148"/>
      <c r="F275" s="148"/>
      <c r="G275" s="148"/>
      <c r="H275" s="148"/>
      <c r="I275" s="128"/>
      <c r="J275" s="128"/>
      <c r="K275" s="128"/>
    </row>
    <row r="276" spans="2:11">
      <c r="B276" s="142"/>
      <c r="C276" s="142"/>
      <c r="D276" s="148"/>
      <c r="E276" s="148"/>
      <c r="F276" s="148"/>
      <c r="G276" s="148"/>
      <c r="H276" s="148"/>
      <c r="I276" s="128"/>
      <c r="J276" s="128"/>
      <c r="K276" s="128"/>
    </row>
    <row r="277" spans="2:11">
      <c r="B277" s="142"/>
      <c r="C277" s="142"/>
      <c r="D277" s="148"/>
      <c r="E277" s="148"/>
      <c r="F277" s="148"/>
      <c r="G277" s="148"/>
      <c r="H277" s="148"/>
      <c r="I277" s="128"/>
      <c r="J277" s="128"/>
      <c r="K277" s="128"/>
    </row>
    <row r="278" spans="2:11">
      <c r="B278" s="142"/>
      <c r="C278" s="142"/>
      <c r="D278" s="148"/>
      <c r="E278" s="148"/>
      <c r="F278" s="148"/>
      <c r="G278" s="148"/>
      <c r="H278" s="148"/>
      <c r="I278" s="128"/>
      <c r="J278" s="128"/>
      <c r="K278" s="128"/>
    </row>
    <row r="279" spans="2:11">
      <c r="B279" s="142"/>
      <c r="C279" s="142"/>
      <c r="D279" s="148"/>
      <c r="E279" s="148"/>
      <c r="F279" s="148"/>
      <c r="G279" s="148"/>
      <c r="H279" s="148"/>
      <c r="I279" s="128"/>
      <c r="J279" s="128"/>
      <c r="K279" s="128"/>
    </row>
    <row r="280" spans="2:11">
      <c r="B280" s="142"/>
      <c r="C280" s="142"/>
      <c r="D280" s="148"/>
      <c r="E280" s="148"/>
      <c r="F280" s="148"/>
      <c r="G280" s="148"/>
      <c r="H280" s="148"/>
      <c r="I280" s="128"/>
      <c r="J280" s="128"/>
      <c r="K280" s="128"/>
    </row>
    <row r="281" spans="2:11">
      <c r="B281" s="142"/>
      <c r="C281" s="142"/>
      <c r="D281" s="148"/>
      <c r="E281" s="148"/>
      <c r="F281" s="148"/>
      <c r="G281" s="148"/>
      <c r="H281" s="148"/>
      <c r="I281" s="128"/>
      <c r="J281" s="128"/>
      <c r="K281" s="128"/>
    </row>
    <row r="282" spans="2:11">
      <c r="B282" s="142"/>
      <c r="C282" s="142"/>
      <c r="D282" s="148"/>
      <c r="E282" s="148"/>
      <c r="F282" s="148"/>
      <c r="G282" s="148"/>
      <c r="H282" s="148"/>
      <c r="I282" s="128"/>
      <c r="J282" s="128"/>
      <c r="K282" s="128"/>
    </row>
    <row r="283" spans="2:11">
      <c r="B283" s="142"/>
      <c r="C283" s="142"/>
      <c r="D283" s="148"/>
      <c r="E283" s="148"/>
      <c r="F283" s="148"/>
      <c r="G283" s="148"/>
      <c r="H283" s="148"/>
      <c r="I283" s="128"/>
      <c r="J283" s="128"/>
      <c r="K283" s="128"/>
    </row>
    <row r="284" spans="2:11">
      <c r="B284" s="142"/>
      <c r="C284" s="142"/>
      <c r="D284" s="148"/>
      <c r="E284" s="148"/>
      <c r="F284" s="148"/>
      <c r="G284" s="148"/>
      <c r="H284" s="148"/>
      <c r="I284" s="128"/>
      <c r="J284" s="128"/>
      <c r="K284" s="128"/>
    </row>
    <row r="285" spans="2:11">
      <c r="B285" s="142"/>
      <c r="C285" s="142"/>
      <c r="D285" s="148"/>
      <c r="E285" s="148"/>
      <c r="F285" s="148"/>
      <c r="G285" s="148"/>
      <c r="H285" s="148"/>
      <c r="I285" s="128"/>
      <c r="J285" s="128"/>
      <c r="K285" s="128"/>
    </row>
    <row r="286" spans="2:11">
      <c r="B286" s="142"/>
      <c r="C286" s="142"/>
      <c r="D286" s="148"/>
      <c r="E286" s="148"/>
      <c r="F286" s="148"/>
      <c r="G286" s="148"/>
      <c r="H286" s="148"/>
      <c r="I286" s="128"/>
      <c r="J286" s="128"/>
      <c r="K286" s="128"/>
    </row>
    <row r="287" spans="2:11">
      <c r="B287" s="142"/>
      <c r="C287" s="142"/>
      <c r="D287" s="148"/>
      <c r="E287" s="148"/>
      <c r="F287" s="148"/>
      <c r="G287" s="148"/>
      <c r="H287" s="148"/>
      <c r="I287" s="128"/>
      <c r="J287" s="128"/>
      <c r="K287" s="128"/>
    </row>
    <row r="288" spans="2:11">
      <c r="B288" s="142"/>
      <c r="C288" s="142"/>
      <c r="D288" s="148"/>
      <c r="E288" s="148"/>
      <c r="F288" s="148"/>
      <c r="G288" s="148"/>
      <c r="H288" s="148"/>
      <c r="I288" s="128"/>
      <c r="J288" s="128"/>
      <c r="K288" s="128"/>
    </row>
    <row r="289" spans="2:11">
      <c r="B289" s="142"/>
      <c r="C289" s="142"/>
      <c r="D289" s="148"/>
      <c r="E289" s="148"/>
      <c r="F289" s="148"/>
      <c r="G289" s="148"/>
      <c r="H289" s="148"/>
      <c r="I289" s="128"/>
      <c r="J289" s="128"/>
      <c r="K289" s="128"/>
    </row>
    <row r="290" spans="2:11">
      <c r="B290" s="142"/>
      <c r="C290" s="142"/>
      <c r="D290" s="148"/>
      <c r="E290" s="148"/>
      <c r="F290" s="148"/>
      <c r="G290" s="148"/>
      <c r="H290" s="148"/>
      <c r="I290" s="128"/>
      <c r="J290" s="128"/>
      <c r="K290" s="128"/>
    </row>
    <row r="291" spans="2:11">
      <c r="B291" s="142"/>
      <c r="C291" s="142"/>
      <c r="D291" s="148"/>
      <c r="E291" s="148"/>
      <c r="F291" s="148"/>
      <c r="G291" s="148"/>
      <c r="H291" s="148"/>
      <c r="I291" s="128"/>
      <c r="J291" s="128"/>
      <c r="K291" s="128"/>
    </row>
    <row r="292" spans="2:11">
      <c r="B292" s="142"/>
      <c r="C292" s="142"/>
      <c r="D292" s="148"/>
      <c r="E292" s="148"/>
      <c r="F292" s="148"/>
      <c r="G292" s="148"/>
      <c r="H292" s="148"/>
      <c r="I292" s="128"/>
      <c r="J292" s="128"/>
      <c r="K292" s="128"/>
    </row>
    <row r="293" spans="2:11">
      <c r="B293" s="142"/>
      <c r="C293" s="142"/>
      <c r="D293" s="148"/>
      <c r="E293" s="148"/>
      <c r="F293" s="148"/>
      <c r="G293" s="148"/>
      <c r="H293" s="148"/>
      <c r="I293" s="128"/>
      <c r="J293" s="128"/>
      <c r="K293" s="128"/>
    </row>
    <row r="294" spans="2:11">
      <c r="B294" s="142"/>
      <c r="C294" s="142"/>
      <c r="D294" s="148"/>
      <c r="E294" s="148"/>
      <c r="F294" s="148"/>
      <c r="G294" s="148"/>
      <c r="H294" s="148"/>
      <c r="I294" s="128"/>
      <c r="J294" s="128"/>
      <c r="K294" s="128"/>
    </row>
    <row r="295" spans="2:11">
      <c r="B295" s="142"/>
      <c r="C295" s="142"/>
      <c r="D295" s="148"/>
      <c r="E295" s="148"/>
      <c r="F295" s="148"/>
      <c r="G295" s="148"/>
      <c r="H295" s="148"/>
      <c r="I295" s="128"/>
      <c r="J295" s="128"/>
      <c r="K295" s="128"/>
    </row>
    <row r="296" spans="2:11">
      <c r="B296" s="142"/>
      <c r="C296" s="142"/>
      <c r="D296" s="148"/>
      <c r="E296" s="148"/>
      <c r="F296" s="148"/>
      <c r="G296" s="148"/>
      <c r="H296" s="148"/>
      <c r="I296" s="128"/>
      <c r="J296" s="128"/>
      <c r="K296" s="128"/>
    </row>
    <row r="297" spans="2:11">
      <c r="B297" s="142"/>
      <c r="C297" s="142"/>
      <c r="D297" s="148"/>
      <c r="E297" s="148"/>
      <c r="F297" s="148"/>
      <c r="G297" s="148"/>
      <c r="H297" s="148"/>
      <c r="I297" s="128"/>
      <c r="J297" s="128"/>
      <c r="K297" s="128"/>
    </row>
    <row r="298" spans="2:11">
      <c r="B298" s="142"/>
      <c r="C298" s="142"/>
      <c r="D298" s="148"/>
      <c r="E298" s="148"/>
      <c r="F298" s="148"/>
      <c r="G298" s="148"/>
      <c r="H298" s="148"/>
      <c r="I298" s="128"/>
      <c r="J298" s="128"/>
      <c r="K298" s="128"/>
    </row>
    <row r="299" spans="2:11">
      <c r="B299" s="142"/>
      <c r="C299" s="142"/>
      <c r="D299" s="148"/>
      <c r="E299" s="148"/>
      <c r="F299" s="148"/>
      <c r="G299" s="148"/>
      <c r="H299" s="148"/>
      <c r="I299" s="128"/>
      <c r="J299" s="128"/>
      <c r="K299" s="128"/>
    </row>
    <row r="300" spans="2:11">
      <c r="B300" s="142"/>
      <c r="C300" s="142"/>
      <c r="D300" s="148"/>
      <c r="E300" s="148"/>
      <c r="F300" s="148"/>
      <c r="G300" s="148"/>
      <c r="H300" s="148"/>
      <c r="I300" s="128"/>
      <c r="J300" s="128"/>
      <c r="K300" s="128"/>
    </row>
    <row r="301" spans="2:11">
      <c r="B301" s="142"/>
      <c r="C301" s="142"/>
      <c r="D301" s="148"/>
      <c r="E301" s="148"/>
      <c r="F301" s="148"/>
      <c r="G301" s="148"/>
      <c r="H301" s="148"/>
      <c r="I301" s="128"/>
      <c r="J301" s="128"/>
      <c r="K301" s="128"/>
    </row>
    <row r="302" spans="2:11">
      <c r="B302" s="142"/>
      <c r="C302" s="142"/>
      <c r="D302" s="148"/>
      <c r="E302" s="148"/>
      <c r="F302" s="148"/>
      <c r="G302" s="148"/>
      <c r="H302" s="148"/>
      <c r="I302" s="128"/>
      <c r="J302" s="128"/>
      <c r="K302" s="128"/>
    </row>
    <row r="303" spans="2:11">
      <c r="B303" s="142"/>
      <c r="C303" s="142"/>
      <c r="D303" s="148"/>
      <c r="E303" s="148"/>
      <c r="F303" s="148"/>
      <c r="G303" s="148"/>
      <c r="H303" s="148"/>
      <c r="I303" s="128"/>
      <c r="J303" s="128"/>
      <c r="K303" s="128"/>
    </row>
    <row r="304" spans="2:11">
      <c r="B304" s="142"/>
      <c r="C304" s="142"/>
      <c r="D304" s="148"/>
      <c r="E304" s="148"/>
      <c r="F304" s="148"/>
      <c r="G304" s="148"/>
      <c r="H304" s="148"/>
      <c r="I304" s="128"/>
      <c r="J304" s="128"/>
      <c r="K304" s="128"/>
    </row>
    <row r="305" spans="2:11">
      <c r="B305" s="142"/>
      <c r="C305" s="142"/>
      <c r="D305" s="148"/>
      <c r="E305" s="148"/>
      <c r="F305" s="148"/>
      <c r="G305" s="148"/>
      <c r="H305" s="148"/>
      <c r="I305" s="128"/>
      <c r="J305" s="128"/>
      <c r="K305" s="128"/>
    </row>
    <row r="306" spans="2:11">
      <c r="B306" s="142"/>
      <c r="C306" s="142"/>
      <c r="D306" s="148"/>
      <c r="E306" s="148"/>
      <c r="F306" s="148"/>
      <c r="G306" s="148"/>
      <c r="H306" s="148"/>
      <c r="I306" s="128"/>
      <c r="J306" s="128"/>
      <c r="K306" s="128"/>
    </row>
    <row r="307" spans="2:11">
      <c r="B307" s="142"/>
      <c r="C307" s="142"/>
      <c r="D307" s="148"/>
      <c r="E307" s="148"/>
      <c r="F307" s="148"/>
      <c r="G307" s="148"/>
      <c r="H307" s="148"/>
      <c r="I307" s="128"/>
      <c r="J307" s="128"/>
      <c r="K307" s="128"/>
    </row>
    <row r="308" spans="2:11">
      <c r="B308" s="142"/>
      <c r="C308" s="142"/>
      <c r="D308" s="148"/>
      <c r="E308" s="148"/>
      <c r="F308" s="148"/>
      <c r="G308" s="148"/>
      <c r="H308" s="148"/>
      <c r="I308" s="128"/>
      <c r="J308" s="128"/>
      <c r="K308" s="128"/>
    </row>
    <row r="309" spans="2:11">
      <c r="B309" s="142"/>
      <c r="C309" s="142"/>
      <c r="D309" s="148"/>
      <c r="E309" s="148"/>
      <c r="F309" s="148"/>
      <c r="G309" s="148"/>
      <c r="H309" s="148"/>
      <c r="I309" s="128"/>
      <c r="J309" s="128"/>
      <c r="K309" s="128"/>
    </row>
    <row r="310" spans="2:11">
      <c r="B310" s="142"/>
      <c r="C310" s="142"/>
      <c r="D310" s="148"/>
      <c r="E310" s="148"/>
      <c r="F310" s="148"/>
      <c r="G310" s="148"/>
      <c r="H310" s="148"/>
      <c r="I310" s="128"/>
      <c r="J310" s="128"/>
      <c r="K310" s="128"/>
    </row>
    <row r="311" spans="2:11">
      <c r="B311" s="142"/>
      <c r="C311" s="142"/>
      <c r="D311" s="148"/>
      <c r="E311" s="148"/>
      <c r="F311" s="148"/>
      <c r="G311" s="148"/>
      <c r="H311" s="148"/>
      <c r="I311" s="128"/>
      <c r="J311" s="128"/>
      <c r="K311" s="128"/>
    </row>
    <row r="312" spans="2:11">
      <c r="B312" s="142"/>
      <c r="C312" s="142"/>
      <c r="D312" s="148"/>
      <c r="E312" s="148"/>
      <c r="F312" s="148"/>
      <c r="G312" s="148"/>
      <c r="H312" s="148"/>
      <c r="I312" s="128"/>
      <c r="J312" s="128"/>
      <c r="K312" s="128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56" t="s">
        <v>165</v>
      </c>
      <c r="C1" s="77" t="s" vm="1">
        <v>244</v>
      </c>
    </row>
    <row r="2" spans="2:15">
      <c r="B2" s="56" t="s">
        <v>164</v>
      </c>
      <c r="C2" s="77" t="s">
        <v>245</v>
      </c>
    </row>
    <row r="3" spans="2:15">
      <c r="B3" s="56" t="s">
        <v>166</v>
      </c>
      <c r="C3" s="77" t="s">
        <v>246</v>
      </c>
    </row>
    <row r="4" spans="2:15">
      <c r="B4" s="56" t="s">
        <v>167</v>
      </c>
      <c r="C4" s="77" t="s">
        <v>247</v>
      </c>
    </row>
    <row r="6" spans="2:15" ht="26.25" customHeight="1">
      <c r="B6" s="182" t="s">
        <v>199</v>
      </c>
      <c r="C6" s="183"/>
      <c r="D6" s="183"/>
      <c r="E6" s="183"/>
      <c r="F6" s="183"/>
      <c r="G6" s="183"/>
      <c r="H6" s="183"/>
      <c r="I6" s="183"/>
      <c r="J6" s="183"/>
      <c r="K6" s="184"/>
    </row>
    <row r="7" spans="2:15" s="3" customFormat="1" ht="63">
      <c r="B7" s="59" t="s">
        <v>135</v>
      </c>
      <c r="C7" s="61" t="s">
        <v>51</v>
      </c>
      <c r="D7" s="61" t="s">
        <v>15</v>
      </c>
      <c r="E7" s="61" t="s">
        <v>16</v>
      </c>
      <c r="F7" s="61" t="s">
        <v>65</v>
      </c>
      <c r="G7" s="61" t="s">
        <v>120</v>
      </c>
      <c r="H7" s="61" t="s">
        <v>61</v>
      </c>
      <c r="I7" s="61" t="s">
        <v>129</v>
      </c>
      <c r="J7" s="61" t="s">
        <v>168</v>
      </c>
      <c r="K7" s="63" t="s">
        <v>169</v>
      </c>
    </row>
    <row r="8" spans="2:15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230</v>
      </c>
      <c r="J8" s="32" t="s">
        <v>20</v>
      </c>
      <c r="K8" s="17" t="s">
        <v>20</v>
      </c>
    </row>
    <row r="9" spans="2:15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15" s="4" customFormat="1" ht="18" customHeight="1">
      <c r="B10" s="123" t="s">
        <v>64</v>
      </c>
      <c r="C10" s="119"/>
      <c r="D10" s="119"/>
      <c r="E10" s="119"/>
      <c r="F10" s="119"/>
      <c r="G10" s="119"/>
      <c r="H10" s="121">
        <v>0</v>
      </c>
      <c r="I10" s="120">
        <v>419.63959400399989</v>
      </c>
      <c r="J10" s="121">
        <v>1</v>
      </c>
      <c r="K10" s="121">
        <f>I10/'סכום נכסי הקרן'!$C$42</f>
        <v>5.6933253077819713E-6</v>
      </c>
      <c r="O10" s="98"/>
    </row>
    <row r="11" spans="2:15" s="98" customFormat="1" ht="21" customHeight="1">
      <c r="B11" s="124" t="s">
        <v>221</v>
      </c>
      <c r="C11" s="119"/>
      <c r="D11" s="119"/>
      <c r="E11" s="119"/>
      <c r="F11" s="119"/>
      <c r="G11" s="119"/>
      <c r="H11" s="121">
        <v>0</v>
      </c>
      <c r="I11" s="120">
        <v>419.63959400399989</v>
      </c>
      <c r="J11" s="121">
        <v>1</v>
      </c>
      <c r="K11" s="121">
        <f>I11/'סכום נכסי הקרן'!$C$42</f>
        <v>5.6933253077819713E-6</v>
      </c>
    </row>
    <row r="12" spans="2:15">
      <c r="B12" s="82" t="s">
        <v>3591</v>
      </c>
      <c r="C12" s="83" t="s">
        <v>3592</v>
      </c>
      <c r="D12" s="83" t="s">
        <v>715</v>
      </c>
      <c r="E12" s="83" t="s">
        <v>341</v>
      </c>
      <c r="F12" s="97">
        <v>0</v>
      </c>
      <c r="G12" s="96" t="s">
        <v>152</v>
      </c>
      <c r="H12" s="94">
        <v>0</v>
      </c>
      <c r="I12" s="93">
        <v>419.63959400399989</v>
      </c>
      <c r="J12" s="94">
        <v>1</v>
      </c>
      <c r="K12" s="94">
        <f>I12/'סכום נכסי הקרן'!$C$42</f>
        <v>5.6933253077819713E-6</v>
      </c>
    </row>
    <row r="13" spans="2:15">
      <c r="B13" s="103"/>
      <c r="C13" s="83"/>
      <c r="D13" s="83"/>
      <c r="E13" s="83"/>
      <c r="F13" s="83"/>
      <c r="G13" s="83"/>
      <c r="H13" s="94"/>
      <c r="I13" s="83"/>
      <c r="J13" s="94"/>
      <c r="K13" s="83"/>
    </row>
    <row r="14" spans="2:15"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2:15"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2:15">
      <c r="B16" s="144"/>
      <c r="C16" s="99"/>
      <c r="D16" s="99"/>
      <c r="E16" s="99"/>
      <c r="F16" s="99"/>
      <c r="G16" s="99"/>
      <c r="H16" s="99"/>
      <c r="I16" s="99"/>
      <c r="J16" s="99"/>
      <c r="K16" s="99"/>
    </row>
    <row r="17" spans="2:11">
      <c r="B17" s="144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2:11"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2:11"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2:11"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2:11"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2:11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2:11"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2:11"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2:11"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2:11"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2:11"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2:11"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2:11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2:11"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2:11"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2:11"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2:11">
      <c r="B37" s="99"/>
      <c r="C37" s="99"/>
      <c r="D37" s="99"/>
      <c r="E37" s="99"/>
      <c r="F37" s="99"/>
      <c r="G37" s="99"/>
      <c r="H37" s="99"/>
      <c r="I37" s="99"/>
      <c r="J37" s="99"/>
      <c r="K37" s="99"/>
    </row>
    <row r="38" spans="2:11">
      <c r="B38" s="99"/>
      <c r="C38" s="99"/>
      <c r="D38" s="99"/>
      <c r="E38" s="99"/>
      <c r="F38" s="99"/>
      <c r="G38" s="99"/>
      <c r="H38" s="99"/>
      <c r="I38" s="99"/>
      <c r="J38" s="99"/>
      <c r="K38" s="99"/>
    </row>
    <row r="39" spans="2:11"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2:11"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2:11">
      <c r="B41" s="99"/>
      <c r="C41" s="99"/>
      <c r="D41" s="99"/>
      <c r="E41" s="99"/>
      <c r="F41" s="99"/>
      <c r="G41" s="99"/>
      <c r="H41" s="99"/>
      <c r="I41" s="99"/>
      <c r="J41" s="99"/>
      <c r="K41" s="99"/>
    </row>
    <row r="42" spans="2:11"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2:11"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2:11"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2:11">
      <c r="B45" s="99"/>
      <c r="C45" s="99"/>
      <c r="D45" s="99"/>
      <c r="E45" s="99"/>
      <c r="F45" s="99"/>
      <c r="G45" s="99"/>
      <c r="H45" s="99"/>
      <c r="I45" s="99"/>
      <c r="J45" s="99"/>
      <c r="K45" s="99"/>
    </row>
    <row r="46" spans="2:11"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2:11"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2:1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2:11">
      <c r="B49" s="99"/>
      <c r="C49" s="99"/>
      <c r="D49" s="99"/>
      <c r="E49" s="99"/>
      <c r="F49" s="99"/>
      <c r="G49" s="99"/>
      <c r="H49" s="99"/>
      <c r="I49" s="99"/>
      <c r="J49" s="99"/>
      <c r="K49" s="99"/>
    </row>
    <row r="50" spans="2:11">
      <c r="B50" s="99"/>
      <c r="C50" s="99"/>
      <c r="D50" s="99"/>
      <c r="E50" s="99"/>
      <c r="F50" s="99"/>
      <c r="G50" s="99"/>
      <c r="H50" s="99"/>
      <c r="I50" s="99"/>
      <c r="J50" s="99"/>
      <c r="K50" s="99"/>
    </row>
    <row r="51" spans="2:11">
      <c r="B51" s="99"/>
      <c r="C51" s="99"/>
      <c r="D51" s="99"/>
      <c r="E51" s="99"/>
      <c r="F51" s="99"/>
      <c r="G51" s="99"/>
      <c r="H51" s="99"/>
      <c r="I51" s="99"/>
      <c r="J51" s="99"/>
      <c r="K51" s="99"/>
    </row>
    <row r="52" spans="2:11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2:11"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2:11"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2:11"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2:11"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2:11"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2:11"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2:11">
      <c r="B59" s="99"/>
      <c r="C59" s="99"/>
      <c r="D59" s="99"/>
      <c r="E59" s="99"/>
      <c r="F59" s="99"/>
      <c r="G59" s="99"/>
      <c r="H59" s="99"/>
      <c r="I59" s="99"/>
      <c r="J59" s="99"/>
      <c r="K59" s="99"/>
    </row>
    <row r="60" spans="2:11"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2:11">
      <c r="B61" s="99"/>
      <c r="C61" s="99"/>
      <c r="D61" s="99"/>
      <c r="E61" s="99"/>
      <c r="F61" s="99"/>
      <c r="G61" s="99"/>
      <c r="H61" s="99"/>
      <c r="I61" s="99"/>
      <c r="J61" s="99"/>
      <c r="K61" s="99"/>
    </row>
    <row r="62" spans="2:11"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2:11">
      <c r="B63" s="99"/>
      <c r="C63" s="99"/>
      <c r="D63" s="99"/>
      <c r="E63" s="99"/>
      <c r="F63" s="99"/>
      <c r="G63" s="99"/>
      <c r="H63" s="99"/>
      <c r="I63" s="99"/>
      <c r="J63" s="99"/>
      <c r="K63" s="99"/>
    </row>
    <row r="64" spans="2:11">
      <c r="B64" s="99"/>
      <c r="C64" s="99"/>
      <c r="D64" s="99"/>
      <c r="E64" s="99"/>
      <c r="F64" s="99"/>
      <c r="G64" s="99"/>
      <c r="H64" s="99"/>
      <c r="I64" s="99"/>
      <c r="J64" s="99"/>
      <c r="K64" s="99"/>
    </row>
    <row r="65" spans="2:11"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2:11">
      <c r="B66" s="99"/>
      <c r="C66" s="99"/>
      <c r="D66" s="99"/>
      <c r="E66" s="99"/>
      <c r="F66" s="99"/>
      <c r="G66" s="99"/>
      <c r="H66" s="99"/>
      <c r="I66" s="99"/>
      <c r="J66" s="99"/>
      <c r="K66" s="99"/>
    </row>
    <row r="67" spans="2:11"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2:11">
      <c r="B68" s="99"/>
      <c r="C68" s="99"/>
      <c r="D68" s="99"/>
      <c r="E68" s="99"/>
      <c r="F68" s="99"/>
      <c r="G68" s="99"/>
      <c r="H68" s="99"/>
      <c r="I68" s="99"/>
      <c r="J68" s="99"/>
      <c r="K68" s="99"/>
    </row>
    <row r="69" spans="2:11"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2:11">
      <c r="B70" s="99"/>
      <c r="C70" s="99"/>
      <c r="D70" s="99"/>
      <c r="E70" s="99"/>
      <c r="F70" s="99"/>
      <c r="G70" s="99"/>
      <c r="H70" s="99"/>
      <c r="I70" s="99"/>
      <c r="J70" s="99"/>
      <c r="K70" s="99"/>
    </row>
    <row r="71" spans="2:11">
      <c r="B71" s="99"/>
      <c r="C71" s="99"/>
      <c r="D71" s="99"/>
      <c r="E71" s="99"/>
      <c r="F71" s="99"/>
      <c r="G71" s="99"/>
      <c r="H71" s="99"/>
      <c r="I71" s="99"/>
      <c r="J71" s="99"/>
      <c r="K71" s="99"/>
    </row>
    <row r="72" spans="2:11">
      <c r="B72" s="99"/>
      <c r="C72" s="99"/>
      <c r="D72" s="99"/>
      <c r="E72" s="99"/>
      <c r="F72" s="99"/>
      <c r="G72" s="99"/>
      <c r="H72" s="99"/>
      <c r="I72" s="99"/>
      <c r="J72" s="99"/>
      <c r="K72" s="99"/>
    </row>
    <row r="73" spans="2:11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2:11">
      <c r="B74" s="99"/>
      <c r="C74" s="99"/>
      <c r="D74" s="99"/>
      <c r="E74" s="99"/>
      <c r="F74" s="99"/>
      <c r="G74" s="99"/>
      <c r="H74" s="99"/>
      <c r="I74" s="99"/>
      <c r="J74" s="99"/>
      <c r="K74" s="99"/>
    </row>
    <row r="75" spans="2:11">
      <c r="B75" s="99"/>
      <c r="C75" s="99"/>
      <c r="D75" s="99"/>
      <c r="E75" s="99"/>
      <c r="F75" s="99"/>
      <c r="G75" s="99"/>
      <c r="H75" s="99"/>
      <c r="I75" s="99"/>
      <c r="J75" s="99"/>
      <c r="K75" s="99"/>
    </row>
    <row r="76" spans="2:11"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2:11">
      <c r="B77" s="99"/>
      <c r="C77" s="99"/>
      <c r="D77" s="99"/>
      <c r="E77" s="99"/>
      <c r="F77" s="99"/>
      <c r="G77" s="99"/>
      <c r="H77" s="99"/>
      <c r="I77" s="99"/>
      <c r="J77" s="99"/>
      <c r="K77" s="99"/>
    </row>
    <row r="78" spans="2:11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2:11">
      <c r="B79" s="99"/>
      <c r="C79" s="99"/>
      <c r="D79" s="99"/>
      <c r="E79" s="99"/>
      <c r="F79" s="99"/>
      <c r="G79" s="99"/>
      <c r="H79" s="99"/>
      <c r="I79" s="99"/>
      <c r="J79" s="99"/>
      <c r="K79" s="99"/>
    </row>
    <row r="80" spans="2:11">
      <c r="B80" s="99"/>
      <c r="C80" s="99"/>
      <c r="D80" s="99"/>
      <c r="E80" s="99"/>
      <c r="F80" s="99"/>
      <c r="G80" s="99"/>
      <c r="H80" s="99"/>
      <c r="I80" s="99"/>
      <c r="J80" s="99"/>
      <c r="K80" s="99"/>
    </row>
    <row r="81" spans="2:11"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2:11"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2:11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>
      <c r="B91" s="99"/>
      <c r="C91" s="99"/>
      <c r="D91" s="99"/>
      <c r="E91" s="99"/>
      <c r="F91" s="99"/>
      <c r="G91" s="99"/>
      <c r="H91" s="99"/>
      <c r="I91" s="99"/>
      <c r="J91" s="99"/>
      <c r="K91" s="99"/>
    </row>
    <row r="92" spans="2:11">
      <c r="B92" s="99"/>
      <c r="C92" s="99"/>
      <c r="D92" s="99"/>
      <c r="E92" s="99"/>
      <c r="F92" s="99"/>
      <c r="G92" s="99"/>
      <c r="H92" s="99"/>
      <c r="I92" s="99"/>
      <c r="J92" s="99"/>
      <c r="K92" s="99"/>
    </row>
    <row r="93" spans="2:11">
      <c r="B93" s="99"/>
      <c r="C93" s="99"/>
      <c r="D93" s="99"/>
      <c r="E93" s="99"/>
      <c r="F93" s="99"/>
      <c r="G93" s="99"/>
      <c r="H93" s="99"/>
      <c r="I93" s="99"/>
      <c r="J93" s="99"/>
      <c r="K93" s="99"/>
    </row>
    <row r="94" spans="2:11">
      <c r="B94" s="99"/>
      <c r="C94" s="99"/>
      <c r="D94" s="99"/>
      <c r="E94" s="99"/>
      <c r="F94" s="99"/>
      <c r="G94" s="99"/>
      <c r="H94" s="99"/>
      <c r="I94" s="99"/>
      <c r="J94" s="99"/>
      <c r="K94" s="99"/>
    </row>
    <row r="95" spans="2:11">
      <c r="B95" s="99"/>
      <c r="C95" s="99"/>
      <c r="D95" s="99"/>
      <c r="E95" s="99"/>
      <c r="F95" s="99"/>
      <c r="G95" s="99"/>
      <c r="H95" s="99"/>
      <c r="I95" s="99"/>
      <c r="J95" s="99"/>
      <c r="K95" s="99"/>
    </row>
    <row r="96" spans="2:11">
      <c r="B96" s="99"/>
      <c r="C96" s="99"/>
      <c r="D96" s="99"/>
      <c r="E96" s="99"/>
      <c r="F96" s="99"/>
      <c r="G96" s="99"/>
      <c r="H96" s="99"/>
      <c r="I96" s="99"/>
      <c r="J96" s="99"/>
      <c r="K96" s="99"/>
    </row>
    <row r="97" spans="2:11">
      <c r="B97" s="99"/>
      <c r="C97" s="99"/>
      <c r="D97" s="99"/>
      <c r="E97" s="99"/>
      <c r="F97" s="99"/>
      <c r="G97" s="99"/>
      <c r="H97" s="99"/>
      <c r="I97" s="99"/>
      <c r="J97" s="99"/>
      <c r="K97" s="99"/>
    </row>
    <row r="98" spans="2:11">
      <c r="B98" s="99"/>
      <c r="C98" s="99"/>
      <c r="D98" s="99"/>
      <c r="E98" s="99"/>
      <c r="F98" s="99"/>
      <c r="G98" s="99"/>
      <c r="H98" s="99"/>
      <c r="I98" s="99"/>
      <c r="J98" s="99"/>
      <c r="K98" s="99"/>
    </row>
    <row r="99" spans="2:11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>
      <c r="B103" s="99"/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>
      <c r="B105" s="99"/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>
      <c r="B106" s="99"/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>
      <c r="B107" s="99"/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>
      <c r="B108" s="99"/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>
      <c r="B109" s="99"/>
      <c r="C109" s="99"/>
      <c r="D109" s="99"/>
      <c r="E109" s="99"/>
      <c r="F109" s="99"/>
      <c r="G109" s="99"/>
      <c r="H109" s="99"/>
      <c r="I109" s="99"/>
      <c r="J109" s="99"/>
      <c r="K109" s="99"/>
    </row>
    <row r="110" spans="2:11">
      <c r="B110" s="99"/>
      <c r="C110" s="99"/>
      <c r="D110" s="99"/>
      <c r="E110" s="99"/>
      <c r="F110" s="99"/>
      <c r="G110" s="99"/>
      <c r="H110" s="99"/>
      <c r="I110" s="99"/>
      <c r="J110" s="99"/>
      <c r="K110" s="99"/>
    </row>
    <row r="111" spans="2:11">
      <c r="B111" s="99"/>
      <c r="C111" s="99"/>
      <c r="D111" s="99"/>
      <c r="E111" s="99"/>
      <c r="F111" s="99"/>
      <c r="G111" s="99"/>
      <c r="H111" s="99"/>
      <c r="I111" s="99"/>
      <c r="J111" s="99"/>
      <c r="K111" s="99"/>
    </row>
    <row r="112" spans="2:11">
      <c r="B112" s="99"/>
      <c r="C112" s="99"/>
      <c r="D112" s="99"/>
      <c r="E112" s="99"/>
      <c r="F112" s="99"/>
      <c r="G112" s="99"/>
      <c r="H112" s="99"/>
      <c r="I112" s="99"/>
      <c r="J112" s="99"/>
      <c r="K112" s="99"/>
    </row>
    <row r="113" spans="2:11">
      <c r="B113" s="142"/>
      <c r="C113" s="128"/>
      <c r="D113" s="148"/>
      <c r="E113" s="148"/>
      <c r="F113" s="148"/>
      <c r="G113" s="148"/>
      <c r="H113" s="148"/>
      <c r="I113" s="128"/>
      <c r="J113" s="128"/>
      <c r="K113" s="128"/>
    </row>
    <row r="114" spans="2:11">
      <c r="B114" s="142"/>
      <c r="C114" s="128"/>
      <c r="D114" s="148"/>
      <c r="E114" s="148"/>
      <c r="F114" s="148"/>
      <c r="G114" s="148"/>
      <c r="H114" s="148"/>
      <c r="I114" s="128"/>
      <c r="J114" s="128"/>
      <c r="K114" s="128"/>
    </row>
    <row r="115" spans="2:11">
      <c r="B115" s="142"/>
      <c r="C115" s="128"/>
      <c r="D115" s="148"/>
      <c r="E115" s="148"/>
      <c r="F115" s="148"/>
      <c r="G115" s="148"/>
      <c r="H115" s="148"/>
      <c r="I115" s="128"/>
      <c r="J115" s="128"/>
      <c r="K115" s="128"/>
    </row>
    <row r="116" spans="2:11">
      <c r="B116" s="142"/>
      <c r="C116" s="128"/>
      <c r="D116" s="148"/>
      <c r="E116" s="148"/>
      <c r="F116" s="148"/>
      <c r="G116" s="148"/>
      <c r="H116" s="148"/>
      <c r="I116" s="128"/>
      <c r="J116" s="128"/>
      <c r="K116" s="128"/>
    </row>
    <row r="117" spans="2:11">
      <c r="B117" s="142"/>
      <c r="C117" s="128"/>
      <c r="D117" s="148"/>
      <c r="E117" s="148"/>
      <c r="F117" s="148"/>
      <c r="G117" s="148"/>
      <c r="H117" s="148"/>
      <c r="I117" s="128"/>
      <c r="J117" s="128"/>
      <c r="K117" s="128"/>
    </row>
    <row r="118" spans="2:11">
      <c r="B118" s="142"/>
      <c r="C118" s="128"/>
      <c r="D118" s="148"/>
      <c r="E118" s="148"/>
      <c r="F118" s="148"/>
      <c r="G118" s="148"/>
      <c r="H118" s="148"/>
      <c r="I118" s="128"/>
      <c r="J118" s="128"/>
      <c r="K118" s="128"/>
    </row>
    <row r="119" spans="2:11">
      <c r="B119" s="142"/>
      <c r="C119" s="128"/>
      <c r="D119" s="148"/>
      <c r="E119" s="148"/>
      <c r="F119" s="148"/>
      <c r="G119" s="148"/>
      <c r="H119" s="148"/>
      <c r="I119" s="128"/>
      <c r="J119" s="128"/>
      <c r="K119" s="128"/>
    </row>
    <row r="120" spans="2:11">
      <c r="B120" s="142"/>
      <c r="C120" s="128"/>
      <c r="D120" s="148"/>
      <c r="E120" s="148"/>
      <c r="F120" s="148"/>
      <c r="G120" s="148"/>
      <c r="H120" s="148"/>
      <c r="I120" s="128"/>
      <c r="J120" s="128"/>
      <c r="K120" s="128"/>
    </row>
    <row r="121" spans="2:11">
      <c r="B121" s="142"/>
      <c r="C121" s="128"/>
      <c r="D121" s="148"/>
      <c r="E121" s="148"/>
      <c r="F121" s="148"/>
      <c r="G121" s="148"/>
      <c r="H121" s="148"/>
      <c r="I121" s="128"/>
      <c r="J121" s="128"/>
      <c r="K121" s="128"/>
    </row>
    <row r="122" spans="2:11">
      <c r="B122" s="142"/>
      <c r="C122" s="128"/>
      <c r="D122" s="148"/>
      <c r="E122" s="148"/>
      <c r="F122" s="148"/>
      <c r="G122" s="148"/>
      <c r="H122" s="148"/>
      <c r="I122" s="128"/>
      <c r="J122" s="128"/>
      <c r="K122" s="128"/>
    </row>
    <row r="123" spans="2:11">
      <c r="B123" s="142"/>
      <c r="C123" s="128"/>
      <c r="D123" s="148"/>
      <c r="E123" s="148"/>
      <c r="F123" s="148"/>
      <c r="G123" s="148"/>
      <c r="H123" s="148"/>
      <c r="I123" s="128"/>
      <c r="J123" s="128"/>
      <c r="K123" s="128"/>
    </row>
    <row r="124" spans="2:11">
      <c r="B124" s="142"/>
      <c r="C124" s="128"/>
      <c r="D124" s="148"/>
      <c r="E124" s="148"/>
      <c r="F124" s="148"/>
      <c r="G124" s="148"/>
      <c r="H124" s="148"/>
      <c r="I124" s="128"/>
      <c r="J124" s="128"/>
      <c r="K124" s="128"/>
    </row>
    <row r="125" spans="2:11">
      <c r="B125" s="142"/>
      <c r="C125" s="128"/>
      <c r="D125" s="148"/>
      <c r="E125" s="148"/>
      <c r="F125" s="148"/>
      <c r="G125" s="148"/>
      <c r="H125" s="148"/>
      <c r="I125" s="128"/>
      <c r="J125" s="128"/>
      <c r="K125" s="128"/>
    </row>
    <row r="126" spans="2:11">
      <c r="B126" s="142"/>
      <c r="C126" s="128"/>
      <c r="D126" s="148"/>
      <c r="E126" s="148"/>
      <c r="F126" s="148"/>
      <c r="G126" s="148"/>
      <c r="H126" s="148"/>
      <c r="I126" s="128"/>
      <c r="J126" s="128"/>
      <c r="K126" s="128"/>
    </row>
    <row r="127" spans="2:11">
      <c r="B127" s="142"/>
      <c r="C127" s="128"/>
      <c r="D127" s="148"/>
      <c r="E127" s="148"/>
      <c r="F127" s="148"/>
      <c r="G127" s="148"/>
      <c r="H127" s="148"/>
      <c r="I127" s="128"/>
      <c r="J127" s="128"/>
      <c r="K127" s="128"/>
    </row>
    <row r="128" spans="2:11">
      <c r="B128" s="142"/>
      <c r="C128" s="128"/>
      <c r="D128" s="148"/>
      <c r="E128" s="148"/>
      <c r="F128" s="148"/>
      <c r="G128" s="148"/>
      <c r="H128" s="148"/>
      <c r="I128" s="128"/>
      <c r="J128" s="128"/>
      <c r="K128" s="128"/>
    </row>
    <row r="129" spans="2:11">
      <c r="B129" s="142"/>
      <c r="C129" s="128"/>
      <c r="D129" s="148"/>
      <c r="E129" s="148"/>
      <c r="F129" s="148"/>
      <c r="G129" s="148"/>
      <c r="H129" s="148"/>
      <c r="I129" s="128"/>
      <c r="J129" s="128"/>
      <c r="K129" s="128"/>
    </row>
    <row r="130" spans="2:11">
      <c r="B130" s="142"/>
      <c r="C130" s="128"/>
      <c r="D130" s="148"/>
      <c r="E130" s="148"/>
      <c r="F130" s="148"/>
      <c r="G130" s="148"/>
      <c r="H130" s="148"/>
      <c r="I130" s="128"/>
      <c r="J130" s="128"/>
      <c r="K130" s="128"/>
    </row>
    <row r="131" spans="2:11">
      <c r="B131" s="142"/>
      <c r="C131" s="128"/>
      <c r="D131" s="148"/>
      <c r="E131" s="148"/>
      <c r="F131" s="148"/>
      <c r="G131" s="148"/>
      <c r="H131" s="148"/>
      <c r="I131" s="128"/>
      <c r="J131" s="128"/>
      <c r="K131" s="128"/>
    </row>
    <row r="132" spans="2:11">
      <c r="B132" s="142"/>
      <c r="C132" s="128"/>
      <c r="D132" s="148"/>
      <c r="E132" s="148"/>
      <c r="F132" s="148"/>
      <c r="G132" s="148"/>
      <c r="H132" s="148"/>
      <c r="I132" s="128"/>
      <c r="J132" s="128"/>
      <c r="K132" s="128"/>
    </row>
    <row r="133" spans="2:11">
      <c r="B133" s="142"/>
      <c r="C133" s="128"/>
      <c r="D133" s="148"/>
      <c r="E133" s="148"/>
      <c r="F133" s="148"/>
      <c r="G133" s="148"/>
      <c r="H133" s="148"/>
      <c r="I133" s="128"/>
      <c r="J133" s="128"/>
      <c r="K133" s="128"/>
    </row>
    <row r="134" spans="2:11">
      <c r="B134" s="142"/>
      <c r="C134" s="128"/>
      <c r="D134" s="148"/>
      <c r="E134" s="148"/>
      <c r="F134" s="148"/>
      <c r="G134" s="148"/>
      <c r="H134" s="148"/>
      <c r="I134" s="128"/>
      <c r="J134" s="128"/>
      <c r="K134" s="128"/>
    </row>
    <row r="135" spans="2:11">
      <c r="B135" s="142"/>
      <c r="C135" s="128"/>
      <c r="D135" s="148"/>
      <c r="E135" s="148"/>
      <c r="F135" s="148"/>
      <c r="G135" s="148"/>
      <c r="H135" s="148"/>
      <c r="I135" s="128"/>
      <c r="J135" s="128"/>
      <c r="K135" s="128"/>
    </row>
    <row r="136" spans="2:11">
      <c r="B136" s="142"/>
      <c r="C136" s="128"/>
      <c r="D136" s="148"/>
      <c r="E136" s="148"/>
      <c r="F136" s="148"/>
      <c r="G136" s="148"/>
      <c r="H136" s="148"/>
      <c r="I136" s="128"/>
      <c r="J136" s="128"/>
      <c r="K136" s="128"/>
    </row>
    <row r="137" spans="2:11">
      <c r="B137" s="142"/>
      <c r="C137" s="128"/>
      <c r="D137" s="148"/>
      <c r="E137" s="148"/>
      <c r="F137" s="148"/>
      <c r="G137" s="148"/>
      <c r="H137" s="148"/>
      <c r="I137" s="128"/>
      <c r="J137" s="128"/>
      <c r="K137" s="128"/>
    </row>
    <row r="138" spans="2:11">
      <c r="B138" s="142"/>
      <c r="C138" s="128"/>
      <c r="D138" s="148"/>
      <c r="E138" s="148"/>
      <c r="F138" s="148"/>
      <c r="G138" s="148"/>
      <c r="H138" s="148"/>
      <c r="I138" s="128"/>
      <c r="J138" s="128"/>
      <c r="K138" s="128"/>
    </row>
    <row r="139" spans="2:11">
      <c r="B139" s="142"/>
      <c r="C139" s="128"/>
      <c r="D139" s="148"/>
      <c r="E139" s="148"/>
      <c r="F139" s="148"/>
      <c r="G139" s="148"/>
      <c r="H139" s="148"/>
      <c r="I139" s="128"/>
      <c r="J139" s="128"/>
      <c r="K139" s="128"/>
    </row>
    <row r="140" spans="2:11">
      <c r="B140" s="142"/>
      <c r="C140" s="128"/>
      <c r="D140" s="148"/>
      <c r="E140" s="148"/>
      <c r="F140" s="148"/>
      <c r="G140" s="148"/>
      <c r="H140" s="148"/>
      <c r="I140" s="128"/>
      <c r="J140" s="128"/>
      <c r="K140" s="128"/>
    </row>
    <row r="141" spans="2:11">
      <c r="B141" s="142"/>
      <c r="C141" s="128"/>
      <c r="D141" s="148"/>
      <c r="E141" s="148"/>
      <c r="F141" s="148"/>
      <c r="G141" s="148"/>
      <c r="H141" s="148"/>
      <c r="I141" s="128"/>
      <c r="J141" s="128"/>
      <c r="K141" s="128"/>
    </row>
    <row r="142" spans="2:11">
      <c r="B142" s="142"/>
      <c r="C142" s="128"/>
      <c r="D142" s="148"/>
      <c r="E142" s="148"/>
      <c r="F142" s="148"/>
      <c r="G142" s="148"/>
      <c r="H142" s="148"/>
      <c r="I142" s="128"/>
      <c r="J142" s="128"/>
      <c r="K142" s="128"/>
    </row>
    <row r="143" spans="2:11">
      <c r="B143" s="142"/>
      <c r="C143" s="128"/>
      <c r="D143" s="148"/>
      <c r="E143" s="148"/>
      <c r="F143" s="148"/>
      <c r="G143" s="148"/>
      <c r="H143" s="148"/>
      <c r="I143" s="128"/>
      <c r="J143" s="128"/>
      <c r="K143" s="128"/>
    </row>
    <row r="144" spans="2:11">
      <c r="B144" s="142"/>
      <c r="C144" s="128"/>
      <c r="D144" s="148"/>
      <c r="E144" s="148"/>
      <c r="F144" s="148"/>
      <c r="G144" s="148"/>
      <c r="H144" s="148"/>
      <c r="I144" s="128"/>
      <c r="J144" s="128"/>
      <c r="K144" s="128"/>
    </row>
    <row r="145" spans="2:11">
      <c r="B145" s="142"/>
      <c r="C145" s="128"/>
      <c r="D145" s="148"/>
      <c r="E145" s="148"/>
      <c r="F145" s="148"/>
      <c r="G145" s="148"/>
      <c r="H145" s="148"/>
      <c r="I145" s="128"/>
      <c r="J145" s="128"/>
      <c r="K145" s="128"/>
    </row>
    <row r="146" spans="2:11">
      <c r="B146" s="142"/>
      <c r="C146" s="128"/>
      <c r="D146" s="148"/>
      <c r="E146" s="148"/>
      <c r="F146" s="148"/>
      <c r="G146" s="148"/>
      <c r="H146" s="148"/>
      <c r="I146" s="128"/>
      <c r="J146" s="128"/>
      <c r="K146" s="128"/>
    </row>
    <row r="147" spans="2:11">
      <c r="B147" s="142"/>
      <c r="C147" s="128"/>
      <c r="D147" s="148"/>
      <c r="E147" s="148"/>
      <c r="F147" s="148"/>
      <c r="G147" s="148"/>
      <c r="H147" s="148"/>
      <c r="I147" s="128"/>
      <c r="J147" s="128"/>
      <c r="K147" s="128"/>
    </row>
    <row r="148" spans="2:11">
      <c r="B148" s="142"/>
      <c r="C148" s="128"/>
      <c r="D148" s="148"/>
      <c r="E148" s="148"/>
      <c r="F148" s="148"/>
      <c r="G148" s="148"/>
      <c r="H148" s="148"/>
      <c r="I148" s="128"/>
      <c r="J148" s="128"/>
      <c r="K148" s="128"/>
    </row>
    <row r="149" spans="2:11">
      <c r="B149" s="142"/>
      <c r="C149" s="128"/>
      <c r="D149" s="148"/>
      <c r="E149" s="148"/>
      <c r="F149" s="148"/>
      <c r="G149" s="148"/>
      <c r="H149" s="148"/>
      <c r="I149" s="128"/>
      <c r="J149" s="128"/>
      <c r="K149" s="128"/>
    </row>
    <row r="150" spans="2:11">
      <c r="B150" s="142"/>
      <c r="C150" s="128"/>
      <c r="D150" s="148"/>
      <c r="E150" s="148"/>
      <c r="F150" s="148"/>
      <c r="G150" s="148"/>
      <c r="H150" s="148"/>
      <c r="I150" s="128"/>
      <c r="J150" s="128"/>
      <c r="K150" s="128"/>
    </row>
    <row r="151" spans="2:11">
      <c r="B151" s="142"/>
      <c r="C151" s="128"/>
      <c r="D151" s="148"/>
      <c r="E151" s="148"/>
      <c r="F151" s="148"/>
      <c r="G151" s="148"/>
      <c r="H151" s="148"/>
      <c r="I151" s="128"/>
      <c r="J151" s="128"/>
      <c r="K151" s="128"/>
    </row>
    <row r="152" spans="2:11">
      <c r="B152" s="142"/>
      <c r="C152" s="128"/>
      <c r="D152" s="148"/>
      <c r="E152" s="148"/>
      <c r="F152" s="148"/>
      <c r="G152" s="148"/>
      <c r="H152" s="148"/>
      <c r="I152" s="128"/>
      <c r="J152" s="128"/>
      <c r="K152" s="128"/>
    </row>
    <row r="153" spans="2:11">
      <c r="B153" s="142"/>
      <c r="C153" s="128"/>
      <c r="D153" s="148"/>
      <c r="E153" s="148"/>
      <c r="F153" s="148"/>
      <c r="G153" s="148"/>
      <c r="H153" s="148"/>
      <c r="I153" s="128"/>
      <c r="J153" s="128"/>
      <c r="K153" s="128"/>
    </row>
    <row r="154" spans="2:11">
      <c r="B154" s="142"/>
      <c r="C154" s="128"/>
      <c r="D154" s="148"/>
      <c r="E154" s="148"/>
      <c r="F154" s="148"/>
      <c r="G154" s="148"/>
      <c r="H154" s="148"/>
      <c r="I154" s="128"/>
      <c r="J154" s="128"/>
      <c r="K154" s="128"/>
    </row>
    <row r="155" spans="2:11">
      <c r="B155" s="142"/>
      <c r="C155" s="128"/>
      <c r="D155" s="148"/>
      <c r="E155" s="148"/>
      <c r="F155" s="148"/>
      <c r="G155" s="148"/>
      <c r="H155" s="148"/>
      <c r="I155" s="128"/>
      <c r="J155" s="128"/>
      <c r="K155" s="128"/>
    </row>
    <row r="156" spans="2:11">
      <c r="B156" s="142"/>
      <c r="C156" s="128"/>
      <c r="D156" s="148"/>
      <c r="E156" s="148"/>
      <c r="F156" s="148"/>
      <c r="G156" s="148"/>
      <c r="H156" s="148"/>
      <c r="I156" s="128"/>
      <c r="J156" s="128"/>
      <c r="K156" s="128"/>
    </row>
    <row r="157" spans="2:11">
      <c r="B157" s="142"/>
      <c r="C157" s="128"/>
      <c r="D157" s="148"/>
      <c r="E157" s="148"/>
      <c r="F157" s="148"/>
      <c r="G157" s="148"/>
      <c r="H157" s="148"/>
      <c r="I157" s="128"/>
      <c r="J157" s="128"/>
      <c r="K157" s="128"/>
    </row>
    <row r="158" spans="2:11">
      <c r="B158" s="142"/>
      <c r="C158" s="128"/>
      <c r="D158" s="148"/>
      <c r="E158" s="148"/>
      <c r="F158" s="148"/>
      <c r="G158" s="148"/>
      <c r="H158" s="148"/>
      <c r="I158" s="128"/>
      <c r="J158" s="128"/>
      <c r="K158" s="128"/>
    </row>
    <row r="159" spans="2:11">
      <c r="B159" s="142"/>
      <c r="C159" s="128"/>
      <c r="D159" s="148"/>
      <c r="E159" s="148"/>
      <c r="F159" s="148"/>
      <c r="G159" s="148"/>
      <c r="H159" s="148"/>
      <c r="I159" s="128"/>
      <c r="J159" s="128"/>
      <c r="K159" s="128"/>
    </row>
    <row r="160" spans="2:11">
      <c r="B160" s="142"/>
      <c r="C160" s="128"/>
      <c r="D160" s="148"/>
      <c r="E160" s="148"/>
      <c r="F160" s="148"/>
      <c r="G160" s="148"/>
      <c r="H160" s="148"/>
      <c r="I160" s="128"/>
      <c r="J160" s="128"/>
      <c r="K160" s="128"/>
    </row>
    <row r="161" spans="2:11">
      <c r="B161" s="142"/>
      <c r="C161" s="128"/>
      <c r="D161" s="148"/>
      <c r="E161" s="148"/>
      <c r="F161" s="148"/>
      <c r="G161" s="148"/>
      <c r="H161" s="148"/>
      <c r="I161" s="128"/>
      <c r="J161" s="128"/>
      <c r="K161" s="128"/>
    </row>
    <row r="162" spans="2:11">
      <c r="B162" s="142"/>
      <c r="C162" s="128"/>
      <c r="D162" s="148"/>
      <c r="E162" s="148"/>
      <c r="F162" s="148"/>
      <c r="G162" s="148"/>
      <c r="H162" s="148"/>
      <c r="I162" s="128"/>
      <c r="J162" s="128"/>
      <c r="K162" s="128"/>
    </row>
    <row r="163" spans="2:11">
      <c r="B163" s="142"/>
      <c r="C163" s="128"/>
      <c r="D163" s="148"/>
      <c r="E163" s="148"/>
      <c r="F163" s="148"/>
      <c r="G163" s="148"/>
      <c r="H163" s="148"/>
      <c r="I163" s="128"/>
      <c r="J163" s="128"/>
      <c r="K163" s="128"/>
    </row>
    <row r="164" spans="2:11">
      <c r="B164" s="142"/>
      <c r="C164" s="128"/>
      <c r="D164" s="148"/>
      <c r="E164" s="148"/>
      <c r="F164" s="148"/>
      <c r="G164" s="148"/>
      <c r="H164" s="148"/>
      <c r="I164" s="128"/>
      <c r="J164" s="128"/>
      <c r="K164" s="128"/>
    </row>
    <row r="165" spans="2:11">
      <c r="B165" s="142"/>
      <c r="C165" s="128"/>
      <c r="D165" s="148"/>
      <c r="E165" s="148"/>
      <c r="F165" s="148"/>
      <c r="G165" s="148"/>
      <c r="H165" s="148"/>
      <c r="I165" s="128"/>
      <c r="J165" s="128"/>
      <c r="K165" s="128"/>
    </row>
    <row r="166" spans="2:11">
      <c r="B166" s="142"/>
      <c r="C166" s="128"/>
      <c r="D166" s="148"/>
      <c r="E166" s="148"/>
      <c r="F166" s="148"/>
      <c r="G166" s="148"/>
      <c r="H166" s="148"/>
      <c r="I166" s="128"/>
      <c r="J166" s="128"/>
      <c r="K166" s="128"/>
    </row>
    <row r="167" spans="2:11">
      <c r="B167" s="142"/>
      <c r="C167" s="128"/>
      <c r="D167" s="148"/>
      <c r="E167" s="148"/>
      <c r="F167" s="148"/>
      <c r="G167" s="148"/>
      <c r="H167" s="148"/>
      <c r="I167" s="128"/>
      <c r="J167" s="128"/>
      <c r="K167" s="128"/>
    </row>
    <row r="168" spans="2:11">
      <c r="B168" s="142"/>
      <c r="C168" s="128"/>
      <c r="D168" s="148"/>
      <c r="E168" s="148"/>
      <c r="F168" s="148"/>
      <c r="G168" s="148"/>
      <c r="H168" s="148"/>
      <c r="I168" s="128"/>
      <c r="J168" s="128"/>
      <c r="K168" s="128"/>
    </row>
    <row r="169" spans="2:11">
      <c r="B169" s="142"/>
      <c r="C169" s="128"/>
      <c r="D169" s="148"/>
      <c r="E169" s="148"/>
      <c r="F169" s="148"/>
      <c r="G169" s="148"/>
      <c r="H169" s="148"/>
      <c r="I169" s="128"/>
      <c r="J169" s="128"/>
      <c r="K169" s="128"/>
    </row>
    <row r="170" spans="2:11">
      <c r="B170" s="142"/>
      <c r="C170" s="128"/>
      <c r="D170" s="148"/>
      <c r="E170" s="148"/>
      <c r="F170" s="148"/>
      <c r="G170" s="148"/>
      <c r="H170" s="148"/>
      <c r="I170" s="128"/>
      <c r="J170" s="128"/>
      <c r="K170" s="128"/>
    </row>
    <row r="171" spans="2:11">
      <c r="B171" s="142"/>
      <c r="C171" s="128"/>
      <c r="D171" s="148"/>
      <c r="E171" s="148"/>
      <c r="F171" s="148"/>
      <c r="G171" s="148"/>
      <c r="H171" s="148"/>
      <c r="I171" s="128"/>
      <c r="J171" s="128"/>
      <c r="K171" s="128"/>
    </row>
    <row r="172" spans="2:11">
      <c r="B172" s="142"/>
      <c r="C172" s="128"/>
      <c r="D172" s="148"/>
      <c r="E172" s="148"/>
      <c r="F172" s="148"/>
      <c r="G172" s="148"/>
      <c r="H172" s="148"/>
      <c r="I172" s="128"/>
      <c r="J172" s="128"/>
      <c r="K172" s="128"/>
    </row>
    <row r="173" spans="2:11">
      <c r="B173" s="142"/>
      <c r="C173" s="128"/>
      <c r="D173" s="148"/>
      <c r="E173" s="148"/>
      <c r="F173" s="148"/>
      <c r="G173" s="148"/>
      <c r="H173" s="148"/>
      <c r="I173" s="128"/>
      <c r="J173" s="128"/>
      <c r="K173" s="128"/>
    </row>
    <row r="174" spans="2:11">
      <c r="B174" s="142"/>
      <c r="C174" s="128"/>
      <c r="D174" s="148"/>
      <c r="E174" s="148"/>
      <c r="F174" s="148"/>
      <c r="G174" s="148"/>
      <c r="H174" s="148"/>
      <c r="I174" s="128"/>
      <c r="J174" s="128"/>
      <c r="K174" s="128"/>
    </row>
    <row r="175" spans="2:11">
      <c r="B175" s="142"/>
      <c r="C175" s="128"/>
      <c r="D175" s="148"/>
      <c r="E175" s="148"/>
      <c r="F175" s="148"/>
      <c r="G175" s="148"/>
      <c r="H175" s="148"/>
      <c r="I175" s="128"/>
      <c r="J175" s="128"/>
      <c r="K175" s="128"/>
    </row>
    <row r="176" spans="2:11">
      <c r="B176" s="142"/>
      <c r="C176" s="128"/>
      <c r="D176" s="148"/>
      <c r="E176" s="148"/>
      <c r="F176" s="148"/>
      <c r="G176" s="148"/>
      <c r="H176" s="148"/>
      <c r="I176" s="128"/>
      <c r="J176" s="128"/>
      <c r="K176" s="128"/>
    </row>
    <row r="177" spans="2:11">
      <c r="B177" s="142"/>
      <c r="C177" s="128"/>
      <c r="D177" s="148"/>
      <c r="E177" s="148"/>
      <c r="F177" s="148"/>
      <c r="G177" s="148"/>
      <c r="H177" s="148"/>
      <c r="I177" s="128"/>
      <c r="J177" s="128"/>
      <c r="K177" s="128"/>
    </row>
    <row r="178" spans="2:11">
      <c r="B178" s="142"/>
      <c r="C178" s="128"/>
      <c r="D178" s="148"/>
      <c r="E178" s="148"/>
      <c r="F178" s="148"/>
      <c r="G178" s="148"/>
      <c r="H178" s="148"/>
      <c r="I178" s="128"/>
      <c r="J178" s="128"/>
      <c r="K178" s="128"/>
    </row>
    <row r="179" spans="2:11">
      <c r="B179" s="142"/>
      <c r="C179" s="128"/>
      <c r="D179" s="148"/>
      <c r="E179" s="148"/>
      <c r="F179" s="148"/>
      <c r="G179" s="148"/>
      <c r="H179" s="148"/>
      <c r="I179" s="128"/>
      <c r="J179" s="128"/>
      <c r="K179" s="128"/>
    </row>
    <row r="180" spans="2:11">
      <c r="B180" s="142"/>
      <c r="C180" s="128"/>
      <c r="D180" s="148"/>
      <c r="E180" s="148"/>
      <c r="F180" s="148"/>
      <c r="G180" s="148"/>
      <c r="H180" s="148"/>
      <c r="I180" s="128"/>
      <c r="J180" s="128"/>
      <c r="K180" s="128"/>
    </row>
    <row r="181" spans="2:11">
      <c r="B181" s="142"/>
      <c r="C181" s="128"/>
      <c r="D181" s="148"/>
      <c r="E181" s="148"/>
      <c r="F181" s="148"/>
      <c r="G181" s="148"/>
      <c r="H181" s="148"/>
      <c r="I181" s="128"/>
      <c r="J181" s="128"/>
      <c r="K181" s="128"/>
    </row>
    <row r="182" spans="2:11">
      <c r="B182" s="142"/>
      <c r="C182" s="128"/>
      <c r="D182" s="148"/>
      <c r="E182" s="148"/>
      <c r="F182" s="148"/>
      <c r="G182" s="148"/>
      <c r="H182" s="148"/>
      <c r="I182" s="128"/>
      <c r="J182" s="128"/>
      <c r="K182" s="128"/>
    </row>
    <row r="183" spans="2:11">
      <c r="B183" s="142"/>
      <c r="C183" s="128"/>
      <c r="D183" s="148"/>
      <c r="E183" s="148"/>
      <c r="F183" s="148"/>
      <c r="G183" s="148"/>
      <c r="H183" s="148"/>
      <c r="I183" s="128"/>
      <c r="J183" s="128"/>
      <c r="K183" s="128"/>
    </row>
    <row r="184" spans="2:11">
      <c r="B184" s="142"/>
      <c r="C184" s="128"/>
      <c r="D184" s="148"/>
      <c r="E184" s="148"/>
      <c r="F184" s="148"/>
      <c r="G184" s="148"/>
      <c r="H184" s="148"/>
      <c r="I184" s="128"/>
      <c r="J184" s="128"/>
      <c r="K184" s="128"/>
    </row>
    <row r="185" spans="2:11">
      <c r="B185" s="142"/>
      <c r="C185" s="128"/>
      <c r="D185" s="148"/>
      <c r="E185" s="148"/>
      <c r="F185" s="148"/>
      <c r="G185" s="148"/>
      <c r="H185" s="148"/>
      <c r="I185" s="128"/>
      <c r="J185" s="128"/>
      <c r="K185" s="128"/>
    </row>
    <row r="186" spans="2:11">
      <c r="B186" s="142"/>
      <c r="C186" s="128"/>
      <c r="D186" s="148"/>
      <c r="E186" s="148"/>
      <c r="F186" s="148"/>
      <c r="G186" s="148"/>
      <c r="H186" s="148"/>
      <c r="I186" s="128"/>
      <c r="J186" s="128"/>
      <c r="K186" s="128"/>
    </row>
    <row r="187" spans="2:11">
      <c r="B187" s="142"/>
      <c r="C187" s="128"/>
      <c r="D187" s="148"/>
      <c r="E187" s="148"/>
      <c r="F187" s="148"/>
      <c r="G187" s="148"/>
      <c r="H187" s="148"/>
      <c r="I187" s="128"/>
      <c r="J187" s="128"/>
      <c r="K187" s="128"/>
    </row>
    <row r="188" spans="2:11">
      <c r="B188" s="142"/>
      <c r="C188" s="128"/>
      <c r="D188" s="148"/>
      <c r="E188" s="148"/>
      <c r="F188" s="148"/>
      <c r="G188" s="148"/>
      <c r="H188" s="148"/>
      <c r="I188" s="128"/>
      <c r="J188" s="128"/>
      <c r="K188" s="128"/>
    </row>
    <row r="189" spans="2:11">
      <c r="B189" s="142"/>
      <c r="C189" s="128"/>
      <c r="D189" s="148"/>
      <c r="E189" s="148"/>
      <c r="F189" s="148"/>
      <c r="G189" s="148"/>
      <c r="H189" s="148"/>
      <c r="I189" s="128"/>
      <c r="J189" s="128"/>
      <c r="K189" s="128"/>
    </row>
    <row r="190" spans="2:11">
      <c r="B190" s="142"/>
      <c r="C190" s="128"/>
      <c r="D190" s="148"/>
      <c r="E190" s="148"/>
      <c r="F190" s="148"/>
      <c r="G190" s="148"/>
      <c r="H190" s="148"/>
      <c r="I190" s="128"/>
      <c r="J190" s="128"/>
      <c r="K190" s="128"/>
    </row>
    <row r="191" spans="2:11">
      <c r="B191" s="142"/>
      <c r="C191" s="128"/>
      <c r="D191" s="148"/>
      <c r="E191" s="148"/>
      <c r="F191" s="148"/>
      <c r="G191" s="148"/>
      <c r="H191" s="148"/>
      <c r="I191" s="128"/>
      <c r="J191" s="128"/>
      <c r="K191" s="128"/>
    </row>
    <row r="192" spans="2:11">
      <c r="B192" s="142"/>
      <c r="C192" s="128"/>
      <c r="D192" s="148"/>
      <c r="E192" s="148"/>
      <c r="F192" s="148"/>
      <c r="G192" s="148"/>
      <c r="H192" s="148"/>
      <c r="I192" s="128"/>
      <c r="J192" s="128"/>
      <c r="K192" s="128"/>
    </row>
    <row r="193" spans="2:11">
      <c r="B193" s="142"/>
      <c r="C193" s="128"/>
      <c r="D193" s="148"/>
      <c r="E193" s="148"/>
      <c r="F193" s="148"/>
      <c r="G193" s="148"/>
      <c r="H193" s="148"/>
      <c r="I193" s="128"/>
      <c r="J193" s="128"/>
      <c r="K193" s="128"/>
    </row>
    <row r="194" spans="2:11">
      <c r="B194" s="142"/>
      <c r="C194" s="128"/>
      <c r="D194" s="148"/>
      <c r="E194" s="148"/>
      <c r="F194" s="148"/>
      <c r="G194" s="148"/>
      <c r="H194" s="148"/>
      <c r="I194" s="128"/>
      <c r="J194" s="128"/>
      <c r="K194" s="128"/>
    </row>
    <row r="195" spans="2:11">
      <c r="B195" s="142"/>
      <c r="C195" s="128"/>
      <c r="D195" s="148"/>
      <c r="E195" s="148"/>
      <c r="F195" s="148"/>
      <c r="G195" s="148"/>
      <c r="H195" s="148"/>
      <c r="I195" s="128"/>
      <c r="J195" s="128"/>
      <c r="K195" s="128"/>
    </row>
    <row r="196" spans="2:11">
      <c r="B196" s="142"/>
      <c r="C196" s="128"/>
      <c r="D196" s="148"/>
      <c r="E196" s="148"/>
      <c r="F196" s="148"/>
      <c r="G196" s="148"/>
      <c r="H196" s="148"/>
      <c r="I196" s="128"/>
      <c r="J196" s="128"/>
      <c r="K196" s="128"/>
    </row>
    <row r="197" spans="2:11">
      <c r="B197" s="142"/>
      <c r="C197" s="128"/>
      <c r="D197" s="148"/>
      <c r="E197" s="148"/>
      <c r="F197" s="148"/>
      <c r="G197" s="148"/>
      <c r="H197" s="148"/>
      <c r="I197" s="128"/>
      <c r="J197" s="128"/>
      <c r="K197" s="128"/>
    </row>
    <row r="198" spans="2:11">
      <c r="B198" s="142"/>
      <c r="C198" s="128"/>
      <c r="D198" s="148"/>
      <c r="E198" s="148"/>
      <c r="F198" s="148"/>
      <c r="G198" s="148"/>
      <c r="H198" s="148"/>
      <c r="I198" s="128"/>
      <c r="J198" s="128"/>
      <c r="K198" s="128"/>
    </row>
    <row r="199" spans="2:11">
      <c r="B199" s="142"/>
      <c r="C199" s="128"/>
      <c r="D199" s="148"/>
      <c r="E199" s="148"/>
      <c r="F199" s="148"/>
      <c r="G199" s="148"/>
      <c r="H199" s="148"/>
      <c r="I199" s="128"/>
      <c r="J199" s="128"/>
      <c r="K199" s="128"/>
    </row>
    <row r="200" spans="2:11">
      <c r="B200" s="142"/>
      <c r="C200" s="128"/>
      <c r="D200" s="148"/>
      <c r="E200" s="148"/>
      <c r="F200" s="148"/>
      <c r="G200" s="148"/>
      <c r="H200" s="148"/>
      <c r="I200" s="128"/>
      <c r="J200" s="128"/>
      <c r="K200" s="128"/>
    </row>
    <row r="201" spans="2:11">
      <c r="B201" s="142"/>
      <c r="C201" s="128"/>
      <c r="D201" s="148"/>
      <c r="E201" s="148"/>
      <c r="F201" s="148"/>
      <c r="G201" s="148"/>
      <c r="H201" s="148"/>
      <c r="I201" s="128"/>
      <c r="J201" s="128"/>
      <c r="K201" s="128"/>
    </row>
    <row r="202" spans="2:11">
      <c r="B202" s="142"/>
      <c r="C202" s="128"/>
      <c r="D202" s="148"/>
      <c r="E202" s="148"/>
      <c r="F202" s="148"/>
      <c r="G202" s="148"/>
      <c r="H202" s="148"/>
      <c r="I202" s="128"/>
      <c r="J202" s="128"/>
      <c r="K202" s="128"/>
    </row>
    <row r="203" spans="2:11">
      <c r="B203" s="142"/>
      <c r="C203" s="128"/>
      <c r="D203" s="148"/>
      <c r="E203" s="148"/>
      <c r="F203" s="148"/>
      <c r="G203" s="148"/>
      <c r="H203" s="148"/>
      <c r="I203" s="128"/>
      <c r="J203" s="128"/>
      <c r="K203" s="128"/>
    </row>
    <row r="204" spans="2:11">
      <c r="B204" s="142"/>
      <c r="C204" s="128"/>
      <c r="D204" s="148"/>
      <c r="E204" s="148"/>
      <c r="F204" s="148"/>
      <c r="G204" s="148"/>
      <c r="H204" s="148"/>
      <c r="I204" s="128"/>
      <c r="J204" s="128"/>
      <c r="K204" s="128"/>
    </row>
    <row r="205" spans="2:11">
      <c r="B205" s="142"/>
      <c r="C205" s="128"/>
      <c r="D205" s="148"/>
      <c r="E205" s="148"/>
      <c r="F205" s="148"/>
      <c r="G205" s="148"/>
      <c r="H205" s="148"/>
      <c r="I205" s="128"/>
      <c r="J205" s="128"/>
      <c r="K205" s="128"/>
    </row>
    <row r="206" spans="2:11">
      <c r="B206" s="142"/>
      <c r="C206" s="128"/>
      <c r="D206" s="148"/>
      <c r="E206" s="148"/>
      <c r="F206" s="148"/>
      <c r="G206" s="148"/>
      <c r="H206" s="148"/>
      <c r="I206" s="128"/>
      <c r="J206" s="128"/>
      <c r="K206" s="128"/>
    </row>
    <row r="207" spans="2:11">
      <c r="B207" s="142"/>
      <c r="C207" s="128"/>
      <c r="D207" s="148"/>
      <c r="E207" s="148"/>
      <c r="F207" s="148"/>
      <c r="G207" s="148"/>
      <c r="H207" s="148"/>
      <c r="I207" s="128"/>
      <c r="J207" s="128"/>
      <c r="K207" s="128"/>
    </row>
    <row r="208" spans="2:11">
      <c r="B208" s="142"/>
      <c r="C208" s="128"/>
      <c r="D208" s="148"/>
      <c r="E208" s="148"/>
      <c r="F208" s="148"/>
      <c r="G208" s="148"/>
      <c r="H208" s="148"/>
      <c r="I208" s="128"/>
      <c r="J208" s="128"/>
      <c r="K208" s="128"/>
    </row>
    <row r="209" spans="2:11">
      <c r="B209" s="142"/>
      <c r="C209" s="128"/>
      <c r="D209" s="148"/>
      <c r="E209" s="148"/>
      <c r="F209" s="148"/>
      <c r="G209" s="148"/>
      <c r="H209" s="148"/>
      <c r="I209" s="128"/>
      <c r="J209" s="128"/>
      <c r="K209" s="128"/>
    </row>
    <row r="210" spans="2:11">
      <c r="B210" s="142"/>
      <c r="C210" s="128"/>
      <c r="D210" s="148"/>
      <c r="E210" s="148"/>
      <c r="F210" s="148"/>
      <c r="G210" s="148"/>
      <c r="H210" s="148"/>
      <c r="I210" s="128"/>
      <c r="J210" s="128"/>
      <c r="K210" s="128"/>
    </row>
    <row r="211" spans="2:11">
      <c r="B211" s="142"/>
      <c r="C211" s="128"/>
      <c r="D211" s="148"/>
      <c r="E211" s="148"/>
      <c r="F211" s="148"/>
      <c r="G211" s="148"/>
      <c r="H211" s="148"/>
      <c r="I211" s="128"/>
      <c r="J211" s="128"/>
      <c r="K211" s="128"/>
    </row>
    <row r="212" spans="2:11">
      <c r="B212" s="142"/>
      <c r="C212" s="128"/>
      <c r="D212" s="148"/>
      <c r="E212" s="148"/>
      <c r="F212" s="148"/>
      <c r="G212" s="148"/>
      <c r="H212" s="148"/>
      <c r="I212" s="128"/>
      <c r="J212" s="128"/>
      <c r="K212" s="128"/>
    </row>
    <row r="213" spans="2:11">
      <c r="B213" s="142"/>
      <c r="C213" s="128"/>
      <c r="D213" s="148"/>
      <c r="E213" s="148"/>
      <c r="F213" s="148"/>
      <c r="G213" s="148"/>
      <c r="H213" s="148"/>
      <c r="I213" s="128"/>
      <c r="J213" s="128"/>
      <c r="K213" s="128"/>
    </row>
    <row r="214" spans="2:11">
      <c r="B214" s="142"/>
      <c r="C214" s="128"/>
      <c r="D214" s="148"/>
      <c r="E214" s="148"/>
      <c r="F214" s="148"/>
      <c r="G214" s="148"/>
      <c r="H214" s="148"/>
      <c r="I214" s="128"/>
      <c r="J214" s="128"/>
      <c r="K214" s="128"/>
    </row>
    <row r="215" spans="2:11">
      <c r="B215" s="142"/>
      <c r="C215" s="128"/>
      <c r="D215" s="148"/>
      <c r="E215" s="148"/>
      <c r="F215" s="148"/>
      <c r="G215" s="148"/>
      <c r="H215" s="148"/>
      <c r="I215" s="128"/>
      <c r="J215" s="128"/>
      <c r="K215" s="128"/>
    </row>
    <row r="216" spans="2:11">
      <c r="B216" s="142"/>
      <c r="C216" s="128"/>
      <c r="D216" s="148"/>
      <c r="E216" s="148"/>
      <c r="F216" s="148"/>
      <c r="G216" s="148"/>
      <c r="H216" s="148"/>
      <c r="I216" s="128"/>
      <c r="J216" s="128"/>
      <c r="K216" s="128"/>
    </row>
    <row r="217" spans="2:11">
      <c r="B217" s="142"/>
      <c r="C217" s="128"/>
      <c r="D217" s="148"/>
      <c r="E217" s="148"/>
      <c r="F217" s="148"/>
      <c r="G217" s="148"/>
      <c r="H217" s="148"/>
      <c r="I217" s="128"/>
      <c r="J217" s="128"/>
      <c r="K217" s="128"/>
    </row>
    <row r="218" spans="2:11">
      <c r="B218" s="142"/>
      <c r="C218" s="128"/>
      <c r="D218" s="148"/>
      <c r="E218" s="148"/>
      <c r="F218" s="148"/>
      <c r="G218" s="148"/>
      <c r="H218" s="148"/>
      <c r="I218" s="128"/>
      <c r="J218" s="128"/>
      <c r="K218" s="128"/>
    </row>
    <row r="219" spans="2:11">
      <c r="B219" s="142"/>
      <c r="C219" s="128"/>
      <c r="D219" s="148"/>
      <c r="E219" s="148"/>
      <c r="F219" s="148"/>
      <c r="G219" s="148"/>
      <c r="H219" s="148"/>
      <c r="I219" s="128"/>
      <c r="J219" s="128"/>
      <c r="K219" s="128"/>
    </row>
    <row r="220" spans="2:11">
      <c r="B220" s="142"/>
      <c r="C220" s="128"/>
      <c r="D220" s="148"/>
      <c r="E220" s="148"/>
      <c r="F220" s="148"/>
      <c r="G220" s="148"/>
      <c r="H220" s="148"/>
      <c r="I220" s="128"/>
      <c r="J220" s="128"/>
      <c r="K220" s="128"/>
    </row>
    <row r="221" spans="2:11">
      <c r="B221" s="142"/>
      <c r="C221" s="128"/>
      <c r="D221" s="148"/>
      <c r="E221" s="148"/>
      <c r="F221" s="148"/>
      <c r="G221" s="148"/>
      <c r="H221" s="148"/>
      <c r="I221" s="128"/>
      <c r="J221" s="128"/>
      <c r="K221" s="128"/>
    </row>
    <row r="222" spans="2:11">
      <c r="B222" s="142"/>
      <c r="C222" s="128"/>
      <c r="D222" s="148"/>
      <c r="E222" s="148"/>
      <c r="F222" s="148"/>
      <c r="G222" s="148"/>
      <c r="H222" s="148"/>
      <c r="I222" s="128"/>
      <c r="J222" s="128"/>
      <c r="K222" s="128"/>
    </row>
    <row r="223" spans="2:11">
      <c r="B223" s="142"/>
      <c r="C223" s="128"/>
      <c r="D223" s="148"/>
      <c r="E223" s="148"/>
      <c r="F223" s="148"/>
      <c r="G223" s="148"/>
      <c r="H223" s="148"/>
      <c r="I223" s="128"/>
      <c r="J223" s="128"/>
      <c r="K223" s="128"/>
    </row>
    <row r="224" spans="2:11">
      <c r="B224" s="142"/>
      <c r="C224" s="128"/>
      <c r="D224" s="148"/>
      <c r="E224" s="148"/>
      <c r="F224" s="148"/>
      <c r="G224" s="148"/>
      <c r="H224" s="148"/>
      <c r="I224" s="128"/>
      <c r="J224" s="128"/>
      <c r="K224" s="128"/>
    </row>
    <row r="225" spans="2:11">
      <c r="B225" s="142"/>
      <c r="C225" s="128"/>
      <c r="D225" s="148"/>
      <c r="E225" s="148"/>
      <c r="F225" s="148"/>
      <c r="G225" s="148"/>
      <c r="H225" s="148"/>
      <c r="I225" s="128"/>
      <c r="J225" s="128"/>
      <c r="K225" s="128"/>
    </row>
    <row r="226" spans="2:11">
      <c r="B226" s="142"/>
      <c r="C226" s="128"/>
      <c r="D226" s="148"/>
      <c r="E226" s="148"/>
      <c r="F226" s="148"/>
      <c r="G226" s="148"/>
      <c r="H226" s="148"/>
      <c r="I226" s="128"/>
      <c r="J226" s="128"/>
      <c r="K226" s="128"/>
    </row>
    <row r="227" spans="2:11">
      <c r="B227" s="142"/>
      <c r="C227" s="128"/>
      <c r="D227" s="148"/>
      <c r="E227" s="148"/>
      <c r="F227" s="148"/>
      <c r="G227" s="148"/>
      <c r="H227" s="148"/>
      <c r="I227" s="128"/>
      <c r="J227" s="128"/>
      <c r="K227" s="128"/>
    </row>
    <row r="228" spans="2:11">
      <c r="B228" s="142"/>
      <c r="C228" s="128"/>
      <c r="D228" s="148"/>
      <c r="E228" s="148"/>
      <c r="F228" s="148"/>
      <c r="G228" s="148"/>
      <c r="H228" s="148"/>
      <c r="I228" s="128"/>
      <c r="J228" s="128"/>
      <c r="K228" s="128"/>
    </row>
    <row r="229" spans="2:11">
      <c r="B229" s="142"/>
      <c r="C229" s="128"/>
      <c r="D229" s="148"/>
      <c r="E229" s="148"/>
      <c r="F229" s="148"/>
      <c r="G229" s="148"/>
      <c r="H229" s="148"/>
      <c r="I229" s="128"/>
      <c r="J229" s="128"/>
      <c r="K229" s="128"/>
    </row>
    <row r="230" spans="2:11">
      <c r="B230" s="142"/>
      <c r="C230" s="128"/>
      <c r="D230" s="148"/>
      <c r="E230" s="148"/>
      <c r="F230" s="148"/>
      <c r="G230" s="148"/>
      <c r="H230" s="148"/>
      <c r="I230" s="128"/>
      <c r="J230" s="128"/>
      <c r="K230" s="128"/>
    </row>
    <row r="231" spans="2:11">
      <c r="B231" s="142"/>
      <c r="C231" s="128"/>
      <c r="D231" s="148"/>
      <c r="E231" s="148"/>
      <c r="F231" s="148"/>
      <c r="G231" s="148"/>
      <c r="H231" s="148"/>
      <c r="I231" s="128"/>
      <c r="J231" s="128"/>
      <c r="K231" s="128"/>
    </row>
    <row r="232" spans="2:11">
      <c r="B232" s="142"/>
      <c r="C232" s="128"/>
      <c r="D232" s="148"/>
      <c r="E232" s="148"/>
      <c r="F232" s="148"/>
      <c r="G232" s="148"/>
      <c r="H232" s="148"/>
      <c r="I232" s="128"/>
      <c r="J232" s="128"/>
      <c r="K232" s="128"/>
    </row>
    <row r="233" spans="2:11">
      <c r="B233" s="142"/>
      <c r="C233" s="128"/>
      <c r="D233" s="148"/>
      <c r="E233" s="148"/>
      <c r="F233" s="148"/>
      <c r="G233" s="148"/>
      <c r="H233" s="148"/>
      <c r="I233" s="128"/>
      <c r="J233" s="128"/>
      <c r="K233" s="128"/>
    </row>
    <row r="234" spans="2:11">
      <c r="B234" s="142"/>
      <c r="C234" s="128"/>
      <c r="D234" s="148"/>
      <c r="E234" s="148"/>
      <c r="F234" s="148"/>
      <c r="G234" s="148"/>
      <c r="H234" s="148"/>
      <c r="I234" s="128"/>
      <c r="J234" s="128"/>
      <c r="K234" s="128"/>
    </row>
    <row r="235" spans="2:11">
      <c r="B235" s="142"/>
      <c r="C235" s="128"/>
      <c r="D235" s="148"/>
      <c r="E235" s="148"/>
      <c r="F235" s="148"/>
      <c r="G235" s="148"/>
      <c r="H235" s="148"/>
      <c r="I235" s="128"/>
      <c r="J235" s="128"/>
      <c r="K235" s="128"/>
    </row>
    <row r="236" spans="2:11">
      <c r="B236" s="142"/>
      <c r="C236" s="128"/>
      <c r="D236" s="148"/>
      <c r="E236" s="148"/>
      <c r="F236" s="148"/>
      <c r="G236" s="148"/>
      <c r="H236" s="148"/>
      <c r="I236" s="128"/>
      <c r="J236" s="128"/>
      <c r="K236" s="128"/>
    </row>
    <row r="237" spans="2:11">
      <c r="B237" s="142"/>
      <c r="C237" s="128"/>
      <c r="D237" s="148"/>
      <c r="E237" s="148"/>
      <c r="F237" s="148"/>
      <c r="G237" s="148"/>
      <c r="H237" s="148"/>
      <c r="I237" s="128"/>
      <c r="J237" s="128"/>
      <c r="K237" s="128"/>
    </row>
    <row r="238" spans="2:11">
      <c r="B238" s="142"/>
      <c r="C238" s="128"/>
      <c r="D238" s="148"/>
      <c r="E238" s="148"/>
      <c r="F238" s="148"/>
      <c r="G238" s="148"/>
      <c r="H238" s="148"/>
      <c r="I238" s="128"/>
      <c r="J238" s="128"/>
      <c r="K238" s="128"/>
    </row>
    <row r="239" spans="2:11">
      <c r="B239" s="142"/>
      <c r="C239" s="128"/>
      <c r="D239" s="148"/>
      <c r="E239" s="148"/>
      <c r="F239" s="148"/>
      <c r="G239" s="148"/>
      <c r="H239" s="148"/>
      <c r="I239" s="128"/>
      <c r="J239" s="128"/>
      <c r="K239" s="128"/>
    </row>
    <row r="240" spans="2:11">
      <c r="B240" s="142"/>
      <c r="C240" s="128"/>
      <c r="D240" s="148"/>
      <c r="E240" s="148"/>
      <c r="F240" s="148"/>
      <c r="G240" s="148"/>
      <c r="H240" s="148"/>
      <c r="I240" s="128"/>
      <c r="J240" s="128"/>
      <c r="K240" s="128"/>
    </row>
    <row r="241" spans="2:11">
      <c r="B241" s="142"/>
      <c r="C241" s="128"/>
      <c r="D241" s="148"/>
      <c r="E241" s="148"/>
      <c r="F241" s="148"/>
      <c r="G241" s="148"/>
      <c r="H241" s="148"/>
      <c r="I241" s="128"/>
      <c r="J241" s="128"/>
      <c r="K241" s="128"/>
    </row>
    <row r="242" spans="2:11">
      <c r="B242" s="142"/>
      <c r="C242" s="128"/>
      <c r="D242" s="148"/>
      <c r="E242" s="148"/>
      <c r="F242" s="148"/>
      <c r="G242" s="148"/>
      <c r="H242" s="148"/>
      <c r="I242" s="128"/>
      <c r="J242" s="128"/>
      <c r="K242" s="128"/>
    </row>
    <row r="243" spans="2:11">
      <c r="B243" s="142"/>
      <c r="C243" s="128"/>
      <c r="D243" s="148"/>
      <c r="E243" s="148"/>
      <c r="F243" s="148"/>
      <c r="G243" s="148"/>
      <c r="H243" s="148"/>
      <c r="I243" s="128"/>
      <c r="J243" s="128"/>
      <c r="K243" s="128"/>
    </row>
    <row r="244" spans="2:11">
      <c r="B244" s="142"/>
      <c r="C244" s="128"/>
      <c r="D244" s="148"/>
      <c r="E244" s="148"/>
      <c r="F244" s="148"/>
      <c r="G244" s="148"/>
      <c r="H244" s="148"/>
      <c r="I244" s="128"/>
      <c r="J244" s="128"/>
      <c r="K244" s="128"/>
    </row>
    <row r="245" spans="2:11">
      <c r="B245" s="142"/>
      <c r="C245" s="128"/>
      <c r="D245" s="148"/>
      <c r="E245" s="148"/>
      <c r="F245" s="148"/>
      <c r="G245" s="148"/>
      <c r="H245" s="148"/>
      <c r="I245" s="128"/>
      <c r="J245" s="128"/>
      <c r="K245" s="128"/>
    </row>
    <row r="246" spans="2:11">
      <c r="B246" s="142"/>
      <c r="C246" s="128"/>
      <c r="D246" s="148"/>
      <c r="E246" s="148"/>
      <c r="F246" s="148"/>
      <c r="G246" s="148"/>
      <c r="H246" s="148"/>
      <c r="I246" s="128"/>
      <c r="J246" s="128"/>
      <c r="K246" s="128"/>
    </row>
    <row r="247" spans="2:11">
      <c r="B247" s="142"/>
      <c r="C247" s="128"/>
      <c r="D247" s="148"/>
      <c r="E247" s="148"/>
      <c r="F247" s="148"/>
      <c r="G247" s="148"/>
      <c r="H247" s="148"/>
      <c r="I247" s="128"/>
      <c r="J247" s="128"/>
      <c r="K247" s="128"/>
    </row>
    <row r="248" spans="2:11">
      <c r="B248" s="142"/>
      <c r="C248" s="128"/>
      <c r="D248" s="148"/>
      <c r="E248" s="148"/>
      <c r="F248" s="148"/>
      <c r="G248" s="148"/>
      <c r="H248" s="148"/>
      <c r="I248" s="128"/>
      <c r="J248" s="128"/>
      <c r="K248" s="128"/>
    </row>
    <row r="249" spans="2:11">
      <c r="B249" s="142"/>
      <c r="C249" s="128"/>
      <c r="D249" s="148"/>
      <c r="E249" s="148"/>
      <c r="F249" s="148"/>
      <c r="G249" s="148"/>
      <c r="H249" s="148"/>
      <c r="I249" s="128"/>
      <c r="J249" s="128"/>
      <c r="K249" s="128"/>
    </row>
    <row r="250" spans="2:11">
      <c r="B250" s="142"/>
      <c r="C250" s="128"/>
      <c r="D250" s="148"/>
      <c r="E250" s="148"/>
      <c r="F250" s="148"/>
      <c r="G250" s="148"/>
      <c r="H250" s="148"/>
      <c r="I250" s="128"/>
      <c r="J250" s="128"/>
      <c r="K250" s="128"/>
    </row>
    <row r="251" spans="2:11">
      <c r="B251" s="142"/>
      <c r="C251" s="128"/>
      <c r="D251" s="148"/>
      <c r="E251" s="148"/>
      <c r="F251" s="148"/>
      <c r="G251" s="148"/>
      <c r="H251" s="148"/>
      <c r="I251" s="128"/>
      <c r="J251" s="128"/>
      <c r="K251" s="128"/>
    </row>
    <row r="252" spans="2:11">
      <c r="B252" s="142"/>
      <c r="C252" s="128"/>
      <c r="D252" s="148"/>
      <c r="E252" s="148"/>
      <c r="F252" s="148"/>
      <c r="G252" s="148"/>
      <c r="H252" s="148"/>
      <c r="I252" s="128"/>
      <c r="J252" s="128"/>
      <c r="K252" s="128"/>
    </row>
    <row r="253" spans="2:11">
      <c r="B253" s="142"/>
      <c r="C253" s="128"/>
      <c r="D253" s="148"/>
      <c r="E253" s="148"/>
      <c r="F253" s="148"/>
      <c r="G253" s="148"/>
      <c r="H253" s="148"/>
      <c r="I253" s="128"/>
      <c r="J253" s="128"/>
      <c r="K253" s="128"/>
    </row>
    <row r="254" spans="2:11">
      <c r="B254" s="142"/>
      <c r="C254" s="128"/>
      <c r="D254" s="148"/>
      <c r="E254" s="148"/>
      <c r="F254" s="148"/>
      <c r="G254" s="148"/>
      <c r="H254" s="148"/>
      <c r="I254" s="128"/>
      <c r="J254" s="128"/>
      <c r="K254" s="128"/>
    </row>
    <row r="255" spans="2:11">
      <c r="B255" s="142"/>
      <c r="C255" s="128"/>
      <c r="D255" s="148"/>
      <c r="E255" s="148"/>
      <c r="F255" s="148"/>
      <c r="G255" s="148"/>
      <c r="H255" s="148"/>
      <c r="I255" s="128"/>
      <c r="J255" s="128"/>
      <c r="K255" s="128"/>
    </row>
    <row r="256" spans="2:11">
      <c r="B256" s="142"/>
      <c r="C256" s="128"/>
      <c r="D256" s="148"/>
      <c r="E256" s="148"/>
      <c r="F256" s="148"/>
      <c r="G256" s="148"/>
      <c r="H256" s="148"/>
      <c r="I256" s="128"/>
      <c r="J256" s="128"/>
      <c r="K256" s="128"/>
    </row>
    <row r="257" spans="2:11">
      <c r="B257" s="142"/>
      <c r="C257" s="128"/>
      <c r="D257" s="148"/>
      <c r="E257" s="148"/>
      <c r="F257" s="148"/>
      <c r="G257" s="148"/>
      <c r="H257" s="148"/>
      <c r="I257" s="128"/>
      <c r="J257" s="128"/>
      <c r="K257" s="128"/>
    </row>
    <row r="258" spans="2:11">
      <c r="B258" s="142"/>
      <c r="C258" s="128"/>
      <c r="D258" s="148"/>
      <c r="E258" s="148"/>
      <c r="F258" s="148"/>
      <c r="G258" s="148"/>
      <c r="H258" s="148"/>
      <c r="I258" s="128"/>
      <c r="J258" s="128"/>
      <c r="K258" s="128"/>
    </row>
    <row r="259" spans="2:11">
      <c r="B259" s="142"/>
      <c r="C259" s="128"/>
      <c r="D259" s="148"/>
      <c r="E259" s="148"/>
      <c r="F259" s="148"/>
      <c r="G259" s="148"/>
      <c r="H259" s="148"/>
      <c r="I259" s="128"/>
      <c r="J259" s="128"/>
      <c r="K259" s="128"/>
    </row>
    <row r="260" spans="2:11">
      <c r="B260" s="142"/>
      <c r="C260" s="128"/>
      <c r="D260" s="148"/>
      <c r="E260" s="148"/>
      <c r="F260" s="148"/>
      <c r="G260" s="148"/>
      <c r="H260" s="148"/>
      <c r="I260" s="128"/>
      <c r="J260" s="128"/>
      <c r="K260" s="128"/>
    </row>
    <row r="261" spans="2:11">
      <c r="B261" s="142"/>
      <c r="C261" s="128"/>
      <c r="D261" s="148"/>
      <c r="E261" s="148"/>
      <c r="F261" s="148"/>
      <c r="G261" s="148"/>
      <c r="H261" s="148"/>
      <c r="I261" s="128"/>
      <c r="J261" s="128"/>
      <c r="K261" s="128"/>
    </row>
    <row r="262" spans="2:11">
      <c r="B262" s="142"/>
      <c r="C262" s="128"/>
      <c r="D262" s="148"/>
      <c r="E262" s="148"/>
      <c r="F262" s="148"/>
      <c r="G262" s="148"/>
      <c r="H262" s="148"/>
      <c r="I262" s="128"/>
      <c r="J262" s="128"/>
      <c r="K262" s="128"/>
    </row>
    <row r="263" spans="2:11">
      <c r="B263" s="142"/>
      <c r="C263" s="128"/>
      <c r="D263" s="148"/>
      <c r="E263" s="148"/>
      <c r="F263" s="148"/>
      <c r="G263" s="148"/>
      <c r="H263" s="148"/>
      <c r="I263" s="128"/>
      <c r="J263" s="128"/>
      <c r="K263" s="128"/>
    </row>
    <row r="264" spans="2:11">
      <c r="B264" s="142"/>
      <c r="C264" s="128"/>
      <c r="D264" s="148"/>
      <c r="E264" s="148"/>
      <c r="F264" s="148"/>
      <c r="G264" s="148"/>
      <c r="H264" s="148"/>
      <c r="I264" s="128"/>
      <c r="J264" s="128"/>
      <c r="K264" s="128"/>
    </row>
    <row r="265" spans="2:11">
      <c r="B265" s="142"/>
      <c r="C265" s="128"/>
      <c r="D265" s="148"/>
      <c r="E265" s="148"/>
      <c r="F265" s="148"/>
      <c r="G265" s="148"/>
      <c r="H265" s="148"/>
      <c r="I265" s="128"/>
      <c r="J265" s="128"/>
      <c r="K265" s="128"/>
    </row>
    <row r="266" spans="2:11">
      <c r="B266" s="142"/>
      <c r="C266" s="128"/>
      <c r="D266" s="148"/>
      <c r="E266" s="148"/>
      <c r="F266" s="148"/>
      <c r="G266" s="148"/>
      <c r="H266" s="148"/>
      <c r="I266" s="128"/>
      <c r="J266" s="128"/>
      <c r="K266" s="128"/>
    </row>
    <row r="267" spans="2:11">
      <c r="B267" s="142"/>
      <c r="C267" s="128"/>
      <c r="D267" s="148"/>
      <c r="E267" s="148"/>
      <c r="F267" s="148"/>
      <c r="G267" s="148"/>
      <c r="H267" s="148"/>
      <c r="I267" s="128"/>
      <c r="J267" s="128"/>
      <c r="K267" s="128"/>
    </row>
    <row r="268" spans="2:11">
      <c r="B268" s="142"/>
      <c r="C268" s="128"/>
      <c r="D268" s="148"/>
      <c r="E268" s="148"/>
      <c r="F268" s="148"/>
      <c r="G268" s="148"/>
      <c r="H268" s="148"/>
      <c r="I268" s="128"/>
      <c r="J268" s="128"/>
      <c r="K268" s="128"/>
    </row>
    <row r="269" spans="2:11">
      <c r="B269" s="142"/>
      <c r="C269" s="128"/>
      <c r="D269" s="148"/>
      <c r="E269" s="148"/>
      <c r="F269" s="148"/>
      <c r="G269" s="148"/>
      <c r="H269" s="148"/>
      <c r="I269" s="128"/>
      <c r="J269" s="128"/>
      <c r="K269" s="128"/>
    </row>
    <row r="270" spans="2:11">
      <c r="B270" s="142"/>
      <c r="C270" s="128"/>
      <c r="D270" s="148"/>
      <c r="E270" s="148"/>
      <c r="F270" s="148"/>
      <c r="G270" s="148"/>
      <c r="H270" s="148"/>
      <c r="I270" s="128"/>
      <c r="J270" s="128"/>
      <c r="K270" s="128"/>
    </row>
    <row r="271" spans="2:11">
      <c r="B271" s="142"/>
      <c r="C271" s="128"/>
      <c r="D271" s="148"/>
      <c r="E271" s="148"/>
      <c r="F271" s="148"/>
      <c r="G271" s="148"/>
      <c r="H271" s="148"/>
      <c r="I271" s="128"/>
      <c r="J271" s="128"/>
      <c r="K271" s="128"/>
    </row>
    <row r="272" spans="2:11">
      <c r="B272" s="142"/>
      <c r="C272" s="128"/>
      <c r="D272" s="148"/>
      <c r="E272" s="148"/>
      <c r="F272" s="148"/>
      <c r="G272" s="148"/>
      <c r="H272" s="148"/>
      <c r="I272" s="128"/>
      <c r="J272" s="128"/>
      <c r="K272" s="128"/>
    </row>
    <row r="273" spans="2:11">
      <c r="B273" s="142"/>
      <c r="C273" s="128"/>
      <c r="D273" s="148"/>
      <c r="E273" s="148"/>
      <c r="F273" s="148"/>
      <c r="G273" s="148"/>
      <c r="H273" s="148"/>
      <c r="I273" s="128"/>
      <c r="J273" s="128"/>
      <c r="K273" s="128"/>
    </row>
    <row r="274" spans="2:11">
      <c r="B274" s="142"/>
      <c r="C274" s="128"/>
      <c r="D274" s="148"/>
      <c r="E274" s="148"/>
      <c r="F274" s="148"/>
      <c r="G274" s="148"/>
      <c r="H274" s="148"/>
      <c r="I274" s="128"/>
      <c r="J274" s="128"/>
      <c r="K274" s="128"/>
    </row>
    <row r="275" spans="2:11">
      <c r="B275" s="142"/>
      <c r="C275" s="128"/>
      <c r="D275" s="148"/>
      <c r="E275" s="148"/>
      <c r="F275" s="148"/>
      <c r="G275" s="148"/>
      <c r="H275" s="148"/>
      <c r="I275" s="128"/>
      <c r="J275" s="128"/>
      <c r="K275" s="128"/>
    </row>
    <row r="276" spans="2:11">
      <c r="B276" s="142"/>
      <c r="C276" s="128"/>
      <c r="D276" s="148"/>
      <c r="E276" s="148"/>
      <c r="F276" s="148"/>
      <c r="G276" s="148"/>
      <c r="H276" s="148"/>
      <c r="I276" s="128"/>
      <c r="J276" s="128"/>
      <c r="K276" s="128"/>
    </row>
    <row r="277" spans="2:11">
      <c r="B277" s="142"/>
      <c r="C277" s="128"/>
      <c r="D277" s="148"/>
      <c r="E277" s="148"/>
      <c r="F277" s="148"/>
      <c r="G277" s="148"/>
      <c r="H277" s="148"/>
      <c r="I277" s="128"/>
      <c r="J277" s="128"/>
      <c r="K277" s="128"/>
    </row>
    <row r="278" spans="2:11">
      <c r="B278" s="142"/>
      <c r="C278" s="128"/>
      <c r="D278" s="148"/>
      <c r="E278" s="148"/>
      <c r="F278" s="148"/>
      <c r="G278" s="148"/>
      <c r="H278" s="148"/>
      <c r="I278" s="128"/>
      <c r="J278" s="128"/>
      <c r="K278" s="128"/>
    </row>
    <row r="279" spans="2:11">
      <c r="B279" s="142"/>
      <c r="C279" s="128"/>
      <c r="D279" s="148"/>
      <c r="E279" s="148"/>
      <c r="F279" s="148"/>
      <c r="G279" s="148"/>
      <c r="H279" s="148"/>
      <c r="I279" s="128"/>
      <c r="J279" s="128"/>
      <c r="K279" s="128"/>
    </row>
    <row r="280" spans="2:11">
      <c r="B280" s="142"/>
      <c r="C280" s="128"/>
      <c r="D280" s="148"/>
      <c r="E280" s="148"/>
      <c r="F280" s="148"/>
      <c r="G280" s="148"/>
      <c r="H280" s="148"/>
      <c r="I280" s="128"/>
      <c r="J280" s="128"/>
      <c r="K280" s="128"/>
    </row>
    <row r="281" spans="2:11">
      <c r="B281" s="142"/>
      <c r="C281" s="128"/>
      <c r="D281" s="148"/>
      <c r="E281" s="148"/>
      <c r="F281" s="148"/>
      <c r="G281" s="148"/>
      <c r="H281" s="148"/>
      <c r="I281" s="128"/>
      <c r="J281" s="128"/>
      <c r="K281" s="128"/>
    </row>
    <row r="282" spans="2:11">
      <c r="B282" s="142"/>
      <c r="C282" s="128"/>
      <c r="D282" s="148"/>
      <c r="E282" s="148"/>
      <c r="F282" s="148"/>
      <c r="G282" s="148"/>
      <c r="H282" s="148"/>
      <c r="I282" s="128"/>
      <c r="J282" s="128"/>
      <c r="K282" s="128"/>
    </row>
    <row r="283" spans="2:11">
      <c r="B283" s="142"/>
      <c r="C283" s="128"/>
      <c r="D283" s="148"/>
      <c r="E283" s="148"/>
      <c r="F283" s="148"/>
      <c r="G283" s="148"/>
      <c r="H283" s="148"/>
      <c r="I283" s="128"/>
      <c r="J283" s="128"/>
      <c r="K283" s="128"/>
    </row>
    <row r="284" spans="2:11">
      <c r="B284" s="142"/>
      <c r="C284" s="128"/>
      <c r="D284" s="148"/>
      <c r="E284" s="148"/>
      <c r="F284" s="148"/>
      <c r="G284" s="148"/>
      <c r="H284" s="148"/>
      <c r="I284" s="128"/>
      <c r="J284" s="128"/>
      <c r="K284" s="128"/>
    </row>
    <row r="285" spans="2:11">
      <c r="B285" s="142"/>
      <c r="C285" s="128"/>
      <c r="D285" s="148"/>
      <c r="E285" s="148"/>
      <c r="F285" s="148"/>
      <c r="G285" s="148"/>
      <c r="H285" s="148"/>
      <c r="I285" s="128"/>
      <c r="J285" s="128"/>
      <c r="K285" s="128"/>
    </row>
    <row r="286" spans="2:11">
      <c r="B286" s="142"/>
      <c r="C286" s="128"/>
      <c r="D286" s="148"/>
      <c r="E286" s="148"/>
      <c r="F286" s="148"/>
      <c r="G286" s="148"/>
      <c r="H286" s="148"/>
      <c r="I286" s="128"/>
      <c r="J286" s="128"/>
      <c r="K286" s="128"/>
    </row>
    <row r="287" spans="2:11">
      <c r="B287" s="142"/>
      <c r="C287" s="128"/>
      <c r="D287" s="148"/>
      <c r="E287" s="148"/>
      <c r="F287" s="148"/>
      <c r="G287" s="148"/>
      <c r="H287" s="148"/>
      <c r="I287" s="128"/>
      <c r="J287" s="128"/>
      <c r="K287" s="128"/>
    </row>
    <row r="288" spans="2:11">
      <c r="B288" s="142"/>
      <c r="C288" s="128"/>
      <c r="D288" s="148"/>
      <c r="E288" s="148"/>
      <c r="F288" s="148"/>
      <c r="G288" s="148"/>
      <c r="H288" s="148"/>
      <c r="I288" s="128"/>
      <c r="J288" s="128"/>
      <c r="K288" s="128"/>
    </row>
    <row r="289" spans="2:11">
      <c r="B289" s="142"/>
      <c r="C289" s="128"/>
      <c r="D289" s="148"/>
      <c r="E289" s="148"/>
      <c r="F289" s="148"/>
      <c r="G289" s="148"/>
      <c r="H289" s="148"/>
      <c r="I289" s="128"/>
      <c r="J289" s="128"/>
      <c r="K289" s="128"/>
    </row>
    <row r="290" spans="2:11">
      <c r="B290" s="142"/>
      <c r="C290" s="128"/>
      <c r="D290" s="148"/>
      <c r="E290" s="148"/>
      <c r="F290" s="148"/>
      <c r="G290" s="148"/>
      <c r="H290" s="148"/>
      <c r="I290" s="128"/>
      <c r="J290" s="128"/>
      <c r="K290" s="128"/>
    </row>
    <row r="291" spans="2:11">
      <c r="B291" s="142"/>
      <c r="C291" s="128"/>
      <c r="D291" s="148"/>
      <c r="E291" s="148"/>
      <c r="F291" s="148"/>
      <c r="G291" s="148"/>
      <c r="H291" s="148"/>
      <c r="I291" s="128"/>
      <c r="J291" s="128"/>
      <c r="K291" s="128"/>
    </row>
    <row r="292" spans="2:11">
      <c r="B292" s="142"/>
      <c r="C292" s="128"/>
      <c r="D292" s="148"/>
      <c r="E292" s="148"/>
      <c r="F292" s="148"/>
      <c r="G292" s="148"/>
      <c r="H292" s="148"/>
      <c r="I292" s="128"/>
      <c r="J292" s="128"/>
      <c r="K292" s="128"/>
    </row>
    <row r="293" spans="2:11">
      <c r="B293" s="142"/>
      <c r="C293" s="128"/>
      <c r="D293" s="148"/>
      <c r="E293" s="148"/>
      <c r="F293" s="148"/>
      <c r="G293" s="148"/>
      <c r="H293" s="148"/>
      <c r="I293" s="128"/>
      <c r="J293" s="128"/>
      <c r="K293" s="128"/>
    </row>
    <row r="294" spans="2:11">
      <c r="B294" s="142"/>
      <c r="C294" s="128"/>
      <c r="D294" s="148"/>
      <c r="E294" s="148"/>
      <c r="F294" s="148"/>
      <c r="G294" s="148"/>
      <c r="H294" s="148"/>
      <c r="I294" s="128"/>
      <c r="J294" s="128"/>
      <c r="K294" s="128"/>
    </row>
    <row r="295" spans="2:11">
      <c r="B295" s="142"/>
      <c r="C295" s="128"/>
      <c r="D295" s="148"/>
      <c r="E295" s="148"/>
      <c r="F295" s="148"/>
      <c r="G295" s="148"/>
      <c r="H295" s="148"/>
      <c r="I295" s="128"/>
      <c r="J295" s="128"/>
      <c r="K295" s="128"/>
    </row>
    <row r="296" spans="2:11">
      <c r="B296" s="142"/>
      <c r="C296" s="128"/>
      <c r="D296" s="148"/>
      <c r="E296" s="148"/>
      <c r="F296" s="148"/>
      <c r="G296" s="148"/>
      <c r="H296" s="148"/>
      <c r="I296" s="128"/>
      <c r="J296" s="128"/>
      <c r="K296" s="128"/>
    </row>
    <row r="297" spans="2:11">
      <c r="B297" s="142"/>
      <c r="C297" s="128"/>
      <c r="D297" s="148"/>
      <c r="E297" s="148"/>
      <c r="F297" s="148"/>
      <c r="G297" s="148"/>
      <c r="H297" s="148"/>
      <c r="I297" s="128"/>
      <c r="J297" s="128"/>
      <c r="K297" s="128"/>
    </row>
    <row r="298" spans="2:11">
      <c r="B298" s="142"/>
      <c r="C298" s="128"/>
      <c r="D298" s="148"/>
      <c r="E298" s="148"/>
      <c r="F298" s="148"/>
      <c r="G298" s="148"/>
      <c r="H298" s="148"/>
      <c r="I298" s="128"/>
      <c r="J298" s="128"/>
      <c r="K298" s="128"/>
    </row>
    <row r="299" spans="2:11">
      <c r="B299" s="142"/>
      <c r="C299" s="128"/>
      <c r="D299" s="148"/>
      <c r="E299" s="148"/>
      <c r="F299" s="148"/>
      <c r="G299" s="148"/>
      <c r="H299" s="148"/>
      <c r="I299" s="128"/>
      <c r="J299" s="128"/>
      <c r="K299" s="128"/>
    </row>
    <row r="300" spans="2:11">
      <c r="B300" s="142"/>
      <c r="C300" s="128"/>
      <c r="D300" s="148"/>
      <c r="E300" s="148"/>
      <c r="F300" s="148"/>
      <c r="G300" s="148"/>
      <c r="H300" s="148"/>
      <c r="I300" s="128"/>
      <c r="J300" s="128"/>
      <c r="K300" s="128"/>
    </row>
    <row r="301" spans="2:11">
      <c r="B301" s="142"/>
      <c r="C301" s="128"/>
      <c r="D301" s="148"/>
      <c r="E301" s="148"/>
      <c r="F301" s="148"/>
      <c r="G301" s="148"/>
      <c r="H301" s="148"/>
      <c r="I301" s="128"/>
      <c r="J301" s="128"/>
      <c r="K301" s="128"/>
    </row>
    <row r="302" spans="2:11">
      <c r="B302" s="142"/>
      <c r="C302" s="128"/>
      <c r="D302" s="148"/>
      <c r="E302" s="148"/>
      <c r="F302" s="148"/>
      <c r="G302" s="148"/>
      <c r="H302" s="148"/>
      <c r="I302" s="128"/>
      <c r="J302" s="128"/>
      <c r="K302" s="128"/>
    </row>
    <row r="303" spans="2:11">
      <c r="B303" s="142"/>
      <c r="C303" s="128"/>
      <c r="D303" s="148"/>
      <c r="E303" s="148"/>
      <c r="F303" s="148"/>
      <c r="G303" s="148"/>
      <c r="H303" s="148"/>
      <c r="I303" s="128"/>
      <c r="J303" s="128"/>
      <c r="K303" s="128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6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A1:F967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41.7109375" style="1" bestFit="1" customWidth="1"/>
    <col min="4" max="4" width="11.85546875" style="1" customWidth="1"/>
    <col min="5" max="16384" width="9.140625" style="1"/>
  </cols>
  <sheetData>
    <row r="1" spans="2:6">
      <c r="B1" s="56" t="s">
        <v>165</v>
      </c>
      <c r="C1" s="77" t="s" vm="1">
        <v>244</v>
      </c>
    </row>
    <row r="2" spans="2:6">
      <c r="B2" s="56" t="s">
        <v>164</v>
      </c>
      <c r="C2" s="77" t="s">
        <v>245</v>
      </c>
    </row>
    <row r="3" spans="2:6">
      <c r="B3" s="56" t="s">
        <v>166</v>
      </c>
      <c r="C3" s="77" t="s">
        <v>246</v>
      </c>
    </row>
    <row r="4" spans="2:6">
      <c r="B4" s="56" t="s">
        <v>167</v>
      </c>
      <c r="C4" s="77" t="s">
        <v>247</v>
      </c>
    </row>
    <row r="6" spans="2:6" ht="26.25" customHeight="1">
      <c r="B6" s="182" t="s">
        <v>200</v>
      </c>
      <c r="C6" s="183"/>
      <c r="D6" s="184"/>
    </row>
    <row r="7" spans="2:6" s="3" customFormat="1" ht="47.25">
      <c r="B7" s="59" t="s">
        <v>135</v>
      </c>
      <c r="C7" s="64" t="s">
        <v>126</v>
      </c>
      <c r="D7" s="65" t="s">
        <v>125</v>
      </c>
    </row>
    <row r="8" spans="2:6" s="3" customFormat="1">
      <c r="B8" s="15"/>
      <c r="C8" s="32" t="s">
        <v>230</v>
      </c>
      <c r="D8" s="17" t="s">
        <v>22</v>
      </c>
    </row>
    <row r="9" spans="2:6" s="4" customFormat="1" ht="18" customHeight="1">
      <c r="B9" s="18"/>
      <c r="C9" s="19" t="s">
        <v>1</v>
      </c>
      <c r="D9" s="20" t="s">
        <v>2</v>
      </c>
    </row>
    <row r="10" spans="2:6" s="4" customFormat="1" ht="18" customHeight="1">
      <c r="B10" s="129" t="s">
        <v>3619</v>
      </c>
      <c r="C10" s="133">
        <f>C11+C48</f>
        <v>2270235.5580282179</v>
      </c>
      <c r="D10" s="99"/>
    </row>
    <row r="11" spans="2:6">
      <c r="B11" s="130" t="s">
        <v>28</v>
      </c>
      <c r="C11" s="133">
        <f>SUM(C12:C45)</f>
        <v>415291.95591778273</v>
      </c>
      <c r="D11" s="99"/>
    </row>
    <row r="12" spans="2:6">
      <c r="B12" s="153" t="s">
        <v>3779</v>
      </c>
      <c r="C12" s="131">
        <v>5322.2372200000009</v>
      </c>
      <c r="D12" s="132">
        <v>45640</v>
      </c>
      <c r="E12" s="3"/>
      <c r="F12" s="3"/>
    </row>
    <row r="13" spans="2:6">
      <c r="B13" s="153" t="s">
        <v>3599</v>
      </c>
      <c r="C13" s="131">
        <v>1596.7239354475689</v>
      </c>
      <c r="D13" s="132">
        <v>44440</v>
      </c>
    </row>
    <row r="14" spans="2:6">
      <c r="B14" s="153" t="s">
        <v>3600</v>
      </c>
      <c r="C14" s="131">
        <v>4216.3950599999998</v>
      </c>
      <c r="D14" s="132">
        <v>44516</v>
      </c>
      <c r="E14" s="3"/>
      <c r="F14" s="3"/>
    </row>
    <row r="15" spans="2:6">
      <c r="B15" s="153" t="s">
        <v>3601</v>
      </c>
      <c r="C15" s="131">
        <v>735.45250999999939</v>
      </c>
      <c r="D15" s="132">
        <v>43830</v>
      </c>
      <c r="E15" s="3"/>
      <c r="F15" s="3"/>
    </row>
    <row r="16" spans="2:6">
      <c r="B16" s="153" t="s">
        <v>3602</v>
      </c>
      <c r="C16" s="131">
        <v>2480.747802209597</v>
      </c>
      <c r="D16" s="132">
        <v>47467</v>
      </c>
    </row>
    <row r="17" spans="2:4">
      <c r="B17" s="153" t="s">
        <v>3603</v>
      </c>
      <c r="C17" s="131">
        <v>7896.9086099999995</v>
      </c>
      <c r="D17" s="132">
        <v>46054</v>
      </c>
    </row>
    <row r="18" spans="2:4">
      <c r="B18" s="153" t="s">
        <v>3604</v>
      </c>
      <c r="C18" s="131">
        <v>453.12199999999984</v>
      </c>
      <c r="D18" s="132">
        <v>43830</v>
      </c>
    </row>
    <row r="19" spans="2:4">
      <c r="B19" s="153" t="s">
        <v>2339</v>
      </c>
      <c r="C19" s="131">
        <v>520.70400000000018</v>
      </c>
      <c r="D19" s="132">
        <v>43830</v>
      </c>
    </row>
    <row r="20" spans="2:4">
      <c r="B20" s="153" t="s">
        <v>2340</v>
      </c>
      <c r="C20" s="131">
        <v>725</v>
      </c>
      <c r="D20" s="132">
        <v>43883</v>
      </c>
    </row>
    <row r="21" spans="2:4">
      <c r="B21" s="153" t="s">
        <v>3605</v>
      </c>
      <c r="C21" s="131">
        <v>1626.06621</v>
      </c>
      <c r="D21" s="132">
        <v>44498</v>
      </c>
    </row>
    <row r="22" spans="2:4">
      <c r="B22" s="153" t="s">
        <v>3606</v>
      </c>
      <c r="C22" s="131">
        <v>5646.6040300000004</v>
      </c>
      <c r="D22" s="132">
        <v>44031</v>
      </c>
    </row>
    <row r="23" spans="2:4">
      <c r="B23" s="153" t="s">
        <v>3780</v>
      </c>
      <c r="C23" s="131">
        <v>49028.552319903632</v>
      </c>
      <c r="D23" s="132">
        <v>44255</v>
      </c>
    </row>
    <row r="24" spans="2:4">
      <c r="B24" s="153" t="s">
        <v>3781</v>
      </c>
      <c r="C24" s="131">
        <v>14133.460730000001</v>
      </c>
      <c r="D24" s="132">
        <v>47209</v>
      </c>
    </row>
    <row r="25" spans="2:4">
      <c r="B25" s="153" t="s">
        <v>2345</v>
      </c>
      <c r="C25" s="131">
        <v>426.66831999999886</v>
      </c>
      <c r="D25" s="132">
        <v>45534</v>
      </c>
    </row>
    <row r="26" spans="2:4">
      <c r="B26" s="153" t="s">
        <v>3607</v>
      </c>
      <c r="C26" s="131">
        <v>13519.079450000001</v>
      </c>
      <c r="D26" s="132">
        <v>45534</v>
      </c>
    </row>
    <row r="27" spans="2:4">
      <c r="B27" s="153" t="s">
        <v>3608</v>
      </c>
      <c r="C27" s="131">
        <v>6749.7499300000009</v>
      </c>
      <c r="D27" s="132">
        <v>46132</v>
      </c>
    </row>
    <row r="28" spans="2:4">
      <c r="B28" s="153" t="s">
        <v>3609</v>
      </c>
      <c r="C28" s="131">
        <v>150.15000000000015</v>
      </c>
      <c r="D28" s="132">
        <v>44290</v>
      </c>
    </row>
    <row r="29" spans="2:4">
      <c r="B29" s="153" t="s">
        <v>3610</v>
      </c>
      <c r="C29" s="131">
        <v>16319.07892</v>
      </c>
      <c r="D29" s="132">
        <v>44076</v>
      </c>
    </row>
    <row r="30" spans="2:4">
      <c r="B30" s="153" t="s">
        <v>3782</v>
      </c>
      <c r="C30" s="131">
        <v>16462.88149</v>
      </c>
      <c r="D30" s="132">
        <v>44727</v>
      </c>
    </row>
    <row r="31" spans="2:4">
      <c r="B31" s="153" t="s">
        <v>3611</v>
      </c>
      <c r="C31" s="131">
        <v>38.95800000000002</v>
      </c>
      <c r="D31" s="132">
        <v>43769</v>
      </c>
    </row>
    <row r="32" spans="2:4">
      <c r="B32" s="153" t="s">
        <v>3612</v>
      </c>
      <c r="C32" s="131">
        <v>180.47900000000001</v>
      </c>
      <c r="D32" s="132">
        <v>43769</v>
      </c>
    </row>
    <row r="33" spans="2:6">
      <c r="B33" s="153" t="s">
        <v>3613</v>
      </c>
      <c r="C33" s="131">
        <v>1265.6760000000002</v>
      </c>
      <c r="D33" s="132">
        <v>44012</v>
      </c>
    </row>
    <row r="34" spans="2:6">
      <c r="B34" s="153" t="s">
        <v>3614</v>
      </c>
      <c r="C34" s="131">
        <v>7758.16309</v>
      </c>
      <c r="D34" s="132">
        <v>46752</v>
      </c>
    </row>
    <row r="35" spans="2:6">
      <c r="B35" s="153" t="s">
        <v>3615</v>
      </c>
      <c r="C35" s="131">
        <v>10039.594869999999</v>
      </c>
      <c r="D35" s="132">
        <v>46631</v>
      </c>
    </row>
    <row r="36" spans="2:6">
      <c r="B36" s="153" t="s">
        <v>3616</v>
      </c>
      <c r="C36" s="131">
        <v>13.827000000000226</v>
      </c>
      <c r="D36" s="132">
        <v>44927</v>
      </c>
    </row>
    <row r="37" spans="2:6">
      <c r="B37" s="153" t="s">
        <v>3617</v>
      </c>
      <c r="C37" s="131">
        <v>1019.2070000000003</v>
      </c>
      <c r="D37" s="132">
        <v>45255</v>
      </c>
    </row>
    <row r="38" spans="2:6">
      <c r="B38" s="153" t="s">
        <v>3618</v>
      </c>
      <c r="C38" s="131">
        <v>8378.1340500000006</v>
      </c>
      <c r="D38" s="132">
        <v>48214</v>
      </c>
    </row>
    <row r="39" spans="2:6">
      <c r="B39" s="153" t="s">
        <v>2370</v>
      </c>
      <c r="C39" s="131">
        <v>29996.465975433181</v>
      </c>
      <c r="D39" s="132">
        <v>44561</v>
      </c>
    </row>
    <row r="40" spans="2:6">
      <c r="B40" s="153" t="s">
        <v>3783</v>
      </c>
      <c r="C40" s="131">
        <v>12048.630300000001</v>
      </c>
      <c r="D40" s="132">
        <v>44246</v>
      </c>
    </row>
    <row r="41" spans="2:6">
      <c r="B41" s="153" t="s">
        <v>3784</v>
      </c>
      <c r="C41" s="131">
        <v>106389.71623311167</v>
      </c>
      <c r="D41" s="132">
        <v>46100</v>
      </c>
    </row>
    <row r="42" spans="2:6">
      <c r="B42" s="153" t="s">
        <v>3785</v>
      </c>
      <c r="C42" s="131">
        <v>30952.149359999999</v>
      </c>
      <c r="D42" s="132">
        <v>43800</v>
      </c>
    </row>
    <row r="43" spans="2:6">
      <c r="B43" s="153" t="s">
        <v>3786</v>
      </c>
      <c r="C43" s="131">
        <v>7049.6432100000002</v>
      </c>
      <c r="D43" s="132">
        <v>44926</v>
      </c>
      <c r="E43" s="3"/>
      <c r="F43" s="3"/>
    </row>
    <row r="44" spans="2:6">
      <c r="B44" s="153" t="s">
        <v>3787</v>
      </c>
      <c r="C44" s="131">
        <v>25148.112391677078</v>
      </c>
      <c r="D44" s="132">
        <v>43799</v>
      </c>
    </row>
    <row r="45" spans="2:6">
      <c r="B45" s="153" t="s">
        <v>3788</v>
      </c>
      <c r="C45" s="131">
        <v>27003.616899999997</v>
      </c>
      <c r="D45" s="132">
        <v>44739</v>
      </c>
    </row>
    <row r="46" spans="2:6">
      <c r="B46" s="99"/>
      <c r="C46" s="99"/>
      <c r="D46" s="99"/>
    </row>
    <row r="47" spans="2:6">
      <c r="B47" s="99"/>
      <c r="C47" s="99"/>
      <c r="D47" s="99"/>
    </row>
    <row r="48" spans="2:6">
      <c r="B48" s="134" t="s">
        <v>3620</v>
      </c>
      <c r="C48" s="133">
        <f>SUM(C49:C169)</f>
        <v>1854943.6021104353</v>
      </c>
      <c r="D48" s="99"/>
    </row>
    <row r="49" spans="2:4">
      <c r="B49" s="153" t="s">
        <v>3621</v>
      </c>
      <c r="C49" s="131">
        <v>17360.549850734496</v>
      </c>
      <c r="D49" s="132">
        <v>45778</v>
      </c>
    </row>
    <row r="50" spans="2:4">
      <c r="B50" s="153" t="s">
        <v>3622</v>
      </c>
      <c r="C50" s="131">
        <v>30215.072959999994</v>
      </c>
      <c r="D50" s="132">
        <v>46326</v>
      </c>
    </row>
    <row r="51" spans="2:4">
      <c r="B51" s="153" t="s">
        <v>3623</v>
      </c>
      <c r="C51" s="131">
        <v>16570.749587434002</v>
      </c>
      <c r="D51" s="132">
        <v>46326</v>
      </c>
    </row>
    <row r="52" spans="2:4">
      <c r="B52" s="153" t="s">
        <v>3624</v>
      </c>
      <c r="C52" s="131">
        <v>1156.4996800000019</v>
      </c>
      <c r="D52" s="132">
        <v>46054</v>
      </c>
    </row>
    <row r="53" spans="2:4">
      <c r="B53" s="153" t="s">
        <v>3625</v>
      </c>
      <c r="C53" s="131">
        <v>13855.110879999998</v>
      </c>
      <c r="D53" s="132">
        <v>47270</v>
      </c>
    </row>
    <row r="54" spans="2:4">
      <c r="B54" s="153" t="s">
        <v>3626</v>
      </c>
      <c r="C54" s="131">
        <v>9282.9536757535752</v>
      </c>
      <c r="D54" s="132">
        <v>44429</v>
      </c>
    </row>
    <row r="55" spans="2:4">
      <c r="B55" s="153" t="s">
        <v>2394</v>
      </c>
      <c r="C55" s="131">
        <v>24311.773486058533</v>
      </c>
      <c r="D55" s="132">
        <v>46601</v>
      </c>
    </row>
    <row r="56" spans="2:4">
      <c r="B56" s="153" t="s">
        <v>3627</v>
      </c>
      <c r="C56" s="131">
        <v>33056.873449999999</v>
      </c>
      <c r="D56" s="132">
        <v>47209</v>
      </c>
    </row>
    <row r="57" spans="2:4">
      <c r="B57" s="153" t="s">
        <v>3628</v>
      </c>
      <c r="C57" s="131">
        <v>14145.141972326786</v>
      </c>
      <c r="D57" s="132">
        <v>45382</v>
      </c>
    </row>
    <row r="58" spans="2:4">
      <c r="B58" s="153" t="s">
        <v>3629</v>
      </c>
      <c r="C58" s="131">
        <v>411.43579999999838</v>
      </c>
      <c r="D58" s="132">
        <v>44621</v>
      </c>
    </row>
    <row r="59" spans="2:4">
      <c r="B59" s="153" t="s">
        <v>3630</v>
      </c>
      <c r="C59" s="131">
        <v>1.2186000000000001</v>
      </c>
      <c r="D59" s="132">
        <v>43830</v>
      </c>
    </row>
    <row r="60" spans="2:4">
      <c r="B60" s="153" t="s">
        <v>2399</v>
      </c>
      <c r="C60" s="131">
        <v>31900.99999</v>
      </c>
      <c r="D60" s="132">
        <v>47119</v>
      </c>
    </row>
    <row r="61" spans="2:4">
      <c r="B61" s="153" t="s">
        <v>3631</v>
      </c>
      <c r="C61" s="131">
        <v>12.191000000000003</v>
      </c>
      <c r="D61" s="132">
        <v>43769</v>
      </c>
    </row>
    <row r="62" spans="2:4">
      <c r="B62" s="153" t="s">
        <v>3632</v>
      </c>
      <c r="C62" s="131">
        <v>3740.9912833369754</v>
      </c>
      <c r="D62" s="132">
        <v>45748</v>
      </c>
    </row>
    <row r="63" spans="2:4">
      <c r="B63" s="153" t="s">
        <v>2382</v>
      </c>
      <c r="C63" s="131">
        <v>27125.521258521647</v>
      </c>
      <c r="D63" s="132">
        <v>47119</v>
      </c>
    </row>
    <row r="64" spans="2:4">
      <c r="B64" s="153" t="s">
        <v>3633</v>
      </c>
      <c r="C64" s="131">
        <v>13075.937398351198</v>
      </c>
      <c r="D64" s="132">
        <v>44722</v>
      </c>
    </row>
    <row r="65" spans="2:4">
      <c r="B65" s="153" t="s">
        <v>3789</v>
      </c>
      <c r="C65" s="131">
        <v>37208.373999999996</v>
      </c>
      <c r="D65" s="132">
        <v>44332</v>
      </c>
    </row>
    <row r="66" spans="2:4">
      <c r="B66" s="153" t="s">
        <v>3634</v>
      </c>
      <c r="C66" s="131">
        <v>3617.747879999999</v>
      </c>
      <c r="D66" s="132">
        <v>46082</v>
      </c>
    </row>
    <row r="67" spans="2:4">
      <c r="B67" s="153" t="s">
        <v>2401</v>
      </c>
      <c r="C67" s="131">
        <v>3791.5968199999993</v>
      </c>
      <c r="D67" s="132">
        <v>44727</v>
      </c>
    </row>
    <row r="68" spans="2:4">
      <c r="B68" s="153" t="s">
        <v>2402</v>
      </c>
      <c r="C68" s="131">
        <v>43297.471389687758</v>
      </c>
      <c r="D68" s="132">
        <v>47119</v>
      </c>
    </row>
    <row r="69" spans="2:4">
      <c r="B69" s="153" t="s">
        <v>3635</v>
      </c>
      <c r="C69" s="131">
        <v>6535.7487499999997</v>
      </c>
      <c r="D69" s="132">
        <v>47119</v>
      </c>
    </row>
    <row r="70" spans="2:4">
      <c r="B70" s="153" t="s">
        <v>3636</v>
      </c>
      <c r="C70" s="131">
        <v>23380.361772138331</v>
      </c>
      <c r="D70" s="132">
        <v>46742</v>
      </c>
    </row>
    <row r="71" spans="2:4">
      <c r="B71" s="153" t="s">
        <v>2404</v>
      </c>
      <c r="C71" s="131">
        <v>20810.709496326566</v>
      </c>
      <c r="D71" s="132">
        <v>45557</v>
      </c>
    </row>
    <row r="72" spans="2:4">
      <c r="B72" s="153" t="s">
        <v>2405</v>
      </c>
      <c r="C72" s="131">
        <v>43.422369999999972</v>
      </c>
      <c r="D72" s="132">
        <v>44196</v>
      </c>
    </row>
    <row r="73" spans="2:4">
      <c r="B73" s="153" t="s">
        <v>2409</v>
      </c>
      <c r="C73" s="131">
        <v>270234.94503000012</v>
      </c>
      <c r="D73" s="132">
        <v>50041</v>
      </c>
    </row>
    <row r="74" spans="2:4">
      <c r="B74" s="153" t="s">
        <v>3637</v>
      </c>
      <c r="C74" s="131">
        <v>22879.630999999998</v>
      </c>
      <c r="D74" s="132">
        <v>46971</v>
      </c>
    </row>
    <row r="75" spans="2:4">
      <c r="B75" s="153" t="s">
        <v>3790</v>
      </c>
      <c r="C75" s="131">
        <v>2516.7071499999997</v>
      </c>
      <c r="D75" s="132">
        <v>44075</v>
      </c>
    </row>
    <row r="76" spans="2:4">
      <c r="B76" s="153" t="s">
        <v>3638</v>
      </c>
      <c r="C76" s="131">
        <v>12145.624550409786</v>
      </c>
      <c r="D76" s="132">
        <v>46012</v>
      </c>
    </row>
    <row r="77" spans="2:4">
      <c r="B77" s="153" t="s">
        <v>3639</v>
      </c>
      <c r="C77" s="131">
        <v>272.45503737466703</v>
      </c>
      <c r="D77" s="132">
        <v>46326</v>
      </c>
    </row>
    <row r="78" spans="2:4">
      <c r="B78" s="153" t="s">
        <v>3640</v>
      </c>
      <c r="C78" s="131">
        <v>171.20455737466705</v>
      </c>
      <c r="D78" s="132">
        <v>46326</v>
      </c>
    </row>
    <row r="79" spans="2:4">
      <c r="B79" s="153" t="s">
        <v>2415</v>
      </c>
      <c r="C79" s="131">
        <v>3.2721536434805638</v>
      </c>
      <c r="D79" s="132">
        <v>43830</v>
      </c>
    </row>
    <row r="80" spans="2:4">
      <c r="B80" s="153" t="s">
        <v>2327</v>
      </c>
      <c r="C80" s="131">
        <v>200</v>
      </c>
      <c r="D80" s="132">
        <v>43995</v>
      </c>
    </row>
    <row r="81" spans="2:4">
      <c r="B81" s="153" t="s">
        <v>3641</v>
      </c>
      <c r="C81" s="131">
        <v>299.99990534979497</v>
      </c>
      <c r="D81" s="132">
        <v>43743</v>
      </c>
    </row>
    <row r="82" spans="2:4">
      <c r="B82" s="153" t="s">
        <v>3642</v>
      </c>
      <c r="C82" s="131">
        <v>200</v>
      </c>
      <c r="D82" s="132">
        <v>44013</v>
      </c>
    </row>
    <row r="83" spans="2:4">
      <c r="B83" s="153" t="s">
        <v>3643</v>
      </c>
      <c r="C83" s="131">
        <v>412.48499999999967</v>
      </c>
      <c r="D83" s="132">
        <v>44378</v>
      </c>
    </row>
    <row r="84" spans="2:4">
      <c r="B84" s="153" t="s">
        <v>3644</v>
      </c>
      <c r="C84" s="131">
        <v>27569.193819685002</v>
      </c>
      <c r="D84" s="132">
        <v>47392</v>
      </c>
    </row>
    <row r="85" spans="2:4">
      <c r="B85" s="153" t="s">
        <v>3645</v>
      </c>
      <c r="C85" s="131">
        <v>60021.853500000005</v>
      </c>
      <c r="D85" s="132">
        <v>47392</v>
      </c>
    </row>
    <row r="86" spans="2:4">
      <c r="B86" s="153" t="s">
        <v>3646</v>
      </c>
      <c r="C86" s="131">
        <v>55.47649999999976</v>
      </c>
      <c r="D86" s="132">
        <v>44727</v>
      </c>
    </row>
    <row r="87" spans="2:4">
      <c r="B87" s="153" t="s">
        <v>2419</v>
      </c>
      <c r="C87" s="131">
        <v>1087.8908660810005</v>
      </c>
      <c r="D87" s="132">
        <v>46199</v>
      </c>
    </row>
    <row r="88" spans="2:4">
      <c r="B88" s="153" t="s">
        <v>3791</v>
      </c>
      <c r="C88" s="131">
        <v>82224.452309999993</v>
      </c>
      <c r="D88" s="132">
        <v>46626</v>
      </c>
    </row>
    <row r="89" spans="2:4">
      <c r="B89" s="153" t="s">
        <v>2425</v>
      </c>
      <c r="C89" s="131">
        <v>1446.8919699999999</v>
      </c>
      <c r="D89" s="132">
        <v>46998</v>
      </c>
    </row>
    <row r="90" spans="2:4">
      <c r="B90" s="153" t="s">
        <v>3647</v>
      </c>
      <c r="C90" s="131">
        <v>166.58543206914561</v>
      </c>
      <c r="D90" s="132">
        <v>46938</v>
      </c>
    </row>
    <row r="91" spans="2:4">
      <c r="B91" s="153" t="s">
        <v>3648</v>
      </c>
      <c r="C91" s="131">
        <v>5704.8384835333327</v>
      </c>
      <c r="D91" s="132">
        <v>47026</v>
      </c>
    </row>
    <row r="92" spans="2:4">
      <c r="B92" s="153" t="s">
        <v>3649</v>
      </c>
      <c r="C92" s="131">
        <v>629.97607035644899</v>
      </c>
      <c r="D92" s="132">
        <v>46663</v>
      </c>
    </row>
    <row r="93" spans="2:4">
      <c r="B93" s="153" t="s">
        <v>2425</v>
      </c>
      <c r="C93" s="131">
        <v>82.592999999999847</v>
      </c>
      <c r="D93" s="132">
        <v>44012</v>
      </c>
    </row>
    <row r="94" spans="2:4">
      <c r="B94" s="153" t="s">
        <v>3647</v>
      </c>
      <c r="C94" s="131">
        <v>811.09366000000011</v>
      </c>
      <c r="D94" s="132">
        <v>46938</v>
      </c>
    </row>
    <row r="95" spans="2:4">
      <c r="B95" s="153" t="s">
        <v>3648</v>
      </c>
      <c r="C95" s="131">
        <v>2900.2542900000021</v>
      </c>
      <c r="D95" s="132">
        <v>46201</v>
      </c>
    </row>
    <row r="96" spans="2:4">
      <c r="B96" s="153" t="s">
        <v>3649</v>
      </c>
      <c r="C96" s="131">
        <v>69.822528449519893</v>
      </c>
      <c r="D96" s="132">
        <v>46938</v>
      </c>
    </row>
    <row r="97" spans="2:4">
      <c r="B97" s="153" t="s">
        <v>2427</v>
      </c>
      <c r="C97" s="131">
        <v>303.53880999999984</v>
      </c>
      <c r="D97" s="132">
        <v>46938</v>
      </c>
    </row>
    <row r="98" spans="2:4">
      <c r="B98" s="153" t="s">
        <v>2428</v>
      </c>
      <c r="C98" s="131">
        <v>41.787211796663271</v>
      </c>
      <c r="D98" s="132">
        <v>46938</v>
      </c>
    </row>
    <row r="99" spans="2:4">
      <c r="B99" s="153" t="s">
        <v>3650</v>
      </c>
      <c r="C99" s="131">
        <v>815.22280832073989</v>
      </c>
      <c r="D99" s="132">
        <v>46938</v>
      </c>
    </row>
    <row r="100" spans="2:4">
      <c r="B100" s="153" t="s">
        <v>2429</v>
      </c>
      <c r="C100" s="131">
        <v>435.57240000000002</v>
      </c>
      <c r="D100" s="132">
        <v>43830</v>
      </c>
    </row>
    <row r="101" spans="2:4">
      <c r="B101" s="153" t="s">
        <v>2430</v>
      </c>
      <c r="C101" s="131">
        <v>4193.3099499999998</v>
      </c>
      <c r="D101" s="132">
        <v>46201</v>
      </c>
    </row>
    <row r="102" spans="2:4">
      <c r="B102" s="153" t="s">
        <v>2363</v>
      </c>
      <c r="C102" s="131">
        <v>9883.9468852728314</v>
      </c>
      <c r="D102" s="132">
        <v>47262</v>
      </c>
    </row>
    <row r="103" spans="2:4">
      <c r="B103" s="153" t="s">
        <v>3651</v>
      </c>
      <c r="C103" s="131">
        <v>12375.892159999998</v>
      </c>
      <c r="D103" s="132">
        <v>45485</v>
      </c>
    </row>
    <row r="104" spans="2:4">
      <c r="B104" s="153" t="s">
        <v>2432</v>
      </c>
      <c r="C104" s="131">
        <v>20548.586590193998</v>
      </c>
      <c r="D104" s="132">
        <v>45777</v>
      </c>
    </row>
    <row r="105" spans="2:4">
      <c r="B105" s="153" t="s">
        <v>2433</v>
      </c>
      <c r="C105" s="131">
        <v>1810.1806199999996</v>
      </c>
      <c r="D105" s="132">
        <v>46734</v>
      </c>
    </row>
    <row r="106" spans="2:4">
      <c r="B106" s="153" t="s">
        <v>3792</v>
      </c>
      <c r="C106" s="131">
        <v>66659.194520000005</v>
      </c>
      <c r="D106" s="132">
        <v>44819</v>
      </c>
    </row>
    <row r="107" spans="2:4">
      <c r="B107" s="153" t="s">
        <v>3652</v>
      </c>
      <c r="C107" s="131">
        <v>20643.712408241638</v>
      </c>
      <c r="D107" s="132">
        <v>47178</v>
      </c>
    </row>
    <row r="108" spans="2:4">
      <c r="B108" s="153" t="s">
        <v>2436</v>
      </c>
      <c r="C108" s="131">
        <v>1322.6174800000006</v>
      </c>
      <c r="D108" s="132">
        <v>46201</v>
      </c>
    </row>
    <row r="109" spans="2:4">
      <c r="B109" s="153" t="s">
        <v>2437</v>
      </c>
      <c r="C109" s="131">
        <v>3022.8262300000001</v>
      </c>
      <c r="D109" s="132">
        <v>47363</v>
      </c>
    </row>
    <row r="110" spans="2:4">
      <c r="B110" s="153" t="s">
        <v>3653</v>
      </c>
      <c r="C110" s="131">
        <v>212.5</v>
      </c>
      <c r="D110" s="132">
        <v>44305</v>
      </c>
    </row>
    <row r="111" spans="2:4">
      <c r="B111" s="153" t="s">
        <v>3654</v>
      </c>
      <c r="C111" s="131">
        <v>2075.7491</v>
      </c>
      <c r="D111" s="132">
        <v>45047</v>
      </c>
    </row>
    <row r="112" spans="2:4">
      <c r="B112" s="153" t="s">
        <v>3655</v>
      </c>
      <c r="C112" s="131">
        <v>11892.275079999998</v>
      </c>
      <c r="D112" s="132">
        <v>45710</v>
      </c>
    </row>
    <row r="113" spans="2:4">
      <c r="B113" s="153" t="s">
        <v>3656</v>
      </c>
      <c r="C113" s="131">
        <v>34038.732609999992</v>
      </c>
      <c r="D113" s="132">
        <v>46573</v>
      </c>
    </row>
    <row r="114" spans="2:4">
      <c r="B114" s="153" t="s">
        <v>2439</v>
      </c>
      <c r="C114" s="131">
        <v>11242.927450000001</v>
      </c>
      <c r="D114" s="132">
        <v>47255</v>
      </c>
    </row>
    <row r="115" spans="2:4">
      <c r="B115" s="153" t="s">
        <v>3657</v>
      </c>
      <c r="C115" s="131">
        <v>4138.6334399999996</v>
      </c>
      <c r="D115" s="132">
        <v>46734</v>
      </c>
    </row>
    <row r="116" spans="2:4">
      <c r="B116" s="153" t="s">
        <v>3658</v>
      </c>
      <c r="C116" s="131">
        <v>73360.043180000008</v>
      </c>
      <c r="D116" s="132">
        <v>46572</v>
      </c>
    </row>
    <row r="117" spans="2:4">
      <c r="B117" s="153" t="s">
        <v>3659</v>
      </c>
      <c r="C117" s="131">
        <v>101.2059999999999</v>
      </c>
      <c r="D117" s="132">
        <v>43902</v>
      </c>
    </row>
    <row r="118" spans="2:4">
      <c r="B118" s="153" t="s">
        <v>3660</v>
      </c>
      <c r="C118" s="131">
        <v>12778.48331</v>
      </c>
      <c r="D118" s="132">
        <v>44836</v>
      </c>
    </row>
    <row r="119" spans="2:4">
      <c r="B119" s="153" t="s">
        <v>3661</v>
      </c>
      <c r="C119" s="131">
        <v>795.54599000000007</v>
      </c>
      <c r="D119" s="132">
        <v>44992</v>
      </c>
    </row>
    <row r="120" spans="2:4">
      <c r="B120" s="153" t="s">
        <v>3662</v>
      </c>
      <c r="C120" s="131">
        <v>17061.9506</v>
      </c>
      <c r="D120" s="132">
        <v>46524</v>
      </c>
    </row>
    <row r="121" spans="2:4">
      <c r="B121" s="153" t="s">
        <v>2446</v>
      </c>
      <c r="C121" s="131">
        <v>29044.642752610198</v>
      </c>
      <c r="D121" s="132">
        <v>46844</v>
      </c>
    </row>
    <row r="122" spans="2:4">
      <c r="B122" s="153" t="s">
        <v>2447</v>
      </c>
      <c r="C122" s="131">
        <v>26.325519999999997</v>
      </c>
      <c r="D122" s="132">
        <v>47009</v>
      </c>
    </row>
    <row r="123" spans="2:4">
      <c r="B123" s="153" t="s">
        <v>3663</v>
      </c>
      <c r="C123" s="131">
        <v>17416.89327</v>
      </c>
      <c r="D123" s="132">
        <v>51592</v>
      </c>
    </row>
    <row r="124" spans="2:4">
      <c r="B124" s="153" t="s">
        <v>2453</v>
      </c>
      <c r="C124" s="131">
        <v>0.60492661966664862</v>
      </c>
      <c r="D124" s="132">
        <v>46938</v>
      </c>
    </row>
    <row r="125" spans="2:4">
      <c r="B125" s="153" t="s">
        <v>3664</v>
      </c>
      <c r="C125" s="131">
        <v>264.50225378855015</v>
      </c>
      <c r="D125" s="132">
        <v>46938</v>
      </c>
    </row>
    <row r="126" spans="2:4">
      <c r="B126" s="153" t="s">
        <v>3665</v>
      </c>
      <c r="C126" s="131">
        <v>6149.0660069000014</v>
      </c>
      <c r="D126" s="132">
        <v>46201</v>
      </c>
    </row>
    <row r="127" spans="2:4">
      <c r="B127" s="153" t="s">
        <v>3666</v>
      </c>
      <c r="C127" s="131">
        <v>9.7000300000000976</v>
      </c>
      <c r="D127" s="132">
        <v>46938</v>
      </c>
    </row>
    <row r="128" spans="2:4">
      <c r="B128" s="153" t="s">
        <v>2456</v>
      </c>
      <c r="C128" s="131">
        <v>22407.600020000005</v>
      </c>
      <c r="D128" s="132">
        <v>45869</v>
      </c>
    </row>
    <row r="129" spans="2:4">
      <c r="B129" s="153" t="s">
        <v>3793</v>
      </c>
      <c r="C129" s="131">
        <v>9056.030279999999</v>
      </c>
      <c r="D129" s="132">
        <v>44256</v>
      </c>
    </row>
    <row r="130" spans="2:4">
      <c r="B130" s="153" t="s">
        <v>3667</v>
      </c>
      <c r="C130" s="131">
        <v>79.525769999999994</v>
      </c>
      <c r="D130" s="132">
        <v>43830</v>
      </c>
    </row>
    <row r="131" spans="2:4">
      <c r="B131" s="153" t="s">
        <v>2367</v>
      </c>
      <c r="C131" s="131">
        <v>8.0495999999999999</v>
      </c>
      <c r="D131" s="132">
        <v>43830</v>
      </c>
    </row>
    <row r="132" spans="2:4">
      <c r="B132" s="153" t="s">
        <v>2460</v>
      </c>
      <c r="C132" s="131">
        <v>21941.246940000001</v>
      </c>
      <c r="D132" s="132">
        <v>47992</v>
      </c>
    </row>
    <row r="133" spans="2:4">
      <c r="B133" s="153" t="s">
        <v>2461</v>
      </c>
      <c r="C133" s="131">
        <v>2134.8112300000003</v>
      </c>
      <c r="D133" s="132">
        <v>47212</v>
      </c>
    </row>
    <row r="134" spans="2:4">
      <c r="B134" s="153" t="s">
        <v>3668</v>
      </c>
      <c r="C134" s="131">
        <v>23475.003416957647</v>
      </c>
      <c r="D134" s="132">
        <v>44044</v>
      </c>
    </row>
    <row r="135" spans="2:4">
      <c r="B135" s="153" t="s">
        <v>3669</v>
      </c>
      <c r="C135" s="131">
        <v>2072.1322700000028</v>
      </c>
      <c r="D135" s="132">
        <v>46722</v>
      </c>
    </row>
    <row r="136" spans="2:4">
      <c r="B136" s="153" t="s">
        <v>3670</v>
      </c>
      <c r="C136" s="131">
        <v>27442.182974330681</v>
      </c>
      <c r="D136" s="132">
        <v>46794</v>
      </c>
    </row>
    <row r="137" spans="2:4">
      <c r="B137" s="153" t="s">
        <v>3671</v>
      </c>
      <c r="C137" s="131">
        <v>10958.08743</v>
      </c>
      <c r="D137" s="132">
        <v>48213</v>
      </c>
    </row>
    <row r="138" spans="2:4">
      <c r="B138" s="153" t="s">
        <v>2387</v>
      </c>
      <c r="C138" s="131">
        <v>957.76773999999978</v>
      </c>
      <c r="D138" s="132">
        <v>45939</v>
      </c>
    </row>
    <row r="139" spans="2:4">
      <c r="B139" s="153" t="s">
        <v>3794</v>
      </c>
      <c r="C139" s="131">
        <v>19263.829859999998</v>
      </c>
      <c r="D139" s="132">
        <v>44013</v>
      </c>
    </row>
    <row r="140" spans="2:4">
      <c r="B140" s="153" t="s">
        <v>3672</v>
      </c>
      <c r="C140" s="131">
        <v>141334.61910891725</v>
      </c>
      <c r="D140" s="132">
        <v>46539</v>
      </c>
    </row>
    <row r="141" spans="2:4">
      <c r="B141" s="153" t="s">
        <v>3673</v>
      </c>
      <c r="C141" s="131">
        <v>4050.2791772748478</v>
      </c>
      <c r="D141" s="132">
        <v>45838</v>
      </c>
    </row>
    <row r="142" spans="2:4">
      <c r="B142" s="153" t="s">
        <v>3795</v>
      </c>
      <c r="C142" s="131">
        <v>61473.169459999997</v>
      </c>
      <c r="D142" s="132">
        <v>44611</v>
      </c>
    </row>
    <row r="143" spans="2:4">
      <c r="B143" s="153" t="s">
        <v>3674</v>
      </c>
      <c r="C143" s="131">
        <v>900</v>
      </c>
      <c r="D143" s="132">
        <v>43813</v>
      </c>
    </row>
    <row r="144" spans="2:4">
      <c r="B144" s="153" t="s">
        <v>3675</v>
      </c>
      <c r="C144" s="131">
        <v>99.044040000000678</v>
      </c>
      <c r="D144" s="132">
        <v>43806</v>
      </c>
    </row>
    <row r="145" spans="2:4">
      <c r="B145" s="153" t="s">
        <v>3676</v>
      </c>
      <c r="C145" s="131">
        <v>2966.4012199999997</v>
      </c>
      <c r="D145" s="132">
        <v>45806</v>
      </c>
    </row>
    <row r="146" spans="2:4">
      <c r="B146" s="153" t="s">
        <v>3677</v>
      </c>
      <c r="C146" s="131">
        <v>3648.6</v>
      </c>
      <c r="D146" s="132">
        <v>46827</v>
      </c>
    </row>
    <row r="147" spans="2:4">
      <c r="B147" s="153" t="s">
        <v>3796</v>
      </c>
      <c r="C147" s="131">
        <v>7492.5796449313211</v>
      </c>
      <c r="D147" s="132">
        <v>44335</v>
      </c>
    </row>
    <row r="148" spans="2:4">
      <c r="B148" s="153" t="s">
        <v>3678</v>
      </c>
      <c r="C148" s="131">
        <v>13001.094388208883</v>
      </c>
      <c r="D148" s="132">
        <v>48723</v>
      </c>
    </row>
    <row r="149" spans="2:4">
      <c r="B149" s="153" t="s">
        <v>3679</v>
      </c>
      <c r="C149" s="131">
        <v>5574.6002899999976</v>
      </c>
      <c r="D149" s="132">
        <v>47031</v>
      </c>
    </row>
    <row r="150" spans="2:4">
      <c r="B150" s="153" t="s">
        <v>3680</v>
      </c>
      <c r="C150" s="131">
        <v>12009.414440000006</v>
      </c>
      <c r="D150" s="132">
        <v>45869</v>
      </c>
    </row>
    <row r="151" spans="2:4">
      <c r="B151" s="153" t="s">
        <v>3681</v>
      </c>
      <c r="C151" s="131">
        <v>113.9996332080068</v>
      </c>
      <c r="D151" s="132">
        <v>44439</v>
      </c>
    </row>
    <row r="152" spans="2:4">
      <c r="B152" s="153" t="s">
        <v>2476</v>
      </c>
      <c r="C152" s="131">
        <v>23824.21310030936</v>
      </c>
      <c r="D152" s="132">
        <v>47107</v>
      </c>
    </row>
    <row r="153" spans="2:4">
      <c r="B153" s="153" t="s">
        <v>2477</v>
      </c>
      <c r="C153" s="131">
        <v>2495.5140900000001</v>
      </c>
      <c r="D153" s="132">
        <v>46734</v>
      </c>
    </row>
    <row r="154" spans="2:4">
      <c r="B154" s="153" t="s">
        <v>3682</v>
      </c>
      <c r="C154" s="131">
        <v>1101.4853799999967</v>
      </c>
      <c r="D154" s="132">
        <v>46054</v>
      </c>
    </row>
    <row r="155" spans="2:4">
      <c r="B155" s="153" t="s">
        <v>3683</v>
      </c>
      <c r="C155" s="131">
        <v>16053.220739999999</v>
      </c>
      <c r="D155" s="132">
        <v>46637</v>
      </c>
    </row>
    <row r="156" spans="2:4">
      <c r="B156" s="153" t="s">
        <v>3684</v>
      </c>
      <c r="C156" s="131">
        <v>3265.1530700000012</v>
      </c>
      <c r="D156" s="132">
        <v>45383</v>
      </c>
    </row>
    <row r="157" spans="2:4">
      <c r="B157" s="153" t="s">
        <v>3685</v>
      </c>
      <c r="C157" s="131">
        <v>331.202</v>
      </c>
      <c r="D157" s="132">
        <v>44621</v>
      </c>
    </row>
    <row r="158" spans="2:4">
      <c r="B158" s="153" t="s">
        <v>3686</v>
      </c>
      <c r="C158" s="131">
        <v>15184.000730676335</v>
      </c>
      <c r="D158" s="132">
        <v>48069</v>
      </c>
    </row>
    <row r="159" spans="2:4">
      <c r="B159" s="153" t="s">
        <v>3687</v>
      </c>
      <c r="C159" s="131">
        <v>5189.7998900000002</v>
      </c>
      <c r="D159" s="132">
        <v>47177</v>
      </c>
    </row>
    <row r="160" spans="2:4">
      <c r="B160" s="153" t="s">
        <v>3688</v>
      </c>
      <c r="C160" s="131">
        <v>2423.6592499999997</v>
      </c>
      <c r="D160" s="132">
        <v>46482</v>
      </c>
    </row>
    <row r="161" spans="1:4">
      <c r="B161" s="153" t="s">
        <v>3689</v>
      </c>
      <c r="C161" s="131">
        <v>6633.36715</v>
      </c>
      <c r="D161" s="132">
        <v>48214</v>
      </c>
    </row>
    <row r="162" spans="1:4">
      <c r="B162" s="153" t="s">
        <v>3690</v>
      </c>
      <c r="C162" s="131">
        <v>592.56109000000106</v>
      </c>
      <c r="D162" s="132">
        <v>45536</v>
      </c>
    </row>
    <row r="163" spans="1:4">
      <c r="B163" s="153" t="s">
        <v>3691</v>
      </c>
      <c r="C163" s="131">
        <v>1377.5996968804375</v>
      </c>
      <c r="D163" s="132">
        <v>47102</v>
      </c>
    </row>
    <row r="164" spans="1:4">
      <c r="B164" s="153" t="s">
        <v>2483</v>
      </c>
      <c r="C164" s="131">
        <v>21371.855000000003</v>
      </c>
      <c r="D164" s="132">
        <v>48004</v>
      </c>
    </row>
    <row r="165" spans="1:4">
      <c r="B165" s="153" t="s">
        <v>3692</v>
      </c>
      <c r="C165" s="131">
        <v>10034.010900000001</v>
      </c>
      <c r="D165" s="132">
        <v>46482</v>
      </c>
    </row>
    <row r="166" spans="1:4">
      <c r="B166" s="153" t="s">
        <v>2485</v>
      </c>
      <c r="C166" s="131">
        <v>1000.8867600000002</v>
      </c>
      <c r="D166" s="132">
        <v>47009</v>
      </c>
    </row>
    <row r="167" spans="1:4">
      <c r="B167" s="153" t="s">
        <v>2486</v>
      </c>
      <c r="C167" s="131">
        <v>1466.2409100000002</v>
      </c>
      <c r="D167" s="132">
        <v>46933</v>
      </c>
    </row>
    <row r="168" spans="1:4">
      <c r="B168" s="153" t="s">
        <v>3693</v>
      </c>
      <c r="C168" s="131">
        <v>45790.407609999995</v>
      </c>
      <c r="D168" s="132">
        <v>46643</v>
      </c>
    </row>
    <row r="169" spans="1:4" s="127" customFormat="1">
      <c r="A169" s="1"/>
      <c r="B169" s="153" t="s">
        <v>3797</v>
      </c>
      <c r="C169" s="131">
        <v>74666.486049999992</v>
      </c>
      <c r="D169" s="132">
        <v>44502</v>
      </c>
    </row>
    <row r="170" spans="1:4">
      <c r="B170" s="142"/>
      <c r="C170" s="131"/>
      <c r="D170" s="132"/>
    </row>
    <row r="171" spans="1:4">
      <c r="B171" s="142"/>
      <c r="C171" s="131"/>
      <c r="D171" s="132"/>
    </row>
    <row r="172" spans="1:4">
      <c r="B172" s="142"/>
      <c r="C172" s="131"/>
      <c r="D172" s="132"/>
    </row>
    <row r="173" spans="1:4">
      <c r="B173" s="142"/>
      <c r="C173" s="128"/>
      <c r="D173" s="128"/>
    </row>
    <row r="174" spans="1:4">
      <c r="B174" s="142"/>
      <c r="C174" s="128"/>
      <c r="D174" s="128"/>
    </row>
    <row r="175" spans="1:4">
      <c r="B175" s="142"/>
      <c r="C175" s="128"/>
      <c r="D175" s="128"/>
    </row>
    <row r="176" spans="1:4">
      <c r="B176" s="142"/>
      <c r="C176" s="128"/>
      <c r="D176" s="128"/>
    </row>
    <row r="177" spans="2:4">
      <c r="B177" s="142"/>
      <c r="C177" s="128"/>
      <c r="D177" s="128"/>
    </row>
    <row r="178" spans="2:4">
      <c r="B178" s="142"/>
      <c r="C178" s="128"/>
      <c r="D178" s="128"/>
    </row>
    <row r="179" spans="2:4">
      <c r="B179" s="142"/>
      <c r="C179" s="128"/>
      <c r="D179" s="128"/>
    </row>
    <row r="180" spans="2:4">
      <c r="B180" s="142"/>
      <c r="C180" s="128"/>
      <c r="D180" s="128"/>
    </row>
    <row r="181" spans="2:4">
      <c r="B181" s="142"/>
      <c r="C181" s="128"/>
      <c r="D181" s="128"/>
    </row>
    <row r="182" spans="2:4">
      <c r="B182" s="142"/>
      <c r="C182" s="128"/>
      <c r="D182" s="128"/>
    </row>
    <row r="183" spans="2:4">
      <c r="B183" s="142"/>
      <c r="C183" s="128"/>
      <c r="D183" s="128"/>
    </row>
    <row r="184" spans="2:4">
      <c r="B184" s="142"/>
      <c r="C184" s="128"/>
      <c r="D184" s="128"/>
    </row>
    <row r="185" spans="2:4">
      <c r="B185" s="142"/>
      <c r="C185" s="128"/>
      <c r="D185" s="128"/>
    </row>
    <row r="186" spans="2:4">
      <c r="B186" s="142"/>
      <c r="C186" s="128"/>
      <c r="D186" s="128"/>
    </row>
    <row r="187" spans="2:4">
      <c r="B187" s="142"/>
      <c r="C187" s="128"/>
      <c r="D187" s="128"/>
    </row>
    <row r="188" spans="2:4">
      <c r="B188" s="142"/>
      <c r="C188" s="128"/>
      <c r="D188" s="128"/>
    </row>
    <row r="189" spans="2:4">
      <c r="B189" s="142"/>
      <c r="C189" s="128"/>
      <c r="D189" s="128"/>
    </row>
    <row r="190" spans="2:4">
      <c r="B190" s="142"/>
      <c r="C190" s="128"/>
      <c r="D190" s="128"/>
    </row>
    <row r="191" spans="2:4">
      <c r="B191" s="142"/>
      <c r="C191" s="128"/>
      <c r="D191" s="128"/>
    </row>
    <row r="192" spans="2:4">
      <c r="B192" s="142"/>
      <c r="C192" s="128"/>
      <c r="D192" s="128"/>
    </row>
    <row r="193" spans="2:4">
      <c r="B193" s="142"/>
      <c r="C193" s="128"/>
      <c r="D193" s="128"/>
    </row>
    <row r="194" spans="2:4">
      <c r="B194" s="142"/>
      <c r="C194" s="128"/>
      <c r="D194" s="128"/>
    </row>
    <row r="195" spans="2:4">
      <c r="B195" s="142"/>
      <c r="C195" s="128"/>
      <c r="D195" s="128"/>
    </row>
    <row r="196" spans="2:4">
      <c r="B196" s="142"/>
      <c r="C196" s="128"/>
      <c r="D196" s="128"/>
    </row>
    <row r="197" spans="2:4">
      <c r="B197" s="142"/>
      <c r="C197" s="128"/>
      <c r="D197" s="128"/>
    </row>
    <row r="198" spans="2:4">
      <c r="B198" s="142"/>
      <c r="C198" s="128"/>
      <c r="D198" s="128"/>
    </row>
    <row r="199" spans="2:4">
      <c r="B199" s="142"/>
      <c r="C199" s="128"/>
      <c r="D199" s="128"/>
    </row>
    <row r="200" spans="2:4">
      <c r="B200" s="142"/>
      <c r="C200" s="128"/>
      <c r="D200" s="128"/>
    </row>
    <row r="201" spans="2:4">
      <c r="B201" s="142"/>
      <c r="C201" s="128"/>
      <c r="D201" s="128"/>
    </row>
    <row r="202" spans="2:4">
      <c r="B202" s="142"/>
      <c r="C202" s="128"/>
      <c r="D202" s="128"/>
    </row>
    <row r="203" spans="2:4">
      <c r="B203" s="142"/>
      <c r="C203" s="128"/>
      <c r="D203" s="128"/>
    </row>
    <row r="204" spans="2:4">
      <c r="B204" s="142"/>
      <c r="C204" s="128"/>
      <c r="D204" s="128"/>
    </row>
    <row r="205" spans="2:4">
      <c r="B205" s="142"/>
      <c r="C205" s="128"/>
      <c r="D205" s="128"/>
    </row>
    <row r="206" spans="2:4">
      <c r="B206" s="142"/>
      <c r="C206" s="128"/>
      <c r="D206" s="128"/>
    </row>
    <row r="207" spans="2:4">
      <c r="B207" s="142"/>
      <c r="C207" s="128"/>
      <c r="D207" s="128"/>
    </row>
    <row r="208" spans="2:4">
      <c r="B208" s="142"/>
      <c r="C208" s="128"/>
      <c r="D208" s="128"/>
    </row>
    <row r="209" spans="2:4">
      <c r="B209" s="142"/>
      <c r="C209" s="128"/>
      <c r="D209" s="128"/>
    </row>
    <row r="210" spans="2:4">
      <c r="B210" s="142"/>
      <c r="C210" s="128"/>
      <c r="D210" s="128"/>
    </row>
    <row r="211" spans="2:4">
      <c r="B211" s="142"/>
      <c r="C211" s="128"/>
      <c r="D211" s="128"/>
    </row>
    <row r="212" spans="2:4">
      <c r="B212" s="142"/>
      <c r="C212" s="128"/>
      <c r="D212" s="128"/>
    </row>
    <row r="213" spans="2:4">
      <c r="B213" s="142"/>
      <c r="C213" s="128"/>
      <c r="D213" s="128"/>
    </row>
    <row r="214" spans="2:4">
      <c r="B214" s="142"/>
      <c r="C214" s="128"/>
      <c r="D214" s="128"/>
    </row>
    <row r="215" spans="2:4">
      <c r="B215" s="142"/>
      <c r="C215" s="128"/>
      <c r="D215" s="128"/>
    </row>
    <row r="216" spans="2:4">
      <c r="B216" s="142"/>
      <c r="C216" s="128"/>
      <c r="D216" s="128"/>
    </row>
    <row r="217" spans="2:4">
      <c r="B217" s="142"/>
      <c r="C217" s="128"/>
      <c r="D217" s="128"/>
    </row>
    <row r="218" spans="2:4">
      <c r="B218" s="142"/>
      <c r="C218" s="128"/>
      <c r="D218" s="128"/>
    </row>
    <row r="219" spans="2:4">
      <c r="B219" s="142"/>
      <c r="C219" s="128"/>
      <c r="D219" s="128"/>
    </row>
    <row r="220" spans="2:4">
      <c r="B220" s="142"/>
      <c r="C220" s="128"/>
      <c r="D220" s="128"/>
    </row>
    <row r="221" spans="2:4">
      <c r="B221" s="142"/>
      <c r="C221" s="128"/>
      <c r="D221" s="128"/>
    </row>
    <row r="222" spans="2:4">
      <c r="B222" s="142"/>
      <c r="C222" s="128"/>
      <c r="D222" s="128"/>
    </row>
    <row r="223" spans="2:4">
      <c r="B223" s="142"/>
      <c r="C223" s="128"/>
      <c r="D223" s="128"/>
    </row>
    <row r="224" spans="2:4">
      <c r="B224" s="142"/>
      <c r="C224" s="128"/>
      <c r="D224" s="128"/>
    </row>
    <row r="225" spans="2:4">
      <c r="B225" s="142"/>
      <c r="C225" s="128"/>
      <c r="D225" s="128"/>
    </row>
    <row r="226" spans="2:4">
      <c r="B226" s="142"/>
      <c r="C226" s="128"/>
      <c r="D226" s="128"/>
    </row>
    <row r="227" spans="2:4">
      <c r="B227" s="142"/>
      <c r="C227" s="128"/>
      <c r="D227" s="128"/>
    </row>
    <row r="228" spans="2:4">
      <c r="B228" s="142"/>
      <c r="C228" s="128"/>
      <c r="D228" s="128"/>
    </row>
    <row r="229" spans="2:4">
      <c r="B229" s="142"/>
      <c r="C229" s="128"/>
      <c r="D229" s="128"/>
    </row>
    <row r="230" spans="2:4">
      <c r="B230" s="142"/>
      <c r="C230" s="128"/>
      <c r="D230" s="128"/>
    </row>
    <row r="231" spans="2:4">
      <c r="B231" s="142"/>
      <c r="C231" s="128"/>
      <c r="D231" s="128"/>
    </row>
    <row r="232" spans="2:4">
      <c r="B232" s="142"/>
      <c r="C232" s="128"/>
      <c r="D232" s="128"/>
    </row>
    <row r="233" spans="2:4">
      <c r="B233" s="142"/>
      <c r="C233" s="128"/>
      <c r="D233" s="128"/>
    </row>
    <row r="234" spans="2:4">
      <c r="B234" s="142"/>
      <c r="C234" s="128"/>
      <c r="D234" s="128"/>
    </row>
    <row r="235" spans="2:4">
      <c r="B235" s="142"/>
      <c r="C235" s="128"/>
      <c r="D235" s="128"/>
    </row>
    <row r="236" spans="2:4">
      <c r="B236" s="142"/>
      <c r="C236" s="128"/>
      <c r="D236" s="128"/>
    </row>
    <row r="237" spans="2:4">
      <c r="B237" s="142"/>
      <c r="C237" s="128"/>
      <c r="D237" s="128"/>
    </row>
    <row r="238" spans="2:4">
      <c r="B238" s="142"/>
      <c r="C238" s="128"/>
      <c r="D238" s="128"/>
    </row>
    <row r="239" spans="2:4">
      <c r="B239" s="142"/>
      <c r="C239" s="128"/>
      <c r="D239" s="128"/>
    </row>
    <row r="240" spans="2:4">
      <c r="B240" s="142"/>
      <c r="C240" s="128"/>
      <c r="D240" s="128"/>
    </row>
    <row r="241" spans="2:4">
      <c r="B241" s="142"/>
      <c r="C241" s="128"/>
      <c r="D241" s="128"/>
    </row>
    <row r="242" spans="2:4">
      <c r="B242" s="142"/>
      <c r="C242" s="128"/>
      <c r="D242" s="128"/>
    </row>
    <row r="243" spans="2:4">
      <c r="B243" s="142"/>
      <c r="C243" s="128"/>
      <c r="D243" s="128"/>
    </row>
    <row r="244" spans="2:4">
      <c r="B244" s="142"/>
      <c r="C244" s="128"/>
      <c r="D244" s="128"/>
    </row>
    <row r="245" spans="2:4">
      <c r="B245" s="142"/>
      <c r="C245" s="128"/>
      <c r="D245" s="128"/>
    </row>
    <row r="246" spans="2:4">
      <c r="B246" s="142"/>
      <c r="C246" s="128"/>
      <c r="D246" s="128"/>
    </row>
    <row r="247" spans="2:4">
      <c r="B247" s="142"/>
      <c r="C247" s="128"/>
      <c r="D247" s="128"/>
    </row>
    <row r="248" spans="2:4">
      <c r="B248" s="142"/>
      <c r="C248" s="128"/>
      <c r="D248" s="128"/>
    </row>
    <row r="249" spans="2:4">
      <c r="B249" s="142"/>
      <c r="C249" s="128"/>
      <c r="D249" s="128"/>
    </row>
    <row r="250" spans="2:4">
      <c r="B250" s="142"/>
      <c r="C250" s="128"/>
      <c r="D250" s="128"/>
    </row>
    <row r="251" spans="2:4">
      <c r="B251" s="142"/>
      <c r="C251" s="128"/>
      <c r="D251" s="128"/>
    </row>
    <row r="252" spans="2:4">
      <c r="B252" s="142"/>
      <c r="C252" s="128"/>
      <c r="D252" s="128"/>
    </row>
    <row r="253" spans="2:4">
      <c r="B253" s="142"/>
      <c r="C253" s="128"/>
      <c r="D253" s="128"/>
    </row>
    <row r="254" spans="2:4">
      <c r="B254" s="142"/>
      <c r="C254" s="128"/>
      <c r="D254" s="128"/>
    </row>
    <row r="255" spans="2:4">
      <c r="B255" s="142"/>
      <c r="C255" s="128"/>
      <c r="D255" s="128"/>
    </row>
    <row r="256" spans="2:4">
      <c r="B256" s="142"/>
      <c r="C256" s="128"/>
      <c r="D256" s="128"/>
    </row>
    <row r="257" spans="2:4">
      <c r="B257" s="142"/>
      <c r="C257" s="128"/>
      <c r="D257" s="128"/>
    </row>
    <row r="258" spans="2:4">
      <c r="B258" s="142"/>
      <c r="C258" s="128"/>
      <c r="D258" s="128"/>
    </row>
    <row r="259" spans="2:4">
      <c r="B259" s="142"/>
      <c r="C259" s="128"/>
      <c r="D259" s="128"/>
    </row>
    <row r="260" spans="2:4">
      <c r="B260" s="142"/>
      <c r="C260" s="128"/>
      <c r="D260" s="128"/>
    </row>
    <row r="261" spans="2:4">
      <c r="B261" s="142"/>
      <c r="C261" s="128"/>
      <c r="D261" s="128"/>
    </row>
    <row r="262" spans="2:4">
      <c r="B262" s="142"/>
      <c r="C262" s="128"/>
      <c r="D262" s="128"/>
    </row>
    <row r="263" spans="2:4">
      <c r="B263" s="142"/>
      <c r="C263" s="128"/>
      <c r="D263" s="128"/>
    </row>
    <row r="264" spans="2:4">
      <c r="B264" s="142"/>
      <c r="C264" s="128"/>
      <c r="D264" s="128"/>
    </row>
    <row r="265" spans="2:4">
      <c r="B265" s="142"/>
      <c r="C265" s="128"/>
      <c r="D265" s="128"/>
    </row>
    <row r="266" spans="2:4">
      <c r="B266" s="142"/>
      <c r="C266" s="128"/>
      <c r="D266" s="128"/>
    </row>
    <row r="267" spans="2:4">
      <c r="B267" s="142"/>
      <c r="C267" s="128"/>
      <c r="D267" s="128"/>
    </row>
    <row r="268" spans="2:4">
      <c r="B268" s="142"/>
      <c r="C268" s="128"/>
      <c r="D268" s="128"/>
    </row>
    <row r="269" spans="2:4">
      <c r="B269" s="142"/>
      <c r="C269" s="128"/>
      <c r="D269" s="128"/>
    </row>
    <row r="270" spans="2:4">
      <c r="B270" s="142"/>
      <c r="C270" s="128"/>
      <c r="D270" s="128"/>
    </row>
    <row r="271" spans="2:4">
      <c r="B271" s="142"/>
      <c r="C271" s="128"/>
      <c r="D271" s="128"/>
    </row>
    <row r="272" spans="2:4">
      <c r="B272" s="142"/>
      <c r="C272" s="128"/>
      <c r="D272" s="128"/>
    </row>
    <row r="273" spans="2:4">
      <c r="B273" s="142"/>
      <c r="C273" s="128"/>
      <c r="D273" s="128"/>
    </row>
    <row r="274" spans="2:4">
      <c r="B274" s="142"/>
      <c r="C274" s="128"/>
      <c r="D274" s="128"/>
    </row>
    <row r="275" spans="2:4">
      <c r="B275" s="142"/>
      <c r="C275" s="128"/>
      <c r="D275" s="128"/>
    </row>
    <row r="276" spans="2:4">
      <c r="B276" s="142"/>
      <c r="C276" s="128"/>
      <c r="D276" s="128"/>
    </row>
    <row r="277" spans="2:4">
      <c r="B277" s="142"/>
      <c r="C277" s="128"/>
      <c r="D277" s="128"/>
    </row>
    <row r="278" spans="2:4">
      <c r="B278" s="142"/>
      <c r="C278" s="128"/>
      <c r="D278" s="128"/>
    </row>
    <row r="279" spans="2:4">
      <c r="B279" s="142"/>
      <c r="C279" s="128"/>
      <c r="D279" s="128"/>
    </row>
    <row r="280" spans="2:4">
      <c r="B280" s="142"/>
      <c r="C280" s="128"/>
      <c r="D280" s="128"/>
    </row>
    <row r="281" spans="2:4">
      <c r="B281" s="142"/>
      <c r="C281" s="128"/>
      <c r="D281" s="128"/>
    </row>
    <row r="282" spans="2:4">
      <c r="B282" s="142"/>
      <c r="C282" s="128"/>
      <c r="D282" s="128"/>
    </row>
    <row r="283" spans="2:4">
      <c r="B283" s="142"/>
      <c r="C283" s="128"/>
      <c r="D283" s="128"/>
    </row>
    <row r="284" spans="2:4">
      <c r="B284" s="142"/>
      <c r="C284" s="128"/>
      <c r="D284" s="128"/>
    </row>
    <row r="285" spans="2:4">
      <c r="B285" s="142"/>
      <c r="C285" s="128"/>
      <c r="D285" s="128"/>
    </row>
    <row r="286" spans="2:4">
      <c r="B286" s="142"/>
      <c r="C286" s="128"/>
      <c r="D286" s="128"/>
    </row>
    <row r="287" spans="2:4">
      <c r="B287" s="142"/>
      <c r="C287" s="128"/>
      <c r="D287" s="128"/>
    </row>
    <row r="288" spans="2:4">
      <c r="B288" s="142"/>
      <c r="C288" s="128"/>
      <c r="D288" s="128"/>
    </row>
    <row r="289" spans="2:4">
      <c r="B289" s="142"/>
      <c r="C289" s="128"/>
      <c r="D289" s="128"/>
    </row>
    <row r="290" spans="2:4">
      <c r="B290" s="142"/>
      <c r="C290" s="128"/>
      <c r="D290" s="128"/>
    </row>
    <row r="291" spans="2:4">
      <c r="B291" s="142"/>
      <c r="C291" s="128"/>
      <c r="D291" s="128"/>
    </row>
    <row r="292" spans="2:4">
      <c r="B292" s="142"/>
      <c r="C292" s="128"/>
      <c r="D292" s="128"/>
    </row>
    <row r="293" spans="2:4">
      <c r="B293" s="142"/>
      <c r="C293" s="128"/>
      <c r="D293" s="128"/>
    </row>
    <row r="294" spans="2:4">
      <c r="B294" s="142"/>
      <c r="C294" s="128"/>
      <c r="D294" s="128"/>
    </row>
    <row r="295" spans="2:4">
      <c r="B295" s="142"/>
      <c r="C295" s="128"/>
      <c r="D295" s="128"/>
    </row>
    <row r="296" spans="2:4">
      <c r="B296" s="142"/>
      <c r="C296" s="128"/>
      <c r="D296" s="128"/>
    </row>
    <row r="297" spans="2:4">
      <c r="B297" s="142"/>
      <c r="C297" s="128"/>
      <c r="D297" s="128"/>
    </row>
    <row r="298" spans="2:4">
      <c r="B298" s="142"/>
      <c r="C298" s="128"/>
      <c r="D298" s="128"/>
    </row>
    <row r="299" spans="2:4">
      <c r="B299" s="142"/>
      <c r="C299" s="128"/>
      <c r="D299" s="128"/>
    </row>
    <row r="300" spans="2:4">
      <c r="B300" s="142"/>
      <c r="C300" s="128"/>
      <c r="D300" s="128"/>
    </row>
    <row r="301" spans="2:4">
      <c r="B301" s="142"/>
      <c r="C301" s="128"/>
      <c r="D301" s="128"/>
    </row>
    <row r="302" spans="2:4">
      <c r="B302" s="142"/>
      <c r="C302" s="128"/>
      <c r="D302" s="128"/>
    </row>
    <row r="303" spans="2:4">
      <c r="B303" s="142"/>
      <c r="C303" s="128"/>
      <c r="D303" s="128"/>
    </row>
    <row r="304" spans="2:4">
      <c r="B304" s="142"/>
      <c r="C304" s="128"/>
      <c r="D304" s="128"/>
    </row>
    <row r="305" spans="2:4">
      <c r="B305" s="142"/>
      <c r="C305" s="128"/>
      <c r="D305" s="128"/>
    </row>
    <row r="306" spans="2:4">
      <c r="B306" s="142"/>
      <c r="C306" s="128"/>
      <c r="D306" s="128"/>
    </row>
    <row r="307" spans="2:4">
      <c r="B307" s="142"/>
      <c r="C307" s="128"/>
      <c r="D307" s="128"/>
    </row>
    <row r="308" spans="2:4">
      <c r="B308" s="142"/>
      <c r="C308" s="128"/>
      <c r="D308" s="128"/>
    </row>
    <row r="309" spans="2:4">
      <c r="B309" s="142"/>
      <c r="C309" s="128"/>
      <c r="D309" s="128"/>
    </row>
    <row r="310" spans="2:4">
      <c r="B310" s="142"/>
      <c r="C310" s="128"/>
      <c r="D310" s="128"/>
    </row>
    <row r="311" spans="2:4">
      <c r="B311" s="142"/>
      <c r="C311" s="128"/>
      <c r="D311" s="128"/>
    </row>
    <row r="312" spans="2:4">
      <c r="B312" s="142"/>
      <c r="C312" s="128"/>
      <c r="D312" s="128"/>
    </row>
    <row r="313" spans="2:4">
      <c r="B313" s="142"/>
      <c r="C313" s="128"/>
      <c r="D313" s="128"/>
    </row>
    <row r="314" spans="2:4">
      <c r="B314" s="142"/>
      <c r="C314" s="128"/>
      <c r="D314" s="128"/>
    </row>
    <row r="315" spans="2:4">
      <c r="B315" s="142"/>
      <c r="C315" s="128"/>
      <c r="D315" s="128"/>
    </row>
    <row r="316" spans="2:4">
      <c r="B316" s="142"/>
      <c r="C316" s="128"/>
      <c r="D316" s="128"/>
    </row>
    <row r="317" spans="2:4">
      <c r="B317" s="142"/>
      <c r="C317" s="128"/>
      <c r="D317" s="128"/>
    </row>
    <row r="318" spans="2:4">
      <c r="B318" s="142"/>
      <c r="C318" s="128"/>
      <c r="D318" s="128"/>
    </row>
    <row r="319" spans="2:4">
      <c r="B319" s="142"/>
      <c r="C319" s="128"/>
      <c r="D319" s="128"/>
    </row>
    <row r="320" spans="2:4">
      <c r="B320" s="142"/>
      <c r="C320" s="128"/>
      <c r="D320" s="128"/>
    </row>
    <row r="321" spans="2:4">
      <c r="B321" s="142"/>
      <c r="C321" s="128"/>
      <c r="D321" s="128"/>
    </row>
    <row r="322" spans="2:4">
      <c r="B322" s="142"/>
      <c r="C322" s="128"/>
      <c r="D322" s="128"/>
    </row>
    <row r="323" spans="2:4">
      <c r="B323" s="142"/>
      <c r="C323" s="128"/>
      <c r="D323" s="128"/>
    </row>
    <row r="324" spans="2:4">
      <c r="B324" s="142"/>
      <c r="C324" s="128"/>
      <c r="D324" s="128"/>
    </row>
    <row r="325" spans="2:4">
      <c r="B325" s="142"/>
      <c r="C325" s="128"/>
      <c r="D325" s="128"/>
    </row>
    <row r="326" spans="2:4">
      <c r="B326" s="142"/>
      <c r="C326" s="128"/>
      <c r="D326" s="128"/>
    </row>
    <row r="327" spans="2:4">
      <c r="B327" s="142"/>
      <c r="C327" s="128"/>
      <c r="D327" s="128"/>
    </row>
    <row r="328" spans="2:4">
      <c r="B328" s="142"/>
      <c r="C328" s="128"/>
      <c r="D328" s="128"/>
    </row>
    <row r="329" spans="2:4">
      <c r="B329" s="142"/>
      <c r="C329" s="128"/>
      <c r="D329" s="128"/>
    </row>
    <row r="330" spans="2:4">
      <c r="B330" s="142"/>
      <c r="C330" s="128"/>
      <c r="D330" s="128"/>
    </row>
    <row r="331" spans="2:4">
      <c r="B331" s="142"/>
      <c r="C331" s="128"/>
      <c r="D331" s="128"/>
    </row>
    <row r="332" spans="2:4">
      <c r="B332" s="142"/>
      <c r="C332" s="128"/>
      <c r="D332" s="128"/>
    </row>
    <row r="333" spans="2:4">
      <c r="B333" s="142"/>
      <c r="C333" s="128"/>
      <c r="D333" s="128"/>
    </row>
    <row r="334" spans="2:4">
      <c r="B334" s="142"/>
      <c r="C334" s="128"/>
      <c r="D334" s="128"/>
    </row>
    <row r="335" spans="2:4">
      <c r="B335" s="142"/>
      <c r="C335" s="128"/>
      <c r="D335" s="128"/>
    </row>
    <row r="336" spans="2:4">
      <c r="B336" s="142"/>
      <c r="C336" s="128"/>
      <c r="D336" s="128"/>
    </row>
    <row r="337" spans="2:4">
      <c r="B337" s="142"/>
      <c r="C337" s="128"/>
      <c r="D337" s="128"/>
    </row>
    <row r="338" spans="2:4">
      <c r="B338" s="142"/>
      <c r="C338" s="128"/>
      <c r="D338" s="128"/>
    </row>
    <row r="339" spans="2:4">
      <c r="B339" s="142"/>
      <c r="C339" s="128"/>
      <c r="D339" s="128"/>
    </row>
    <row r="340" spans="2:4">
      <c r="B340" s="142"/>
      <c r="C340" s="128"/>
      <c r="D340" s="128"/>
    </row>
    <row r="341" spans="2:4">
      <c r="B341" s="142"/>
      <c r="C341" s="128"/>
      <c r="D341" s="128"/>
    </row>
    <row r="342" spans="2:4">
      <c r="B342" s="142"/>
      <c r="C342" s="128"/>
      <c r="D342" s="128"/>
    </row>
    <row r="343" spans="2:4">
      <c r="B343" s="142"/>
      <c r="C343" s="128"/>
      <c r="D343" s="128"/>
    </row>
    <row r="344" spans="2:4">
      <c r="B344" s="142"/>
      <c r="C344" s="128"/>
      <c r="D344" s="128"/>
    </row>
    <row r="345" spans="2:4">
      <c r="B345" s="142"/>
      <c r="C345" s="128"/>
      <c r="D345" s="128"/>
    </row>
    <row r="346" spans="2:4">
      <c r="B346" s="142"/>
      <c r="C346" s="128"/>
      <c r="D346" s="128"/>
    </row>
    <row r="347" spans="2:4">
      <c r="B347" s="142"/>
      <c r="C347" s="128"/>
      <c r="D347" s="128"/>
    </row>
    <row r="348" spans="2:4">
      <c r="B348" s="142"/>
      <c r="C348" s="128"/>
      <c r="D348" s="128"/>
    </row>
    <row r="349" spans="2:4">
      <c r="B349" s="142"/>
      <c r="C349" s="128"/>
      <c r="D349" s="128"/>
    </row>
    <row r="350" spans="2:4">
      <c r="B350" s="142"/>
      <c r="C350" s="128"/>
      <c r="D350" s="128"/>
    </row>
    <row r="351" spans="2:4">
      <c r="B351" s="142"/>
      <c r="C351" s="128"/>
      <c r="D351" s="128"/>
    </row>
    <row r="352" spans="2:4">
      <c r="B352" s="142"/>
      <c r="C352" s="128"/>
      <c r="D352" s="128"/>
    </row>
    <row r="353" spans="2:4">
      <c r="B353" s="142"/>
      <c r="C353" s="128"/>
      <c r="D353" s="128"/>
    </row>
    <row r="354" spans="2:4">
      <c r="B354" s="142"/>
      <c r="C354" s="128"/>
      <c r="D354" s="128"/>
    </row>
    <row r="355" spans="2:4">
      <c r="B355" s="142"/>
      <c r="C355" s="128"/>
      <c r="D355" s="128"/>
    </row>
    <row r="356" spans="2:4">
      <c r="B356" s="142"/>
      <c r="C356" s="128"/>
      <c r="D356" s="128"/>
    </row>
    <row r="357" spans="2:4">
      <c r="B357" s="142"/>
      <c r="C357" s="128"/>
      <c r="D357" s="128"/>
    </row>
    <row r="358" spans="2:4">
      <c r="B358" s="142"/>
      <c r="C358" s="128"/>
      <c r="D358" s="128"/>
    </row>
    <row r="359" spans="2:4">
      <c r="B359" s="142"/>
      <c r="C359" s="128"/>
      <c r="D359" s="128"/>
    </row>
    <row r="360" spans="2:4">
      <c r="B360" s="142"/>
      <c r="C360" s="128"/>
      <c r="D360" s="128"/>
    </row>
    <row r="361" spans="2:4">
      <c r="B361" s="142"/>
      <c r="C361" s="128"/>
      <c r="D361" s="128"/>
    </row>
    <row r="362" spans="2:4">
      <c r="B362" s="142"/>
      <c r="C362" s="128"/>
      <c r="D362" s="128"/>
    </row>
    <row r="363" spans="2:4">
      <c r="B363" s="142"/>
      <c r="C363" s="128"/>
      <c r="D363" s="128"/>
    </row>
    <row r="364" spans="2:4">
      <c r="B364" s="142"/>
      <c r="C364" s="128"/>
      <c r="D364" s="128"/>
    </row>
    <row r="365" spans="2:4">
      <c r="B365" s="142"/>
      <c r="C365" s="128"/>
      <c r="D365" s="128"/>
    </row>
    <row r="366" spans="2:4">
      <c r="B366" s="142"/>
      <c r="C366" s="128"/>
      <c r="D366" s="128"/>
    </row>
    <row r="367" spans="2:4">
      <c r="B367" s="142"/>
      <c r="C367" s="128"/>
      <c r="D367" s="128"/>
    </row>
    <row r="368" spans="2:4">
      <c r="B368" s="142"/>
      <c r="C368" s="128"/>
      <c r="D368" s="128"/>
    </row>
    <row r="369" spans="2:4">
      <c r="B369" s="142"/>
      <c r="C369" s="128"/>
      <c r="D369" s="128"/>
    </row>
    <row r="370" spans="2:4">
      <c r="B370" s="142"/>
      <c r="C370" s="128"/>
      <c r="D370" s="128"/>
    </row>
    <row r="371" spans="2:4">
      <c r="B371" s="142"/>
      <c r="C371" s="128"/>
      <c r="D371" s="128"/>
    </row>
    <row r="372" spans="2:4">
      <c r="B372" s="142"/>
      <c r="C372" s="128"/>
      <c r="D372" s="128"/>
    </row>
    <row r="373" spans="2:4">
      <c r="B373" s="142"/>
      <c r="C373" s="128"/>
      <c r="D373" s="128"/>
    </row>
    <row r="374" spans="2:4">
      <c r="B374" s="142"/>
      <c r="C374" s="128"/>
      <c r="D374" s="128"/>
    </row>
    <row r="375" spans="2:4">
      <c r="B375" s="142"/>
      <c r="C375" s="128"/>
      <c r="D375" s="128"/>
    </row>
    <row r="376" spans="2:4">
      <c r="B376" s="142"/>
      <c r="C376" s="128"/>
      <c r="D376" s="128"/>
    </row>
    <row r="377" spans="2:4">
      <c r="B377" s="142"/>
      <c r="C377" s="128"/>
      <c r="D377" s="128"/>
    </row>
    <row r="378" spans="2:4">
      <c r="B378" s="142"/>
      <c r="C378" s="128"/>
      <c r="D378" s="128"/>
    </row>
    <row r="379" spans="2:4">
      <c r="B379" s="142"/>
      <c r="C379" s="128"/>
      <c r="D379" s="128"/>
    </row>
    <row r="380" spans="2:4">
      <c r="B380" s="142"/>
      <c r="C380" s="128"/>
      <c r="D380" s="128"/>
    </row>
    <row r="381" spans="2:4">
      <c r="B381" s="142"/>
      <c r="C381" s="128"/>
      <c r="D381" s="128"/>
    </row>
    <row r="382" spans="2:4">
      <c r="B382" s="142"/>
      <c r="C382" s="128"/>
      <c r="D382" s="128"/>
    </row>
    <row r="383" spans="2:4">
      <c r="B383" s="142"/>
      <c r="C383" s="128"/>
      <c r="D383" s="128"/>
    </row>
    <row r="384" spans="2:4">
      <c r="B384" s="142"/>
      <c r="C384" s="128"/>
      <c r="D384" s="128"/>
    </row>
    <row r="385" spans="2:4">
      <c r="B385" s="142"/>
      <c r="C385" s="128"/>
      <c r="D385" s="128"/>
    </row>
    <row r="386" spans="2:4">
      <c r="B386" s="142"/>
      <c r="C386" s="128"/>
      <c r="D386" s="128"/>
    </row>
    <row r="387" spans="2:4">
      <c r="B387" s="142"/>
      <c r="C387" s="128"/>
      <c r="D387" s="128"/>
    </row>
    <row r="388" spans="2:4">
      <c r="B388" s="142"/>
      <c r="C388" s="128"/>
      <c r="D388" s="128"/>
    </row>
    <row r="389" spans="2:4">
      <c r="B389" s="142"/>
      <c r="C389" s="128"/>
      <c r="D389" s="128"/>
    </row>
    <row r="390" spans="2:4">
      <c r="B390" s="142"/>
      <c r="C390" s="128"/>
      <c r="D390" s="128"/>
    </row>
    <row r="391" spans="2:4">
      <c r="B391" s="142"/>
      <c r="C391" s="128"/>
      <c r="D391" s="128"/>
    </row>
    <row r="392" spans="2:4">
      <c r="B392" s="142"/>
      <c r="C392" s="128"/>
      <c r="D392" s="128"/>
    </row>
    <row r="393" spans="2:4">
      <c r="B393" s="142"/>
      <c r="C393" s="128"/>
      <c r="D393" s="128"/>
    </row>
    <row r="394" spans="2:4">
      <c r="B394" s="142"/>
      <c r="C394" s="128"/>
      <c r="D394" s="128"/>
    </row>
    <row r="395" spans="2:4">
      <c r="B395" s="142"/>
      <c r="C395" s="128"/>
      <c r="D395" s="128"/>
    </row>
    <row r="396" spans="2:4">
      <c r="B396" s="142"/>
      <c r="C396" s="128"/>
      <c r="D396" s="128"/>
    </row>
    <row r="397" spans="2:4">
      <c r="B397" s="142"/>
      <c r="C397" s="128"/>
      <c r="D397" s="128"/>
    </row>
    <row r="398" spans="2:4">
      <c r="B398" s="142"/>
      <c r="C398" s="128"/>
      <c r="D398" s="128"/>
    </row>
    <row r="399" spans="2:4">
      <c r="B399" s="142"/>
      <c r="C399" s="128"/>
      <c r="D399" s="128"/>
    </row>
    <row r="400" spans="2:4">
      <c r="B400" s="142"/>
      <c r="C400" s="128"/>
      <c r="D400" s="128"/>
    </row>
    <row r="401" spans="2:4">
      <c r="B401" s="142"/>
      <c r="C401" s="128"/>
      <c r="D401" s="128"/>
    </row>
    <row r="402" spans="2:4">
      <c r="B402" s="142"/>
      <c r="C402" s="128"/>
      <c r="D402" s="128"/>
    </row>
    <row r="403" spans="2:4">
      <c r="B403" s="142"/>
      <c r="C403" s="128"/>
      <c r="D403" s="128"/>
    </row>
    <row r="404" spans="2:4">
      <c r="B404" s="142"/>
      <c r="C404" s="128"/>
      <c r="D404" s="128"/>
    </row>
    <row r="405" spans="2:4">
      <c r="B405" s="142"/>
      <c r="C405" s="128"/>
      <c r="D405" s="128"/>
    </row>
    <row r="406" spans="2:4">
      <c r="B406" s="142"/>
      <c r="C406" s="128"/>
      <c r="D406" s="128"/>
    </row>
    <row r="407" spans="2:4">
      <c r="B407" s="142"/>
      <c r="C407" s="128"/>
      <c r="D407" s="128"/>
    </row>
    <row r="408" spans="2:4">
      <c r="B408" s="142"/>
      <c r="C408" s="128"/>
      <c r="D408" s="128"/>
    </row>
    <row r="409" spans="2:4">
      <c r="B409" s="142"/>
      <c r="C409" s="128"/>
      <c r="D409" s="128"/>
    </row>
    <row r="410" spans="2:4">
      <c r="B410" s="142"/>
      <c r="C410" s="128"/>
      <c r="D410" s="128"/>
    </row>
    <row r="411" spans="2:4">
      <c r="B411" s="142"/>
      <c r="C411" s="128"/>
      <c r="D411" s="128"/>
    </row>
    <row r="412" spans="2:4">
      <c r="B412" s="142"/>
      <c r="C412" s="128"/>
      <c r="D412" s="128"/>
    </row>
    <row r="413" spans="2:4">
      <c r="B413" s="142"/>
      <c r="C413" s="128"/>
      <c r="D413" s="128"/>
    </row>
    <row r="414" spans="2:4">
      <c r="B414" s="142"/>
      <c r="C414" s="128"/>
      <c r="D414" s="128"/>
    </row>
    <row r="415" spans="2:4">
      <c r="B415" s="142"/>
      <c r="C415" s="128"/>
      <c r="D415" s="128"/>
    </row>
    <row r="416" spans="2:4">
      <c r="B416" s="142"/>
      <c r="C416" s="128"/>
      <c r="D416" s="128"/>
    </row>
    <row r="417" spans="2:4">
      <c r="B417" s="142"/>
      <c r="C417" s="128"/>
      <c r="D417" s="128"/>
    </row>
    <row r="418" spans="2:4">
      <c r="B418" s="142"/>
      <c r="C418" s="128"/>
      <c r="D418" s="128"/>
    </row>
    <row r="419" spans="2:4">
      <c r="B419" s="142"/>
      <c r="C419" s="128"/>
      <c r="D419" s="128"/>
    </row>
    <row r="420" spans="2:4">
      <c r="B420" s="142"/>
      <c r="C420" s="128"/>
      <c r="D420" s="128"/>
    </row>
    <row r="421" spans="2:4">
      <c r="B421" s="142"/>
      <c r="C421" s="128"/>
      <c r="D421" s="128"/>
    </row>
    <row r="422" spans="2:4">
      <c r="B422" s="142"/>
      <c r="C422" s="128"/>
      <c r="D422" s="128"/>
    </row>
    <row r="423" spans="2:4">
      <c r="B423" s="142"/>
      <c r="C423" s="128"/>
      <c r="D423" s="128"/>
    </row>
    <row r="424" spans="2:4">
      <c r="B424" s="142"/>
      <c r="C424" s="128"/>
      <c r="D424" s="128"/>
    </row>
    <row r="425" spans="2:4">
      <c r="B425" s="142"/>
      <c r="C425" s="128"/>
      <c r="D425" s="128"/>
    </row>
    <row r="426" spans="2:4">
      <c r="B426" s="142"/>
      <c r="C426" s="128"/>
      <c r="D426" s="128"/>
    </row>
    <row r="427" spans="2:4">
      <c r="B427" s="142"/>
      <c r="C427" s="128"/>
      <c r="D427" s="128"/>
    </row>
    <row r="428" spans="2:4">
      <c r="B428" s="142"/>
      <c r="C428" s="128"/>
      <c r="D428" s="128"/>
    </row>
    <row r="429" spans="2:4">
      <c r="B429" s="142"/>
      <c r="C429" s="128"/>
      <c r="D429" s="128"/>
    </row>
    <row r="430" spans="2:4">
      <c r="B430" s="142"/>
      <c r="C430" s="128"/>
      <c r="D430" s="128"/>
    </row>
    <row r="431" spans="2:4">
      <c r="B431" s="142"/>
      <c r="C431" s="128"/>
      <c r="D431" s="128"/>
    </row>
    <row r="432" spans="2:4">
      <c r="B432" s="142"/>
      <c r="C432" s="128"/>
      <c r="D432" s="128"/>
    </row>
    <row r="433" spans="2:4">
      <c r="B433" s="142"/>
      <c r="C433" s="128"/>
      <c r="D433" s="128"/>
    </row>
    <row r="434" spans="2:4">
      <c r="B434" s="142"/>
      <c r="C434" s="128"/>
      <c r="D434" s="128"/>
    </row>
    <row r="435" spans="2:4">
      <c r="B435" s="142"/>
      <c r="C435" s="128"/>
      <c r="D435" s="128"/>
    </row>
    <row r="436" spans="2:4">
      <c r="B436" s="142"/>
      <c r="C436" s="128"/>
      <c r="D436" s="128"/>
    </row>
    <row r="437" spans="2:4">
      <c r="B437" s="142"/>
      <c r="C437" s="128"/>
      <c r="D437" s="128"/>
    </row>
    <row r="438" spans="2:4">
      <c r="B438" s="142"/>
      <c r="C438" s="128"/>
      <c r="D438" s="128"/>
    </row>
    <row r="439" spans="2:4">
      <c r="B439" s="142"/>
      <c r="C439" s="128"/>
      <c r="D439" s="128"/>
    </row>
    <row r="440" spans="2:4">
      <c r="B440" s="142"/>
      <c r="C440" s="128"/>
      <c r="D440" s="128"/>
    </row>
    <row r="441" spans="2:4">
      <c r="B441" s="142"/>
      <c r="C441" s="128"/>
      <c r="D441" s="128"/>
    </row>
    <row r="442" spans="2:4">
      <c r="B442" s="142"/>
      <c r="C442" s="128"/>
      <c r="D442" s="128"/>
    </row>
    <row r="443" spans="2:4">
      <c r="B443" s="142"/>
      <c r="C443" s="128"/>
      <c r="D443" s="128"/>
    </row>
    <row r="444" spans="2:4">
      <c r="B444" s="142"/>
      <c r="C444" s="128"/>
      <c r="D444" s="128"/>
    </row>
    <row r="445" spans="2:4">
      <c r="B445" s="142"/>
      <c r="C445" s="128"/>
      <c r="D445" s="128"/>
    </row>
    <row r="446" spans="2:4">
      <c r="B446" s="142"/>
      <c r="C446" s="128"/>
      <c r="D446" s="128"/>
    </row>
    <row r="447" spans="2:4">
      <c r="B447" s="142"/>
      <c r="C447" s="128"/>
      <c r="D447" s="128"/>
    </row>
    <row r="448" spans="2:4">
      <c r="B448" s="142"/>
      <c r="C448" s="128"/>
      <c r="D448" s="128"/>
    </row>
    <row r="449" spans="2:4">
      <c r="B449" s="142"/>
      <c r="C449" s="128"/>
      <c r="D449" s="128"/>
    </row>
    <row r="450" spans="2:4">
      <c r="B450" s="142"/>
      <c r="C450" s="128"/>
      <c r="D450" s="128"/>
    </row>
    <row r="451" spans="2:4">
      <c r="B451" s="142"/>
      <c r="C451" s="128"/>
      <c r="D451" s="128"/>
    </row>
    <row r="452" spans="2:4">
      <c r="B452" s="142"/>
      <c r="C452" s="128"/>
      <c r="D452" s="128"/>
    </row>
    <row r="453" spans="2:4">
      <c r="B453" s="142"/>
      <c r="C453" s="128"/>
      <c r="D453" s="128"/>
    </row>
    <row r="454" spans="2:4">
      <c r="B454" s="142"/>
      <c r="C454" s="128"/>
      <c r="D454" s="128"/>
    </row>
    <row r="455" spans="2:4">
      <c r="B455" s="142"/>
      <c r="C455" s="128"/>
      <c r="D455" s="128"/>
    </row>
    <row r="456" spans="2:4">
      <c r="B456" s="142"/>
      <c r="C456" s="128"/>
      <c r="D456" s="128"/>
    </row>
    <row r="457" spans="2:4">
      <c r="B457" s="142"/>
      <c r="C457" s="128"/>
      <c r="D457" s="128"/>
    </row>
    <row r="458" spans="2:4">
      <c r="B458" s="142"/>
      <c r="C458" s="128"/>
      <c r="D458" s="128"/>
    </row>
    <row r="459" spans="2:4">
      <c r="B459" s="142"/>
      <c r="C459" s="128"/>
      <c r="D459" s="128"/>
    </row>
    <row r="460" spans="2:4">
      <c r="B460" s="142"/>
      <c r="C460" s="128"/>
      <c r="D460" s="128"/>
    </row>
    <row r="461" spans="2:4">
      <c r="B461" s="142"/>
      <c r="C461" s="128"/>
      <c r="D461" s="128"/>
    </row>
    <row r="462" spans="2:4">
      <c r="B462" s="142"/>
      <c r="C462" s="128"/>
      <c r="D462" s="128"/>
    </row>
    <row r="463" spans="2:4">
      <c r="B463" s="142"/>
      <c r="C463" s="128"/>
      <c r="D463" s="128"/>
    </row>
    <row r="464" spans="2:4">
      <c r="B464" s="142"/>
      <c r="C464" s="128"/>
      <c r="D464" s="128"/>
    </row>
    <row r="465" spans="2:4">
      <c r="B465" s="142"/>
      <c r="C465" s="128"/>
      <c r="D465" s="128"/>
    </row>
    <row r="466" spans="2:4">
      <c r="B466" s="142"/>
      <c r="C466" s="128"/>
      <c r="D466" s="128"/>
    </row>
    <row r="467" spans="2:4">
      <c r="B467" s="142"/>
      <c r="C467" s="128"/>
      <c r="D467" s="128"/>
    </row>
    <row r="468" spans="2:4">
      <c r="B468" s="142"/>
      <c r="C468" s="128"/>
      <c r="D468" s="128"/>
    </row>
    <row r="469" spans="2:4">
      <c r="B469" s="142"/>
      <c r="C469" s="128"/>
      <c r="D469" s="128"/>
    </row>
    <row r="470" spans="2:4">
      <c r="B470" s="142"/>
      <c r="C470" s="128"/>
      <c r="D470" s="128"/>
    </row>
    <row r="471" spans="2:4">
      <c r="B471" s="142"/>
      <c r="C471" s="128"/>
      <c r="D471" s="128"/>
    </row>
    <row r="472" spans="2:4">
      <c r="B472" s="142"/>
      <c r="C472" s="128"/>
      <c r="D472" s="128"/>
    </row>
    <row r="473" spans="2:4">
      <c r="B473" s="142"/>
      <c r="C473" s="128"/>
      <c r="D473" s="128"/>
    </row>
    <row r="474" spans="2:4">
      <c r="B474" s="142"/>
      <c r="C474" s="128"/>
      <c r="D474" s="128"/>
    </row>
    <row r="475" spans="2:4">
      <c r="B475" s="142"/>
      <c r="C475" s="128"/>
      <c r="D475" s="128"/>
    </row>
    <row r="476" spans="2:4">
      <c r="B476" s="142"/>
      <c r="C476" s="128"/>
      <c r="D476" s="128"/>
    </row>
    <row r="477" spans="2:4">
      <c r="B477" s="142"/>
      <c r="C477" s="128"/>
      <c r="D477" s="128"/>
    </row>
    <row r="478" spans="2:4">
      <c r="B478" s="142"/>
      <c r="C478" s="128"/>
      <c r="D478" s="128"/>
    </row>
    <row r="479" spans="2:4">
      <c r="B479" s="142"/>
      <c r="C479" s="128"/>
      <c r="D479" s="128"/>
    </row>
    <row r="480" spans="2:4">
      <c r="B480" s="142"/>
      <c r="C480" s="128"/>
      <c r="D480" s="128"/>
    </row>
    <row r="481" spans="2:4">
      <c r="B481" s="142"/>
      <c r="C481" s="128"/>
      <c r="D481" s="128"/>
    </row>
    <row r="482" spans="2:4">
      <c r="B482" s="142"/>
      <c r="C482" s="128"/>
      <c r="D482" s="128"/>
    </row>
    <row r="483" spans="2:4">
      <c r="B483" s="142"/>
      <c r="C483" s="128"/>
      <c r="D483" s="128"/>
    </row>
    <row r="484" spans="2:4">
      <c r="B484" s="142"/>
      <c r="C484" s="128"/>
      <c r="D484" s="128"/>
    </row>
    <row r="485" spans="2:4">
      <c r="B485" s="142"/>
      <c r="C485" s="128"/>
      <c r="D485" s="128"/>
    </row>
    <row r="486" spans="2:4">
      <c r="B486" s="142"/>
      <c r="C486" s="128"/>
      <c r="D486" s="128"/>
    </row>
    <row r="487" spans="2:4">
      <c r="B487" s="142"/>
      <c r="C487" s="128"/>
      <c r="D487" s="128"/>
    </row>
    <row r="488" spans="2:4">
      <c r="B488" s="142"/>
      <c r="C488" s="128"/>
      <c r="D488" s="128"/>
    </row>
    <row r="489" spans="2:4">
      <c r="B489" s="142"/>
      <c r="C489" s="128"/>
      <c r="D489" s="128"/>
    </row>
    <row r="490" spans="2:4">
      <c r="B490" s="142"/>
      <c r="C490" s="128"/>
      <c r="D490" s="128"/>
    </row>
    <row r="491" spans="2:4">
      <c r="B491" s="142"/>
      <c r="C491" s="128"/>
      <c r="D491" s="128"/>
    </row>
    <row r="492" spans="2:4">
      <c r="B492" s="142"/>
      <c r="C492" s="128"/>
      <c r="D492" s="128"/>
    </row>
    <row r="493" spans="2:4">
      <c r="B493" s="142"/>
      <c r="C493" s="128"/>
      <c r="D493" s="128"/>
    </row>
    <row r="494" spans="2:4">
      <c r="B494" s="142"/>
      <c r="C494" s="128"/>
      <c r="D494" s="128"/>
    </row>
    <row r="495" spans="2:4">
      <c r="B495" s="142"/>
      <c r="C495" s="128"/>
      <c r="D495" s="128"/>
    </row>
    <row r="496" spans="2:4">
      <c r="B496" s="142"/>
      <c r="C496" s="128"/>
      <c r="D496" s="128"/>
    </row>
    <row r="497" spans="2:4">
      <c r="B497" s="142"/>
      <c r="C497" s="128"/>
      <c r="D497" s="128"/>
    </row>
    <row r="498" spans="2:4">
      <c r="B498" s="142"/>
      <c r="C498" s="128"/>
      <c r="D498" s="128"/>
    </row>
    <row r="499" spans="2:4">
      <c r="B499" s="142"/>
      <c r="C499" s="128"/>
      <c r="D499" s="128"/>
    </row>
    <row r="500" spans="2:4">
      <c r="B500" s="142"/>
      <c r="C500" s="128"/>
      <c r="D500" s="128"/>
    </row>
    <row r="501" spans="2:4">
      <c r="B501" s="142"/>
      <c r="C501" s="128"/>
      <c r="D501" s="128"/>
    </row>
    <row r="502" spans="2:4">
      <c r="B502" s="142"/>
      <c r="C502" s="128"/>
      <c r="D502" s="128"/>
    </row>
    <row r="503" spans="2:4">
      <c r="B503" s="142"/>
      <c r="C503" s="128"/>
      <c r="D503" s="128"/>
    </row>
    <row r="504" spans="2:4">
      <c r="B504" s="142"/>
      <c r="C504" s="128"/>
      <c r="D504" s="128"/>
    </row>
    <row r="505" spans="2:4">
      <c r="B505" s="142"/>
      <c r="C505" s="128"/>
      <c r="D505" s="128"/>
    </row>
    <row r="506" spans="2:4">
      <c r="B506" s="142"/>
      <c r="C506" s="128"/>
      <c r="D506" s="128"/>
    </row>
    <row r="507" spans="2:4">
      <c r="B507" s="142"/>
      <c r="C507" s="128"/>
      <c r="D507" s="128"/>
    </row>
    <row r="508" spans="2:4">
      <c r="B508" s="142"/>
      <c r="C508" s="128"/>
      <c r="D508" s="128"/>
    </row>
    <row r="509" spans="2:4">
      <c r="B509" s="142"/>
      <c r="C509" s="128"/>
      <c r="D509" s="128"/>
    </row>
    <row r="510" spans="2:4">
      <c r="B510" s="142"/>
      <c r="C510" s="128"/>
      <c r="D510" s="128"/>
    </row>
    <row r="511" spans="2:4">
      <c r="B511" s="142"/>
      <c r="C511" s="128"/>
      <c r="D511" s="128"/>
    </row>
    <row r="512" spans="2:4">
      <c r="B512" s="142"/>
      <c r="C512" s="128"/>
      <c r="D512" s="128"/>
    </row>
    <row r="513" spans="2:4">
      <c r="B513" s="142"/>
      <c r="C513" s="128"/>
      <c r="D513" s="128"/>
    </row>
    <row r="514" spans="2:4">
      <c r="B514" s="142"/>
      <c r="C514" s="128"/>
      <c r="D514" s="128"/>
    </row>
    <row r="515" spans="2:4">
      <c r="B515" s="142"/>
      <c r="C515" s="128"/>
      <c r="D515" s="128"/>
    </row>
    <row r="516" spans="2:4">
      <c r="B516" s="142"/>
      <c r="C516" s="128"/>
      <c r="D516" s="128"/>
    </row>
    <row r="517" spans="2:4">
      <c r="B517" s="142"/>
      <c r="C517" s="128"/>
      <c r="D517" s="128"/>
    </row>
    <row r="518" spans="2:4">
      <c r="B518" s="142"/>
      <c r="C518" s="128"/>
      <c r="D518" s="128"/>
    </row>
    <row r="519" spans="2:4">
      <c r="B519" s="142"/>
      <c r="C519" s="128"/>
      <c r="D519" s="128"/>
    </row>
    <row r="520" spans="2:4">
      <c r="B520" s="142"/>
      <c r="C520" s="128"/>
      <c r="D520" s="128"/>
    </row>
    <row r="521" spans="2:4">
      <c r="B521" s="142"/>
      <c r="C521" s="128"/>
      <c r="D521" s="128"/>
    </row>
    <row r="522" spans="2:4">
      <c r="B522" s="142"/>
      <c r="C522" s="128"/>
      <c r="D522" s="128"/>
    </row>
    <row r="523" spans="2:4">
      <c r="B523" s="142"/>
      <c r="C523" s="128"/>
      <c r="D523" s="128"/>
    </row>
    <row r="524" spans="2:4">
      <c r="B524" s="142"/>
      <c r="C524" s="128"/>
      <c r="D524" s="128"/>
    </row>
    <row r="525" spans="2:4">
      <c r="B525" s="142"/>
      <c r="C525" s="128"/>
      <c r="D525" s="128"/>
    </row>
    <row r="526" spans="2:4">
      <c r="B526" s="142"/>
      <c r="C526" s="128"/>
      <c r="D526" s="128"/>
    </row>
    <row r="527" spans="2:4">
      <c r="B527" s="142"/>
      <c r="C527" s="128"/>
      <c r="D527" s="128"/>
    </row>
    <row r="528" spans="2:4">
      <c r="B528" s="142"/>
      <c r="C528" s="128"/>
      <c r="D528" s="128"/>
    </row>
    <row r="529" spans="2:4">
      <c r="B529" s="142"/>
      <c r="C529" s="128"/>
      <c r="D529" s="128"/>
    </row>
    <row r="530" spans="2:4">
      <c r="B530" s="142"/>
      <c r="C530" s="128"/>
      <c r="D530" s="128"/>
    </row>
    <row r="531" spans="2:4">
      <c r="B531" s="142"/>
      <c r="C531" s="128"/>
      <c r="D531" s="128"/>
    </row>
    <row r="532" spans="2:4">
      <c r="B532" s="142"/>
      <c r="C532" s="128"/>
      <c r="D532" s="128"/>
    </row>
    <row r="533" spans="2:4">
      <c r="B533" s="142"/>
      <c r="C533" s="128"/>
      <c r="D533" s="128"/>
    </row>
    <row r="534" spans="2:4">
      <c r="B534" s="142"/>
      <c r="C534" s="128"/>
      <c r="D534" s="128"/>
    </row>
    <row r="535" spans="2:4">
      <c r="B535" s="142"/>
      <c r="C535" s="128"/>
      <c r="D535" s="128"/>
    </row>
    <row r="536" spans="2:4">
      <c r="B536" s="142"/>
      <c r="C536" s="128"/>
      <c r="D536" s="128"/>
    </row>
    <row r="537" spans="2:4">
      <c r="B537" s="142"/>
      <c r="C537" s="128"/>
      <c r="D537" s="128"/>
    </row>
    <row r="538" spans="2:4">
      <c r="B538" s="142"/>
      <c r="C538" s="128"/>
      <c r="D538" s="128"/>
    </row>
    <row r="539" spans="2:4">
      <c r="B539" s="142"/>
      <c r="C539" s="128"/>
      <c r="D539" s="128"/>
    </row>
    <row r="540" spans="2:4">
      <c r="B540" s="142"/>
      <c r="C540" s="128"/>
      <c r="D540" s="128"/>
    </row>
    <row r="541" spans="2:4">
      <c r="B541" s="142"/>
      <c r="C541" s="128"/>
      <c r="D541" s="128"/>
    </row>
    <row r="542" spans="2:4">
      <c r="B542" s="142"/>
      <c r="C542" s="128"/>
      <c r="D542" s="128"/>
    </row>
    <row r="543" spans="2:4">
      <c r="B543" s="142"/>
      <c r="C543" s="128"/>
      <c r="D543" s="128"/>
    </row>
    <row r="544" spans="2:4">
      <c r="B544" s="142"/>
      <c r="C544" s="128"/>
      <c r="D544" s="128"/>
    </row>
    <row r="545" spans="2:4">
      <c r="B545" s="142"/>
      <c r="C545" s="128"/>
      <c r="D545" s="128"/>
    </row>
    <row r="546" spans="2:4">
      <c r="B546" s="142"/>
      <c r="C546" s="128"/>
      <c r="D546" s="128"/>
    </row>
    <row r="547" spans="2:4">
      <c r="B547" s="142"/>
      <c r="C547" s="128"/>
      <c r="D547" s="128"/>
    </row>
    <row r="548" spans="2:4">
      <c r="B548" s="142"/>
      <c r="C548" s="128"/>
      <c r="D548" s="128"/>
    </row>
    <row r="549" spans="2:4">
      <c r="B549" s="142"/>
      <c r="C549" s="128"/>
      <c r="D549" s="128"/>
    </row>
    <row r="550" spans="2:4">
      <c r="B550" s="142"/>
      <c r="C550" s="128"/>
      <c r="D550" s="128"/>
    </row>
    <row r="551" spans="2:4">
      <c r="B551" s="142"/>
      <c r="C551" s="128"/>
      <c r="D551" s="128"/>
    </row>
    <row r="552" spans="2:4">
      <c r="B552" s="142"/>
      <c r="C552" s="128"/>
      <c r="D552" s="128"/>
    </row>
    <row r="553" spans="2:4">
      <c r="B553" s="142"/>
      <c r="C553" s="128"/>
      <c r="D553" s="128"/>
    </row>
    <row r="554" spans="2:4">
      <c r="B554" s="142"/>
      <c r="C554" s="128"/>
      <c r="D554" s="128"/>
    </row>
    <row r="555" spans="2:4">
      <c r="B555" s="142"/>
      <c r="C555" s="128"/>
      <c r="D555" s="128"/>
    </row>
    <row r="556" spans="2:4">
      <c r="B556" s="142"/>
      <c r="C556" s="128"/>
      <c r="D556" s="128"/>
    </row>
    <row r="557" spans="2:4">
      <c r="B557" s="142"/>
      <c r="C557" s="128"/>
      <c r="D557" s="128"/>
    </row>
    <row r="558" spans="2:4">
      <c r="B558" s="142"/>
      <c r="C558" s="128"/>
      <c r="D558" s="128"/>
    </row>
    <row r="559" spans="2:4">
      <c r="B559" s="142"/>
      <c r="C559" s="128"/>
      <c r="D559" s="128"/>
    </row>
    <row r="560" spans="2:4">
      <c r="B560" s="142"/>
      <c r="C560" s="128"/>
      <c r="D560" s="128"/>
    </row>
    <row r="561" spans="2:4">
      <c r="B561" s="142"/>
      <c r="C561" s="128"/>
      <c r="D561" s="128"/>
    </row>
    <row r="562" spans="2:4">
      <c r="B562" s="142"/>
      <c r="C562" s="128"/>
      <c r="D562" s="128"/>
    </row>
    <row r="563" spans="2:4">
      <c r="B563" s="142"/>
      <c r="C563" s="128"/>
      <c r="D563" s="128"/>
    </row>
    <row r="564" spans="2:4">
      <c r="B564" s="142"/>
      <c r="C564" s="128"/>
      <c r="D564" s="128"/>
    </row>
    <row r="565" spans="2:4">
      <c r="B565" s="142"/>
      <c r="C565" s="128"/>
      <c r="D565" s="128"/>
    </row>
    <row r="566" spans="2:4">
      <c r="B566" s="142"/>
      <c r="C566" s="128"/>
      <c r="D566" s="128"/>
    </row>
    <row r="567" spans="2:4">
      <c r="B567" s="142"/>
      <c r="C567" s="128"/>
      <c r="D567" s="128"/>
    </row>
    <row r="568" spans="2:4">
      <c r="B568" s="142"/>
      <c r="C568" s="128"/>
      <c r="D568" s="128"/>
    </row>
    <row r="569" spans="2:4">
      <c r="B569" s="142"/>
      <c r="C569" s="128"/>
      <c r="D569" s="128"/>
    </row>
    <row r="570" spans="2:4">
      <c r="B570" s="142"/>
      <c r="C570" s="128"/>
      <c r="D570" s="128"/>
    </row>
    <row r="571" spans="2:4">
      <c r="B571" s="142"/>
      <c r="C571" s="128"/>
      <c r="D571" s="128"/>
    </row>
    <row r="572" spans="2:4">
      <c r="B572" s="142"/>
      <c r="C572" s="128"/>
      <c r="D572" s="128"/>
    </row>
    <row r="573" spans="2:4">
      <c r="B573" s="142"/>
      <c r="C573" s="128"/>
      <c r="D573" s="128"/>
    </row>
    <row r="574" spans="2:4">
      <c r="B574" s="142"/>
      <c r="C574" s="128"/>
      <c r="D574" s="128"/>
    </row>
    <row r="575" spans="2:4">
      <c r="B575" s="142"/>
      <c r="C575" s="128"/>
      <c r="D575" s="128"/>
    </row>
    <row r="576" spans="2:4">
      <c r="B576" s="142"/>
      <c r="C576" s="128"/>
      <c r="D576" s="128"/>
    </row>
    <row r="577" spans="2:4">
      <c r="B577" s="142"/>
      <c r="C577" s="128"/>
      <c r="D577" s="128"/>
    </row>
    <row r="578" spans="2:4">
      <c r="B578" s="142"/>
      <c r="C578" s="128"/>
      <c r="D578" s="128"/>
    </row>
    <row r="579" spans="2:4">
      <c r="B579" s="142"/>
      <c r="C579" s="128"/>
      <c r="D579" s="128"/>
    </row>
    <row r="580" spans="2:4">
      <c r="B580" s="142"/>
      <c r="C580" s="128"/>
      <c r="D580" s="128"/>
    </row>
    <row r="581" spans="2:4">
      <c r="B581" s="142"/>
      <c r="C581" s="128"/>
      <c r="D581" s="128"/>
    </row>
    <row r="582" spans="2:4">
      <c r="B582" s="142"/>
      <c r="C582" s="128"/>
      <c r="D582" s="128"/>
    </row>
    <row r="583" spans="2:4">
      <c r="B583" s="142"/>
      <c r="C583" s="128"/>
      <c r="D583" s="128"/>
    </row>
    <row r="584" spans="2:4">
      <c r="B584" s="142"/>
      <c r="C584" s="128"/>
      <c r="D584" s="128"/>
    </row>
    <row r="585" spans="2:4">
      <c r="B585" s="142"/>
      <c r="C585" s="128"/>
      <c r="D585" s="128"/>
    </row>
    <row r="586" spans="2:4">
      <c r="B586" s="142"/>
      <c r="C586" s="128"/>
      <c r="D586" s="128"/>
    </row>
    <row r="587" spans="2:4">
      <c r="B587" s="142"/>
      <c r="C587" s="128"/>
      <c r="D587" s="128"/>
    </row>
    <row r="588" spans="2:4">
      <c r="B588" s="142"/>
      <c r="C588" s="128"/>
      <c r="D588" s="128"/>
    </row>
    <row r="589" spans="2:4">
      <c r="B589" s="142"/>
      <c r="C589" s="128"/>
      <c r="D589" s="128"/>
    </row>
    <row r="590" spans="2:4">
      <c r="B590" s="142"/>
      <c r="C590" s="128"/>
      <c r="D590" s="128"/>
    </row>
    <row r="591" spans="2:4">
      <c r="B591" s="142"/>
      <c r="C591" s="128"/>
      <c r="D591" s="128"/>
    </row>
    <row r="592" spans="2:4">
      <c r="B592" s="142"/>
      <c r="C592" s="128"/>
      <c r="D592" s="128"/>
    </row>
    <row r="593" spans="2:4">
      <c r="B593" s="142"/>
      <c r="C593" s="128"/>
      <c r="D593" s="128"/>
    </row>
    <row r="594" spans="2:4">
      <c r="B594" s="142"/>
      <c r="C594" s="128"/>
      <c r="D594" s="128"/>
    </row>
    <row r="595" spans="2:4">
      <c r="B595" s="142"/>
      <c r="C595" s="128"/>
      <c r="D595" s="128"/>
    </row>
    <row r="596" spans="2:4">
      <c r="B596" s="142"/>
      <c r="C596" s="128"/>
      <c r="D596" s="128"/>
    </row>
    <row r="597" spans="2:4">
      <c r="B597" s="142"/>
      <c r="C597" s="128"/>
      <c r="D597" s="128"/>
    </row>
    <row r="598" spans="2:4">
      <c r="B598" s="142"/>
      <c r="C598" s="128"/>
      <c r="D598" s="128"/>
    </row>
    <row r="599" spans="2:4">
      <c r="B599" s="142"/>
      <c r="C599" s="128"/>
      <c r="D599" s="128"/>
    </row>
    <row r="600" spans="2:4">
      <c r="B600" s="142"/>
      <c r="C600" s="128"/>
      <c r="D600" s="128"/>
    </row>
    <row r="601" spans="2:4">
      <c r="B601" s="142"/>
      <c r="C601" s="128"/>
      <c r="D601" s="128"/>
    </row>
    <row r="602" spans="2:4">
      <c r="B602" s="142"/>
      <c r="C602" s="128"/>
      <c r="D602" s="128"/>
    </row>
    <row r="603" spans="2:4">
      <c r="B603" s="142"/>
      <c r="C603" s="128"/>
      <c r="D603" s="128"/>
    </row>
    <row r="604" spans="2:4">
      <c r="B604" s="142"/>
      <c r="C604" s="128"/>
      <c r="D604" s="128"/>
    </row>
    <row r="605" spans="2:4">
      <c r="B605" s="142"/>
      <c r="C605" s="128"/>
      <c r="D605" s="128"/>
    </row>
    <row r="606" spans="2:4">
      <c r="B606" s="142"/>
      <c r="C606" s="128"/>
      <c r="D606" s="128"/>
    </row>
    <row r="607" spans="2:4">
      <c r="B607" s="142"/>
      <c r="C607" s="128"/>
      <c r="D607" s="128"/>
    </row>
    <row r="608" spans="2:4">
      <c r="B608" s="142"/>
      <c r="C608" s="128"/>
      <c r="D608" s="128"/>
    </row>
    <row r="609" spans="2:4">
      <c r="B609" s="142"/>
      <c r="C609" s="128"/>
      <c r="D609" s="128"/>
    </row>
    <row r="610" spans="2:4">
      <c r="B610" s="142"/>
      <c r="C610" s="128"/>
      <c r="D610" s="128"/>
    </row>
    <row r="611" spans="2:4">
      <c r="B611" s="142"/>
      <c r="C611" s="128"/>
      <c r="D611" s="128"/>
    </row>
    <row r="612" spans="2:4">
      <c r="B612" s="142"/>
      <c r="C612" s="128"/>
      <c r="D612" s="128"/>
    </row>
    <row r="613" spans="2:4">
      <c r="B613" s="142"/>
      <c r="C613" s="128"/>
      <c r="D613" s="128"/>
    </row>
    <row r="614" spans="2:4">
      <c r="B614" s="142"/>
      <c r="C614" s="128"/>
      <c r="D614" s="128"/>
    </row>
    <row r="615" spans="2:4">
      <c r="B615" s="142"/>
      <c r="C615" s="128"/>
      <c r="D615" s="128"/>
    </row>
    <row r="616" spans="2:4">
      <c r="B616" s="142"/>
      <c r="C616" s="128"/>
      <c r="D616" s="128"/>
    </row>
    <row r="617" spans="2:4">
      <c r="B617" s="142"/>
      <c r="C617" s="128"/>
      <c r="D617" s="128"/>
    </row>
    <row r="618" spans="2:4">
      <c r="B618" s="142"/>
      <c r="C618" s="128"/>
      <c r="D618" s="128"/>
    </row>
    <row r="619" spans="2:4">
      <c r="B619" s="142"/>
      <c r="C619" s="128"/>
      <c r="D619" s="128"/>
    </row>
    <row r="620" spans="2:4">
      <c r="B620" s="142"/>
      <c r="C620" s="128"/>
      <c r="D620" s="128"/>
    </row>
    <row r="621" spans="2:4">
      <c r="B621" s="142"/>
      <c r="C621" s="128"/>
      <c r="D621" s="128"/>
    </row>
    <row r="622" spans="2:4">
      <c r="B622" s="142"/>
      <c r="C622" s="128"/>
      <c r="D622" s="128"/>
    </row>
    <row r="623" spans="2:4">
      <c r="B623" s="142"/>
      <c r="C623" s="128"/>
      <c r="D623" s="128"/>
    </row>
    <row r="624" spans="2:4">
      <c r="B624" s="142"/>
      <c r="C624" s="128"/>
      <c r="D624" s="128"/>
    </row>
    <row r="625" spans="2:4">
      <c r="B625" s="142"/>
      <c r="C625" s="128"/>
      <c r="D625" s="128"/>
    </row>
    <row r="626" spans="2:4">
      <c r="B626" s="142"/>
      <c r="C626" s="128"/>
      <c r="D626" s="128"/>
    </row>
    <row r="627" spans="2:4">
      <c r="B627" s="142"/>
      <c r="C627" s="128"/>
      <c r="D627" s="128"/>
    </row>
    <row r="628" spans="2:4">
      <c r="B628" s="142"/>
      <c r="C628" s="128"/>
      <c r="D628" s="128"/>
    </row>
    <row r="629" spans="2:4">
      <c r="B629" s="142"/>
      <c r="C629" s="128"/>
      <c r="D629" s="128"/>
    </row>
    <row r="630" spans="2:4">
      <c r="B630" s="142"/>
      <c r="C630" s="128"/>
      <c r="D630" s="128"/>
    </row>
    <row r="631" spans="2:4">
      <c r="B631" s="142"/>
      <c r="C631" s="128"/>
      <c r="D631" s="128"/>
    </row>
    <row r="632" spans="2:4">
      <c r="B632" s="142"/>
      <c r="C632" s="128"/>
      <c r="D632" s="128"/>
    </row>
    <row r="633" spans="2:4">
      <c r="B633" s="142"/>
      <c r="C633" s="128"/>
      <c r="D633" s="128"/>
    </row>
    <row r="634" spans="2:4">
      <c r="B634" s="142"/>
      <c r="C634" s="128"/>
      <c r="D634" s="128"/>
    </row>
    <row r="635" spans="2:4">
      <c r="B635" s="142"/>
      <c r="C635" s="128"/>
      <c r="D635" s="128"/>
    </row>
    <row r="636" spans="2:4">
      <c r="B636" s="142"/>
      <c r="C636" s="128"/>
      <c r="D636" s="128"/>
    </row>
    <row r="637" spans="2:4">
      <c r="B637" s="142"/>
      <c r="C637" s="128"/>
      <c r="D637" s="128"/>
    </row>
    <row r="638" spans="2:4">
      <c r="B638" s="142"/>
      <c r="C638" s="128"/>
      <c r="D638" s="128"/>
    </row>
    <row r="639" spans="2:4">
      <c r="B639" s="142"/>
      <c r="C639" s="128"/>
      <c r="D639" s="128"/>
    </row>
    <row r="640" spans="2:4">
      <c r="B640" s="142"/>
      <c r="C640" s="128"/>
      <c r="D640" s="128"/>
    </row>
    <row r="641" spans="2:4">
      <c r="B641" s="142"/>
      <c r="C641" s="128"/>
      <c r="D641" s="128"/>
    </row>
    <row r="642" spans="2:4">
      <c r="B642" s="142"/>
      <c r="C642" s="128"/>
      <c r="D642" s="128"/>
    </row>
    <row r="643" spans="2:4">
      <c r="B643" s="142"/>
      <c r="C643" s="128"/>
      <c r="D643" s="128"/>
    </row>
    <row r="644" spans="2:4">
      <c r="B644" s="142"/>
      <c r="C644" s="128"/>
      <c r="D644" s="128"/>
    </row>
    <row r="645" spans="2:4">
      <c r="B645" s="142"/>
      <c r="C645" s="128"/>
      <c r="D645" s="128"/>
    </row>
    <row r="646" spans="2:4">
      <c r="B646" s="142"/>
      <c r="C646" s="128"/>
      <c r="D646" s="128"/>
    </row>
    <row r="647" spans="2:4">
      <c r="B647" s="142"/>
      <c r="C647" s="128"/>
      <c r="D647" s="128"/>
    </row>
    <row r="648" spans="2:4">
      <c r="B648" s="142"/>
      <c r="C648" s="128"/>
      <c r="D648" s="128"/>
    </row>
    <row r="649" spans="2:4">
      <c r="B649" s="142"/>
      <c r="C649" s="128"/>
      <c r="D649" s="128"/>
    </row>
    <row r="650" spans="2:4">
      <c r="B650" s="142"/>
      <c r="C650" s="128"/>
      <c r="D650" s="128"/>
    </row>
    <row r="651" spans="2:4">
      <c r="B651" s="142"/>
      <c r="C651" s="128"/>
      <c r="D651" s="128"/>
    </row>
    <row r="652" spans="2:4">
      <c r="B652" s="142"/>
      <c r="C652" s="128"/>
      <c r="D652" s="128"/>
    </row>
    <row r="653" spans="2:4">
      <c r="B653" s="142"/>
      <c r="C653" s="128"/>
      <c r="D653" s="128"/>
    </row>
    <row r="654" spans="2:4">
      <c r="B654" s="142"/>
      <c r="C654" s="128"/>
      <c r="D654" s="128"/>
    </row>
    <row r="655" spans="2:4">
      <c r="B655" s="142"/>
      <c r="C655" s="128"/>
      <c r="D655" s="128"/>
    </row>
    <row r="656" spans="2:4">
      <c r="B656" s="142"/>
      <c r="C656" s="128"/>
      <c r="D656" s="128"/>
    </row>
    <row r="657" spans="2:4">
      <c r="B657" s="142"/>
      <c r="C657" s="128"/>
      <c r="D657" s="128"/>
    </row>
    <row r="658" spans="2:4">
      <c r="B658" s="142"/>
      <c r="C658" s="128"/>
      <c r="D658" s="128"/>
    </row>
    <row r="659" spans="2:4">
      <c r="B659" s="142"/>
      <c r="C659" s="128"/>
      <c r="D659" s="128"/>
    </row>
    <row r="660" spans="2:4">
      <c r="B660" s="142"/>
      <c r="C660" s="128"/>
      <c r="D660" s="128"/>
    </row>
    <row r="661" spans="2:4">
      <c r="B661" s="142"/>
      <c r="C661" s="128"/>
      <c r="D661" s="128"/>
    </row>
    <row r="662" spans="2:4">
      <c r="B662" s="142"/>
      <c r="C662" s="128"/>
      <c r="D662" s="128"/>
    </row>
    <row r="663" spans="2:4">
      <c r="B663" s="142"/>
      <c r="C663" s="128"/>
      <c r="D663" s="128"/>
    </row>
    <row r="664" spans="2:4">
      <c r="B664" s="142"/>
      <c r="C664" s="128"/>
      <c r="D664" s="128"/>
    </row>
    <row r="665" spans="2:4">
      <c r="B665" s="142"/>
      <c r="C665" s="128"/>
      <c r="D665" s="128"/>
    </row>
    <row r="666" spans="2:4">
      <c r="B666" s="142"/>
      <c r="C666" s="128"/>
      <c r="D666" s="128"/>
    </row>
    <row r="667" spans="2:4">
      <c r="B667" s="142"/>
      <c r="C667" s="128"/>
      <c r="D667" s="128"/>
    </row>
    <row r="668" spans="2:4">
      <c r="B668" s="142"/>
      <c r="C668" s="128"/>
      <c r="D668" s="128"/>
    </row>
    <row r="669" spans="2:4">
      <c r="B669" s="142"/>
      <c r="C669" s="128"/>
      <c r="D669" s="128"/>
    </row>
    <row r="670" spans="2:4">
      <c r="B670" s="142"/>
      <c r="C670" s="128"/>
      <c r="D670" s="128"/>
    </row>
    <row r="671" spans="2:4">
      <c r="B671" s="142"/>
      <c r="C671" s="128"/>
      <c r="D671" s="128"/>
    </row>
    <row r="672" spans="2:4">
      <c r="B672" s="142"/>
      <c r="C672" s="128"/>
      <c r="D672" s="128"/>
    </row>
    <row r="673" spans="2:4">
      <c r="B673" s="142"/>
      <c r="C673" s="128"/>
      <c r="D673" s="128"/>
    </row>
    <row r="674" spans="2:4">
      <c r="B674" s="142"/>
      <c r="C674" s="128"/>
      <c r="D674" s="128"/>
    </row>
    <row r="675" spans="2:4">
      <c r="B675" s="142"/>
      <c r="C675" s="128"/>
      <c r="D675" s="128"/>
    </row>
    <row r="676" spans="2:4">
      <c r="B676" s="142"/>
      <c r="C676" s="128"/>
      <c r="D676" s="128"/>
    </row>
    <row r="677" spans="2:4">
      <c r="B677" s="142"/>
      <c r="C677" s="128"/>
      <c r="D677" s="128"/>
    </row>
    <row r="678" spans="2:4">
      <c r="B678" s="142"/>
      <c r="C678" s="128"/>
      <c r="D678" s="128"/>
    </row>
    <row r="679" spans="2:4">
      <c r="B679" s="142"/>
      <c r="C679" s="128"/>
      <c r="D679" s="128"/>
    </row>
    <row r="680" spans="2:4">
      <c r="B680" s="142"/>
      <c r="C680" s="128"/>
      <c r="D680" s="128"/>
    </row>
    <row r="681" spans="2:4">
      <c r="B681" s="142"/>
      <c r="C681" s="128"/>
      <c r="D681" s="128"/>
    </row>
    <row r="682" spans="2:4">
      <c r="B682" s="142"/>
      <c r="C682" s="128"/>
      <c r="D682" s="128"/>
    </row>
    <row r="683" spans="2:4">
      <c r="B683" s="142"/>
      <c r="C683" s="128"/>
      <c r="D683" s="128"/>
    </row>
    <row r="684" spans="2:4">
      <c r="B684" s="142"/>
      <c r="C684" s="128"/>
      <c r="D684" s="128"/>
    </row>
    <row r="685" spans="2:4">
      <c r="B685" s="142"/>
      <c r="C685" s="128"/>
      <c r="D685" s="128"/>
    </row>
    <row r="686" spans="2:4">
      <c r="B686" s="142"/>
      <c r="C686" s="128"/>
      <c r="D686" s="128"/>
    </row>
    <row r="687" spans="2:4">
      <c r="B687" s="142"/>
      <c r="C687" s="128"/>
      <c r="D687" s="128"/>
    </row>
    <row r="688" spans="2:4">
      <c r="B688" s="142"/>
      <c r="C688" s="128"/>
      <c r="D688" s="128"/>
    </row>
    <row r="689" spans="2:4">
      <c r="B689" s="142"/>
      <c r="C689" s="128"/>
      <c r="D689" s="128"/>
    </row>
    <row r="690" spans="2:4">
      <c r="B690" s="142"/>
      <c r="C690" s="128"/>
      <c r="D690" s="128"/>
    </row>
    <row r="691" spans="2:4">
      <c r="B691" s="142"/>
      <c r="C691" s="128"/>
      <c r="D691" s="128"/>
    </row>
    <row r="692" spans="2:4">
      <c r="B692" s="142"/>
      <c r="C692" s="128"/>
      <c r="D692" s="128"/>
    </row>
    <row r="693" spans="2:4">
      <c r="B693" s="142"/>
      <c r="C693" s="128"/>
      <c r="D693" s="128"/>
    </row>
    <row r="694" spans="2:4">
      <c r="B694" s="142"/>
      <c r="C694" s="128"/>
      <c r="D694" s="128"/>
    </row>
    <row r="695" spans="2:4">
      <c r="B695" s="142"/>
      <c r="C695" s="128"/>
      <c r="D695" s="128"/>
    </row>
    <row r="696" spans="2:4">
      <c r="B696" s="142"/>
      <c r="C696" s="128"/>
      <c r="D696" s="128"/>
    </row>
    <row r="697" spans="2:4">
      <c r="B697" s="142"/>
      <c r="C697" s="128"/>
      <c r="D697" s="128"/>
    </row>
    <row r="698" spans="2:4">
      <c r="B698" s="142"/>
      <c r="C698" s="128"/>
      <c r="D698" s="128"/>
    </row>
    <row r="699" spans="2:4">
      <c r="B699" s="142"/>
      <c r="C699" s="128"/>
      <c r="D699" s="128"/>
    </row>
    <row r="700" spans="2:4">
      <c r="B700" s="142"/>
      <c r="C700" s="128"/>
      <c r="D700" s="128"/>
    </row>
    <row r="701" spans="2:4">
      <c r="B701" s="142"/>
      <c r="C701" s="128"/>
      <c r="D701" s="128"/>
    </row>
    <row r="702" spans="2:4">
      <c r="B702" s="142"/>
      <c r="C702" s="128"/>
      <c r="D702" s="128"/>
    </row>
    <row r="703" spans="2:4">
      <c r="B703" s="142"/>
      <c r="C703" s="128"/>
      <c r="D703" s="128"/>
    </row>
    <row r="704" spans="2:4">
      <c r="B704" s="142"/>
      <c r="C704" s="128"/>
      <c r="D704" s="128"/>
    </row>
    <row r="705" spans="2:4">
      <c r="B705" s="142"/>
      <c r="C705" s="128"/>
      <c r="D705" s="128"/>
    </row>
    <row r="706" spans="2:4">
      <c r="B706" s="142"/>
      <c r="C706" s="128"/>
      <c r="D706" s="128"/>
    </row>
    <row r="707" spans="2:4">
      <c r="B707" s="142"/>
      <c r="C707" s="128"/>
      <c r="D707" s="128"/>
    </row>
    <row r="708" spans="2:4">
      <c r="B708" s="142"/>
      <c r="C708" s="128"/>
      <c r="D708" s="128"/>
    </row>
    <row r="709" spans="2:4">
      <c r="B709" s="142"/>
      <c r="C709" s="128"/>
      <c r="D709" s="128"/>
    </row>
    <row r="710" spans="2:4">
      <c r="B710" s="142"/>
      <c r="C710" s="128"/>
      <c r="D710" s="128"/>
    </row>
    <row r="711" spans="2:4">
      <c r="B711" s="142"/>
      <c r="C711" s="128"/>
      <c r="D711" s="128"/>
    </row>
    <row r="712" spans="2:4">
      <c r="B712" s="142"/>
      <c r="C712" s="128"/>
      <c r="D712" s="128"/>
    </row>
    <row r="713" spans="2:4">
      <c r="B713" s="142"/>
      <c r="C713" s="128"/>
      <c r="D713" s="128"/>
    </row>
    <row r="714" spans="2:4">
      <c r="B714" s="142"/>
      <c r="C714" s="128"/>
      <c r="D714" s="128"/>
    </row>
    <row r="715" spans="2:4">
      <c r="B715" s="142"/>
      <c r="C715" s="128"/>
      <c r="D715" s="128"/>
    </row>
    <row r="716" spans="2:4">
      <c r="B716" s="142"/>
      <c r="C716" s="128"/>
      <c r="D716" s="128"/>
    </row>
    <row r="717" spans="2:4">
      <c r="B717" s="142"/>
      <c r="C717" s="128"/>
      <c r="D717" s="128"/>
    </row>
    <row r="718" spans="2:4">
      <c r="B718" s="142"/>
      <c r="C718" s="128"/>
      <c r="D718" s="128"/>
    </row>
    <row r="719" spans="2:4">
      <c r="B719" s="142"/>
      <c r="C719" s="128"/>
      <c r="D719" s="128"/>
    </row>
    <row r="720" spans="2:4">
      <c r="B720" s="142"/>
      <c r="C720" s="128"/>
      <c r="D720" s="128"/>
    </row>
    <row r="721" spans="2:4">
      <c r="B721" s="142"/>
      <c r="C721" s="128"/>
      <c r="D721" s="128"/>
    </row>
    <row r="722" spans="2:4">
      <c r="B722" s="142"/>
      <c r="C722" s="128"/>
      <c r="D722" s="128"/>
    </row>
    <row r="723" spans="2:4">
      <c r="B723" s="142"/>
      <c r="C723" s="128"/>
      <c r="D723" s="128"/>
    </row>
    <row r="724" spans="2:4">
      <c r="B724" s="142"/>
      <c r="C724" s="128"/>
      <c r="D724" s="128"/>
    </row>
    <row r="725" spans="2:4">
      <c r="B725" s="142"/>
      <c r="C725" s="128"/>
      <c r="D725" s="128"/>
    </row>
    <row r="726" spans="2:4">
      <c r="B726" s="142"/>
      <c r="C726" s="128"/>
      <c r="D726" s="128"/>
    </row>
    <row r="727" spans="2:4">
      <c r="B727" s="142"/>
      <c r="C727" s="128"/>
      <c r="D727" s="128"/>
    </row>
    <row r="728" spans="2:4">
      <c r="B728" s="142"/>
      <c r="C728" s="128"/>
      <c r="D728" s="128"/>
    </row>
    <row r="729" spans="2:4">
      <c r="B729" s="142"/>
      <c r="C729" s="128"/>
      <c r="D729" s="128"/>
    </row>
    <row r="730" spans="2:4">
      <c r="B730" s="142"/>
      <c r="C730" s="128"/>
      <c r="D730" s="128"/>
    </row>
    <row r="731" spans="2:4">
      <c r="B731" s="142"/>
      <c r="C731" s="128"/>
      <c r="D731" s="128"/>
    </row>
    <row r="732" spans="2:4">
      <c r="B732" s="142"/>
      <c r="C732" s="128"/>
      <c r="D732" s="128"/>
    </row>
    <row r="733" spans="2:4">
      <c r="B733" s="142"/>
      <c r="C733" s="128"/>
      <c r="D733" s="128"/>
    </row>
    <row r="734" spans="2:4">
      <c r="B734" s="142"/>
      <c r="C734" s="128"/>
      <c r="D734" s="128"/>
    </row>
    <row r="735" spans="2:4">
      <c r="B735" s="142"/>
      <c r="C735" s="128"/>
      <c r="D735" s="128"/>
    </row>
    <row r="736" spans="2:4">
      <c r="B736" s="142"/>
      <c r="C736" s="128"/>
      <c r="D736" s="128"/>
    </row>
    <row r="737" spans="2:4">
      <c r="B737" s="142"/>
      <c r="C737" s="128"/>
      <c r="D737" s="128"/>
    </row>
    <row r="738" spans="2:4">
      <c r="B738" s="142"/>
      <c r="C738" s="128"/>
      <c r="D738" s="128"/>
    </row>
    <row r="739" spans="2:4">
      <c r="B739" s="142"/>
      <c r="C739" s="128"/>
      <c r="D739" s="128"/>
    </row>
    <row r="740" spans="2:4">
      <c r="B740" s="142"/>
      <c r="C740" s="128"/>
      <c r="D740" s="128"/>
    </row>
    <row r="741" spans="2:4">
      <c r="B741" s="142"/>
      <c r="C741" s="128"/>
      <c r="D741" s="128"/>
    </row>
    <row r="742" spans="2:4">
      <c r="B742" s="142"/>
      <c r="C742" s="128"/>
      <c r="D742" s="128"/>
    </row>
    <row r="743" spans="2:4">
      <c r="B743" s="142"/>
      <c r="C743" s="128"/>
      <c r="D743" s="128"/>
    </row>
    <row r="744" spans="2:4">
      <c r="B744" s="142"/>
      <c r="C744" s="128"/>
      <c r="D744" s="128"/>
    </row>
    <row r="745" spans="2:4">
      <c r="B745" s="142"/>
      <c r="C745" s="128"/>
      <c r="D745" s="128"/>
    </row>
    <row r="746" spans="2:4">
      <c r="B746" s="142"/>
      <c r="C746" s="128"/>
      <c r="D746" s="128"/>
    </row>
    <row r="747" spans="2:4">
      <c r="B747" s="142"/>
      <c r="C747" s="128"/>
      <c r="D747" s="128"/>
    </row>
    <row r="748" spans="2:4">
      <c r="B748" s="142"/>
      <c r="C748" s="128"/>
      <c r="D748" s="128"/>
    </row>
    <row r="749" spans="2:4">
      <c r="B749" s="142"/>
      <c r="C749" s="128"/>
      <c r="D749" s="128"/>
    </row>
    <row r="750" spans="2:4">
      <c r="B750" s="142"/>
      <c r="C750" s="128"/>
      <c r="D750" s="128"/>
    </row>
    <row r="751" spans="2:4">
      <c r="B751" s="142"/>
      <c r="C751" s="128"/>
      <c r="D751" s="128"/>
    </row>
    <row r="752" spans="2:4">
      <c r="B752" s="142"/>
      <c r="C752" s="128"/>
      <c r="D752" s="128"/>
    </row>
    <row r="753" spans="2:4">
      <c r="B753" s="142"/>
      <c r="C753" s="128"/>
      <c r="D753" s="128"/>
    </row>
    <row r="754" spans="2:4">
      <c r="B754" s="142"/>
      <c r="C754" s="128"/>
      <c r="D754" s="128"/>
    </row>
    <row r="755" spans="2:4">
      <c r="B755" s="142"/>
      <c r="C755" s="128"/>
      <c r="D755" s="128"/>
    </row>
    <row r="756" spans="2:4">
      <c r="B756" s="142"/>
      <c r="C756" s="128"/>
      <c r="D756" s="128"/>
    </row>
    <row r="757" spans="2:4">
      <c r="B757" s="142"/>
      <c r="C757" s="128"/>
      <c r="D757" s="128"/>
    </row>
    <row r="758" spans="2:4">
      <c r="B758" s="142"/>
      <c r="C758" s="128"/>
      <c r="D758" s="128"/>
    </row>
    <row r="759" spans="2:4">
      <c r="B759" s="142"/>
      <c r="C759" s="128"/>
      <c r="D759" s="128"/>
    </row>
    <row r="760" spans="2:4">
      <c r="B760" s="142"/>
      <c r="C760" s="128"/>
      <c r="D760" s="128"/>
    </row>
    <row r="761" spans="2:4">
      <c r="B761" s="142"/>
      <c r="C761" s="128"/>
      <c r="D761" s="128"/>
    </row>
    <row r="762" spans="2:4">
      <c r="B762" s="142"/>
      <c r="C762" s="128"/>
      <c r="D762" s="128"/>
    </row>
    <row r="763" spans="2:4">
      <c r="B763" s="142"/>
      <c r="C763" s="128"/>
      <c r="D763" s="128"/>
    </row>
    <row r="764" spans="2:4">
      <c r="B764" s="142"/>
      <c r="C764" s="128"/>
      <c r="D764" s="128"/>
    </row>
    <row r="765" spans="2:4">
      <c r="B765" s="142"/>
      <c r="C765" s="128"/>
      <c r="D765" s="128"/>
    </row>
    <row r="766" spans="2:4">
      <c r="B766" s="142"/>
      <c r="C766" s="128"/>
      <c r="D766" s="128"/>
    </row>
    <row r="767" spans="2:4">
      <c r="B767" s="142"/>
      <c r="C767" s="128"/>
      <c r="D767" s="128"/>
    </row>
    <row r="768" spans="2:4">
      <c r="B768" s="142"/>
      <c r="C768" s="128"/>
      <c r="D768" s="128"/>
    </row>
    <row r="769" spans="2:4">
      <c r="B769" s="142"/>
      <c r="C769" s="128"/>
      <c r="D769" s="128"/>
    </row>
    <row r="770" spans="2:4">
      <c r="B770" s="142"/>
      <c r="C770" s="128"/>
      <c r="D770" s="128"/>
    </row>
    <row r="771" spans="2:4">
      <c r="B771" s="142"/>
      <c r="C771" s="128"/>
      <c r="D771" s="128"/>
    </row>
    <row r="772" spans="2:4">
      <c r="B772" s="142"/>
      <c r="C772" s="128"/>
      <c r="D772" s="128"/>
    </row>
    <row r="773" spans="2:4">
      <c r="B773" s="142"/>
      <c r="C773" s="128"/>
      <c r="D773" s="128"/>
    </row>
    <row r="774" spans="2:4">
      <c r="B774" s="142"/>
      <c r="C774" s="128"/>
      <c r="D774" s="128"/>
    </row>
    <row r="775" spans="2:4">
      <c r="B775" s="142"/>
      <c r="C775" s="128"/>
      <c r="D775" s="128"/>
    </row>
    <row r="776" spans="2:4">
      <c r="B776" s="142"/>
      <c r="C776" s="128"/>
      <c r="D776" s="128"/>
    </row>
    <row r="777" spans="2:4">
      <c r="B777" s="142"/>
      <c r="C777" s="128"/>
      <c r="D777" s="128"/>
    </row>
    <row r="778" spans="2:4">
      <c r="B778" s="142"/>
      <c r="C778" s="128"/>
      <c r="D778" s="128"/>
    </row>
    <row r="779" spans="2:4">
      <c r="B779" s="142"/>
      <c r="C779" s="128"/>
      <c r="D779" s="128"/>
    </row>
    <row r="780" spans="2:4">
      <c r="B780" s="142"/>
      <c r="C780" s="128"/>
      <c r="D780" s="128"/>
    </row>
    <row r="781" spans="2:4">
      <c r="B781" s="142"/>
      <c r="C781" s="128"/>
      <c r="D781" s="128"/>
    </row>
    <row r="782" spans="2:4">
      <c r="B782" s="142"/>
      <c r="C782" s="128"/>
      <c r="D782" s="128"/>
    </row>
    <row r="783" spans="2:4">
      <c r="B783" s="142"/>
      <c r="C783" s="128"/>
      <c r="D783" s="128"/>
    </row>
    <row r="784" spans="2:4">
      <c r="B784" s="142"/>
      <c r="C784" s="128"/>
      <c r="D784" s="128"/>
    </row>
    <row r="785" spans="2:4">
      <c r="B785" s="142"/>
      <c r="C785" s="128"/>
      <c r="D785" s="128"/>
    </row>
    <row r="786" spans="2:4">
      <c r="B786" s="142"/>
      <c r="C786" s="128"/>
      <c r="D786" s="128"/>
    </row>
    <row r="787" spans="2:4">
      <c r="B787" s="142"/>
      <c r="C787" s="128"/>
      <c r="D787" s="128"/>
    </row>
    <row r="788" spans="2:4">
      <c r="B788" s="142"/>
      <c r="C788" s="128"/>
      <c r="D788" s="128"/>
    </row>
    <row r="789" spans="2:4">
      <c r="B789" s="142"/>
      <c r="C789" s="128"/>
      <c r="D789" s="128"/>
    </row>
    <row r="790" spans="2:4">
      <c r="B790" s="142"/>
      <c r="C790" s="128"/>
      <c r="D790" s="128"/>
    </row>
    <row r="791" spans="2:4">
      <c r="B791" s="142"/>
      <c r="C791" s="128"/>
      <c r="D791" s="128"/>
    </row>
    <row r="792" spans="2:4">
      <c r="B792" s="142"/>
      <c r="C792" s="128"/>
      <c r="D792" s="128"/>
    </row>
    <row r="793" spans="2:4">
      <c r="B793" s="142"/>
      <c r="C793" s="128"/>
      <c r="D793" s="128"/>
    </row>
    <row r="794" spans="2:4">
      <c r="B794" s="142"/>
      <c r="C794" s="128"/>
      <c r="D794" s="128"/>
    </row>
    <row r="795" spans="2:4">
      <c r="B795" s="142"/>
      <c r="C795" s="128"/>
      <c r="D795" s="128"/>
    </row>
    <row r="796" spans="2:4">
      <c r="B796" s="142"/>
      <c r="C796" s="128"/>
      <c r="D796" s="128"/>
    </row>
    <row r="797" spans="2:4">
      <c r="B797" s="142"/>
      <c r="C797" s="128"/>
      <c r="D797" s="128"/>
    </row>
    <row r="798" spans="2:4">
      <c r="B798" s="142"/>
      <c r="C798" s="128"/>
      <c r="D798" s="128"/>
    </row>
    <row r="799" spans="2:4">
      <c r="B799" s="142"/>
      <c r="C799" s="128"/>
      <c r="D799" s="128"/>
    </row>
    <row r="800" spans="2:4">
      <c r="B800" s="142"/>
      <c r="C800" s="128"/>
      <c r="D800" s="128"/>
    </row>
    <row r="801" spans="2:4">
      <c r="B801" s="142"/>
      <c r="C801" s="128"/>
      <c r="D801" s="128"/>
    </row>
    <row r="802" spans="2:4">
      <c r="B802" s="142"/>
      <c r="C802" s="128"/>
      <c r="D802" s="128"/>
    </row>
    <row r="803" spans="2:4">
      <c r="B803" s="142"/>
      <c r="C803" s="128"/>
      <c r="D803" s="128"/>
    </row>
    <row r="804" spans="2:4">
      <c r="B804" s="142"/>
      <c r="C804" s="128"/>
      <c r="D804" s="128"/>
    </row>
    <row r="805" spans="2:4">
      <c r="B805" s="142"/>
      <c r="C805" s="128"/>
      <c r="D805" s="128"/>
    </row>
    <row r="806" spans="2:4">
      <c r="B806" s="142"/>
      <c r="C806" s="128"/>
      <c r="D806" s="128"/>
    </row>
    <row r="807" spans="2:4">
      <c r="B807" s="142"/>
      <c r="C807" s="128"/>
      <c r="D807" s="128"/>
    </row>
    <row r="808" spans="2:4">
      <c r="B808" s="142"/>
      <c r="C808" s="128"/>
      <c r="D808" s="128"/>
    </row>
    <row r="809" spans="2:4">
      <c r="B809" s="142"/>
      <c r="C809" s="128"/>
      <c r="D809" s="128"/>
    </row>
    <row r="810" spans="2:4">
      <c r="B810" s="142"/>
      <c r="C810" s="128"/>
      <c r="D810" s="128"/>
    </row>
    <row r="811" spans="2:4">
      <c r="B811" s="142"/>
      <c r="C811" s="128"/>
      <c r="D811" s="128"/>
    </row>
    <row r="812" spans="2:4">
      <c r="B812" s="142"/>
      <c r="C812" s="128"/>
      <c r="D812" s="128"/>
    </row>
    <row r="813" spans="2:4">
      <c r="B813" s="142"/>
      <c r="C813" s="128"/>
      <c r="D813" s="128"/>
    </row>
    <row r="814" spans="2:4">
      <c r="B814" s="142"/>
      <c r="C814" s="128"/>
      <c r="D814" s="128"/>
    </row>
    <row r="815" spans="2:4">
      <c r="B815" s="142"/>
      <c r="C815" s="128"/>
      <c r="D815" s="128"/>
    </row>
    <row r="816" spans="2:4">
      <c r="B816" s="142"/>
      <c r="C816" s="128"/>
      <c r="D816" s="128"/>
    </row>
    <row r="817" spans="2:4">
      <c r="B817" s="142"/>
      <c r="C817" s="128"/>
      <c r="D817" s="128"/>
    </row>
    <row r="818" spans="2:4">
      <c r="B818" s="142"/>
      <c r="C818" s="128"/>
      <c r="D818" s="128"/>
    </row>
    <row r="819" spans="2:4">
      <c r="B819" s="142"/>
      <c r="C819" s="128"/>
      <c r="D819" s="128"/>
    </row>
    <row r="820" spans="2:4">
      <c r="B820" s="142"/>
      <c r="C820" s="128"/>
      <c r="D820" s="128"/>
    </row>
    <row r="821" spans="2:4">
      <c r="B821" s="142"/>
      <c r="C821" s="128"/>
      <c r="D821" s="128"/>
    </row>
    <row r="822" spans="2:4">
      <c r="B822" s="142"/>
      <c r="C822" s="128"/>
      <c r="D822" s="128"/>
    </row>
    <row r="823" spans="2:4">
      <c r="B823" s="142"/>
      <c r="C823" s="128"/>
      <c r="D823" s="128"/>
    </row>
    <row r="824" spans="2:4">
      <c r="B824" s="142"/>
      <c r="C824" s="128"/>
      <c r="D824" s="128"/>
    </row>
    <row r="825" spans="2:4">
      <c r="B825" s="142"/>
      <c r="C825" s="128"/>
      <c r="D825" s="128"/>
    </row>
    <row r="826" spans="2:4">
      <c r="B826" s="142"/>
      <c r="C826" s="128"/>
      <c r="D826" s="128"/>
    </row>
    <row r="827" spans="2:4">
      <c r="B827" s="142"/>
      <c r="C827" s="128"/>
      <c r="D827" s="128"/>
    </row>
    <row r="828" spans="2:4">
      <c r="B828" s="142"/>
      <c r="C828" s="128"/>
      <c r="D828" s="128"/>
    </row>
    <row r="829" spans="2:4">
      <c r="B829" s="142"/>
      <c r="C829" s="128"/>
      <c r="D829" s="128"/>
    </row>
    <row r="830" spans="2:4">
      <c r="B830" s="142"/>
      <c r="C830" s="128"/>
      <c r="D830" s="128"/>
    </row>
    <row r="831" spans="2:4">
      <c r="B831" s="142"/>
      <c r="C831" s="128"/>
      <c r="D831" s="128"/>
    </row>
    <row r="832" spans="2:4">
      <c r="B832" s="142"/>
      <c r="C832" s="128"/>
      <c r="D832" s="128"/>
    </row>
    <row r="833" spans="2:4">
      <c r="B833" s="142"/>
      <c r="C833" s="128"/>
      <c r="D833" s="128"/>
    </row>
    <row r="834" spans="2:4">
      <c r="B834" s="142"/>
      <c r="C834" s="128"/>
      <c r="D834" s="128"/>
    </row>
    <row r="835" spans="2:4">
      <c r="B835" s="142"/>
      <c r="C835" s="128"/>
      <c r="D835" s="128"/>
    </row>
    <row r="836" spans="2:4">
      <c r="B836" s="142"/>
      <c r="C836" s="128"/>
      <c r="D836" s="128"/>
    </row>
    <row r="837" spans="2:4">
      <c r="B837" s="142"/>
      <c r="C837" s="128"/>
      <c r="D837" s="128"/>
    </row>
    <row r="838" spans="2:4">
      <c r="B838" s="142"/>
      <c r="C838" s="128"/>
      <c r="D838" s="128"/>
    </row>
    <row r="839" spans="2:4">
      <c r="B839" s="142"/>
      <c r="C839" s="128"/>
      <c r="D839" s="128"/>
    </row>
    <row r="840" spans="2:4">
      <c r="B840" s="142"/>
      <c r="C840" s="128"/>
      <c r="D840" s="128"/>
    </row>
    <row r="841" spans="2:4">
      <c r="B841" s="142"/>
      <c r="C841" s="128"/>
      <c r="D841" s="128"/>
    </row>
    <row r="842" spans="2:4">
      <c r="B842" s="142"/>
      <c r="C842" s="128"/>
      <c r="D842" s="128"/>
    </row>
    <row r="843" spans="2:4">
      <c r="B843" s="142"/>
      <c r="C843" s="128"/>
      <c r="D843" s="128"/>
    </row>
    <row r="844" spans="2:4">
      <c r="B844" s="142"/>
      <c r="C844" s="128"/>
      <c r="D844" s="128"/>
    </row>
    <row r="845" spans="2:4">
      <c r="B845" s="142"/>
      <c r="C845" s="128"/>
      <c r="D845" s="128"/>
    </row>
    <row r="846" spans="2:4">
      <c r="B846" s="142"/>
      <c r="C846" s="128"/>
      <c r="D846" s="128"/>
    </row>
    <row r="847" spans="2:4">
      <c r="B847" s="142"/>
      <c r="C847" s="128"/>
      <c r="D847" s="128"/>
    </row>
    <row r="848" spans="2:4">
      <c r="B848" s="142"/>
      <c r="C848" s="128"/>
      <c r="D848" s="128"/>
    </row>
    <row r="849" spans="2:4">
      <c r="B849" s="142"/>
      <c r="C849" s="128"/>
      <c r="D849" s="128"/>
    </row>
    <row r="850" spans="2:4">
      <c r="B850" s="142"/>
      <c r="C850" s="128"/>
      <c r="D850" s="128"/>
    </row>
    <row r="851" spans="2:4">
      <c r="B851" s="142"/>
      <c r="C851" s="128"/>
      <c r="D851" s="128"/>
    </row>
    <row r="852" spans="2:4">
      <c r="B852" s="142"/>
      <c r="C852" s="128"/>
      <c r="D852" s="128"/>
    </row>
    <row r="853" spans="2:4">
      <c r="B853" s="142"/>
      <c r="C853" s="128"/>
      <c r="D853" s="128"/>
    </row>
    <row r="854" spans="2:4">
      <c r="B854" s="142"/>
      <c r="C854" s="128"/>
      <c r="D854" s="128"/>
    </row>
    <row r="855" spans="2:4">
      <c r="B855" s="142"/>
      <c r="C855" s="128"/>
      <c r="D855" s="128"/>
    </row>
    <row r="856" spans="2:4">
      <c r="B856" s="142"/>
      <c r="C856" s="128"/>
      <c r="D856" s="128"/>
    </row>
    <row r="857" spans="2:4">
      <c r="B857" s="142"/>
      <c r="C857" s="128"/>
      <c r="D857" s="128"/>
    </row>
    <row r="858" spans="2:4">
      <c r="B858" s="142"/>
      <c r="C858" s="128"/>
      <c r="D858" s="128"/>
    </row>
    <row r="859" spans="2:4">
      <c r="B859" s="142"/>
      <c r="C859" s="128"/>
      <c r="D859" s="128"/>
    </row>
    <row r="860" spans="2:4">
      <c r="B860" s="142"/>
      <c r="C860" s="128"/>
      <c r="D860" s="128"/>
    </row>
    <row r="861" spans="2:4">
      <c r="B861" s="142"/>
      <c r="C861" s="128"/>
      <c r="D861" s="128"/>
    </row>
    <row r="862" spans="2:4">
      <c r="B862" s="142"/>
      <c r="C862" s="128"/>
      <c r="D862" s="128"/>
    </row>
    <row r="863" spans="2:4">
      <c r="B863" s="142"/>
      <c r="C863" s="128"/>
      <c r="D863" s="128"/>
    </row>
    <row r="864" spans="2:4">
      <c r="B864" s="142"/>
      <c r="C864" s="128"/>
      <c r="D864" s="128"/>
    </row>
    <row r="865" spans="2:4">
      <c r="B865" s="142"/>
      <c r="C865" s="128"/>
      <c r="D865" s="128"/>
    </row>
    <row r="866" spans="2:4">
      <c r="B866" s="142"/>
      <c r="C866" s="128"/>
      <c r="D866" s="128"/>
    </row>
    <row r="867" spans="2:4">
      <c r="B867" s="142"/>
      <c r="C867" s="128"/>
      <c r="D867" s="128"/>
    </row>
    <row r="868" spans="2:4">
      <c r="B868" s="142"/>
      <c r="C868" s="128"/>
      <c r="D868" s="128"/>
    </row>
    <row r="869" spans="2:4">
      <c r="B869" s="142"/>
      <c r="C869" s="128"/>
      <c r="D869" s="128"/>
    </row>
    <row r="870" spans="2:4">
      <c r="B870" s="142"/>
      <c r="C870" s="128"/>
      <c r="D870" s="128"/>
    </row>
    <row r="871" spans="2:4">
      <c r="B871" s="142"/>
      <c r="C871" s="128"/>
      <c r="D871" s="128"/>
    </row>
    <row r="872" spans="2:4">
      <c r="B872" s="142"/>
      <c r="C872" s="128"/>
      <c r="D872" s="128"/>
    </row>
    <row r="873" spans="2:4">
      <c r="B873" s="142"/>
      <c r="C873" s="128"/>
      <c r="D873" s="128"/>
    </row>
    <row r="874" spans="2:4">
      <c r="B874" s="142"/>
      <c r="C874" s="128"/>
      <c r="D874" s="128"/>
    </row>
    <row r="875" spans="2:4">
      <c r="B875" s="142"/>
      <c r="C875" s="128"/>
      <c r="D875" s="128"/>
    </row>
    <row r="876" spans="2:4">
      <c r="B876" s="142"/>
      <c r="C876" s="128"/>
      <c r="D876" s="128"/>
    </row>
    <row r="877" spans="2:4">
      <c r="B877" s="142"/>
      <c r="C877" s="128"/>
      <c r="D877" s="128"/>
    </row>
    <row r="878" spans="2:4">
      <c r="B878" s="142"/>
      <c r="C878" s="128"/>
      <c r="D878" s="128"/>
    </row>
    <row r="879" spans="2:4">
      <c r="B879" s="142"/>
      <c r="C879" s="128"/>
      <c r="D879" s="128"/>
    </row>
    <row r="880" spans="2:4">
      <c r="B880" s="142"/>
      <c r="C880" s="128"/>
      <c r="D880" s="128"/>
    </row>
    <row r="881" spans="2:4">
      <c r="B881" s="142"/>
      <c r="C881" s="128"/>
      <c r="D881" s="128"/>
    </row>
    <row r="882" spans="2:4">
      <c r="B882" s="142"/>
      <c r="C882" s="128"/>
      <c r="D882" s="128"/>
    </row>
    <row r="883" spans="2:4">
      <c r="B883" s="142"/>
      <c r="C883" s="128"/>
      <c r="D883" s="128"/>
    </row>
    <row r="884" spans="2:4">
      <c r="B884" s="142"/>
      <c r="C884" s="128"/>
      <c r="D884" s="128"/>
    </row>
    <row r="885" spans="2:4">
      <c r="B885" s="142"/>
      <c r="C885" s="128"/>
      <c r="D885" s="128"/>
    </row>
    <row r="886" spans="2:4">
      <c r="B886" s="142"/>
      <c r="C886" s="128"/>
      <c r="D886" s="128"/>
    </row>
    <row r="887" spans="2:4">
      <c r="B887" s="142"/>
      <c r="C887" s="128"/>
      <c r="D887" s="128"/>
    </row>
    <row r="888" spans="2:4">
      <c r="B888" s="142"/>
      <c r="C888" s="128"/>
      <c r="D888" s="128"/>
    </row>
    <row r="889" spans="2:4">
      <c r="B889" s="142"/>
      <c r="C889" s="128"/>
      <c r="D889" s="128"/>
    </row>
    <row r="890" spans="2:4">
      <c r="B890" s="142"/>
      <c r="C890" s="128"/>
      <c r="D890" s="128"/>
    </row>
    <row r="891" spans="2:4">
      <c r="B891" s="142"/>
      <c r="C891" s="128"/>
      <c r="D891" s="128"/>
    </row>
    <row r="892" spans="2:4">
      <c r="B892" s="142"/>
      <c r="C892" s="128"/>
      <c r="D892" s="128"/>
    </row>
    <row r="893" spans="2:4">
      <c r="B893" s="142"/>
      <c r="C893" s="128"/>
      <c r="D893" s="128"/>
    </row>
    <row r="894" spans="2:4">
      <c r="B894" s="142"/>
      <c r="C894" s="128"/>
      <c r="D894" s="128"/>
    </row>
    <row r="895" spans="2:4">
      <c r="B895" s="142"/>
      <c r="C895" s="128"/>
      <c r="D895" s="128"/>
    </row>
    <row r="896" spans="2:4">
      <c r="B896" s="142"/>
      <c r="C896" s="128"/>
      <c r="D896" s="128"/>
    </row>
    <row r="897" spans="2:4">
      <c r="B897" s="142"/>
      <c r="C897" s="128"/>
      <c r="D897" s="128"/>
    </row>
    <row r="898" spans="2:4">
      <c r="B898" s="142"/>
      <c r="C898" s="128"/>
      <c r="D898" s="128"/>
    </row>
    <row r="899" spans="2:4">
      <c r="B899" s="142"/>
      <c r="C899" s="128"/>
      <c r="D899" s="128"/>
    </row>
    <row r="900" spans="2:4">
      <c r="B900" s="142"/>
      <c r="C900" s="128"/>
      <c r="D900" s="128"/>
    </row>
    <row r="901" spans="2:4">
      <c r="B901" s="142"/>
      <c r="C901" s="128"/>
      <c r="D901" s="128"/>
    </row>
    <row r="902" spans="2:4">
      <c r="B902" s="142"/>
      <c r="C902" s="128"/>
      <c r="D902" s="128"/>
    </row>
    <row r="903" spans="2:4">
      <c r="B903" s="142"/>
      <c r="C903" s="128"/>
      <c r="D903" s="128"/>
    </row>
    <row r="904" spans="2:4">
      <c r="B904" s="142"/>
      <c r="C904" s="128"/>
      <c r="D904" s="128"/>
    </row>
    <row r="905" spans="2:4">
      <c r="B905" s="142"/>
      <c r="C905" s="128"/>
      <c r="D905" s="128"/>
    </row>
    <row r="906" spans="2:4">
      <c r="B906" s="142"/>
      <c r="C906" s="128"/>
      <c r="D906" s="128"/>
    </row>
    <row r="907" spans="2:4">
      <c r="B907" s="142"/>
      <c r="C907" s="128"/>
      <c r="D907" s="128"/>
    </row>
    <row r="908" spans="2:4">
      <c r="B908" s="142"/>
      <c r="C908" s="128"/>
      <c r="D908" s="128"/>
    </row>
    <row r="909" spans="2:4">
      <c r="B909" s="142"/>
      <c r="C909" s="128"/>
      <c r="D909" s="128"/>
    </row>
    <row r="910" spans="2:4">
      <c r="B910" s="142"/>
      <c r="C910" s="128"/>
      <c r="D910" s="128"/>
    </row>
    <row r="911" spans="2:4">
      <c r="B911" s="142"/>
      <c r="C911" s="128"/>
      <c r="D911" s="128"/>
    </row>
    <row r="912" spans="2:4">
      <c r="B912" s="142"/>
      <c r="C912" s="128"/>
      <c r="D912" s="128"/>
    </row>
    <row r="913" spans="2:4">
      <c r="B913" s="142"/>
      <c r="C913" s="128"/>
      <c r="D913" s="128"/>
    </row>
    <row r="914" spans="2:4">
      <c r="B914" s="142"/>
      <c r="C914" s="128"/>
      <c r="D914" s="128"/>
    </row>
    <row r="915" spans="2:4">
      <c r="B915" s="142"/>
      <c r="C915" s="128"/>
      <c r="D915" s="128"/>
    </row>
    <row r="916" spans="2:4">
      <c r="B916" s="142"/>
      <c r="C916" s="128"/>
      <c r="D916" s="128"/>
    </row>
    <row r="917" spans="2:4">
      <c r="B917" s="142"/>
      <c r="C917" s="128"/>
      <c r="D917" s="128"/>
    </row>
    <row r="918" spans="2:4">
      <c r="B918" s="142"/>
      <c r="C918" s="128"/>
      <c r="D918" s="128"/>
    </row>
    <row r="919" spans="2:4">
      <c r="B919" s="142"/>
      <c r="C919" s="128"/>
      <c r="D919" s="128"/>
    </row>
    <row r="920" spans="2:4">
      <c r="B920" s="142"/>
      <c r="C920" s="128"/>
      <c r="D920" s="128"/>
    </row>
    <row r="921" spans="2:4">
      <c r="B921" s="142"/>
      <c r="C921" s="128"/>
      <c r="D921" s="128"/>
    </row>
    <row r="922" spans="2:4">
      <c r="B922" s="142"/>
      <c r="C922" s="128"/>
      <c r="D922" s="128"/>
    </row>
    <row r="923" spans="2:4">
      <c r="B923" s="142"/>
      <c r="C923" s="128"/>
      <c r="D923" s="128"/>
    </row>
    <row r="924" spans="2:4">
      <c r="B924" s="142"/>
      <c r="C924" s="128"/>
      <c r="D924" s="128"/>
    </row>
    <row r="925" spans="2:4">
      <c r="B925" s="142"/>
      <c r="C925" s="128"/>
      <c r="D925" s="128"/>
    </row>
    <row r="926" spans="2:4">
      <c r="B926" s="142"/>
      <c r="C926" s="128"/>
      <c r="D926" s="128"/>
    </row>
    <row r="927" spans="2:4">
      <c r="B927" s="142"/>
      <c r="C927" s="128"/>
      <c r="D927" s="128"/>
    </row>
    <row r="928" spans="2:4">
      <c r="B928" s="142"/>
      <c r="C928" s="128"/>
      <c r="D928" s="128"/>
    </row>
    <row r="929" spans="2:4">
      <c r="B929" s="142"/>
      <c r="C929" s="128"/>
      <c r="D929" s="128"/>
    </row>
    <row r="930" spans="2:4">
      <c r="B930" s="142"/>
      <c r="C930" s="128"/>
      <c r="D930" s="128"/>
    </row>
    <row r="931" spans="2:4">
      <c r="B931" s="142"/>
      <c r="C931" s="128"/>
      <c r="D931" s="128"/>
    </row>
    <row r="932" spans="2:4">
      <c r="B932" s="142"/>
      <c r="C932" s="128"/>
      <c r="D932" s="128"/>
    </row>
    <row r="933" spans="2:4">
      <c r="B933" s="142"/>
      <c r="C933" s="128"/>
      <c r="D933" s="128"/>
    </row>
    <row r="934" spans="2:4">
      <c r="B934" s="142"/>
      <c r="C934" s="128"/>
      <c r="D934" s="128"/>
    </row>
    <row r="935" spans="2:4">
      <c r="B935" s="142"/>
      <c r="C935" s="128"/>
      <c r="D935" s="128"/>
    </row>
    <row r="936" spans="2:4">
      <c r="B936" s="142"/>
      <c r="C936" s="128"/>
      <c r="D936" s="128"/>
    </row>
    <row r="937" spans="2:4">
      <c r="B937" s="142"/>
      <c r="C937" s="128"/>
      <c r="D937" s="128"/>
    </row>
    <row r="938" spans="2:4">
      <c r="B938" s="142"/>
      <c r="C938" s="128"/>
      <c r="D938" s="128"/>
    </row>
    <row r="939" spans="2:4">
      <c r="B939" s="142"/>
      <c r="C939" s="128"/>
      <c r="D939" s="128"/>
    </row>
    <row r="940" spans="2:4">
      <c r="B940" s="142"/>
      <c r="C940" s="128"/>
      <c r="D940" s="128"/>
    </row>
    <row r="941" spans="2:4">
      <c r="B941" s="142"/>
      <c r="C941" s="128"/>
      <c r="D941" s="128"/>
    </row>
    <row r="942" spans="2:4">
      <c r="B942" s="142"/>
      <c r="C942" s="128"/>
      <c r="D942" s="128"/>
    </row>
    <row r="943" spans="2:4">
      <c r="B943" s="142"/>
      <c r="C943" s="128"/>
      <c r="D943" s="128"/>
    </row>
    <row r="944" spans="2:4">
      <c r="B944" s="142"/>
      <c r="C944" s="128"/>
      <c r="D944" s="128"/>
    </row>
    <row r="945" spans="2:4">
      <c r="B945" s="142"/>
      <c r="C945" s="128"/>
      <c r="D945" s="128"/>
    </row>
    <row r="946" spans="2:4">
      <c r="B946" s="142"/>
      <c r="C946" s="128"/>
      <c r="D946" s="128"/>
    </row>
    <row r="947" spans="2:4">
      <c r="B947" s="142"/>
      <c r="C947" s="128"/>
      <c r="D947" s="128"/>
    </row>
    <row r="948" spans="2:4">
      <c r="B948" s="142"/>
      <c r="C948" s="128"/>
      <c r="D948" s="128"/>
    </row>
    <row r="949" spans="2:4">
      <c r="B949" s="142"/>
      <c r="C949" s="128"/>
      <c r="D949" s="128"/>
    </row>
    <row r="950" spans="2:4">
      <c r="B950" s="142"/>
      <c r="C950" s="128"/>
      <c r="D950" s="128"/>
    </row>
    <row r="951" spans="2:4">
      <c r="B951" s="142"/>
      <c r="C951" s="128"/>
      <c r="D951" s="128"/>
    </row>
    <row r="952" spans="2:4">
      <c r="B952" s="142"/>
      <c r="C952" s="128"/>
      <c r="D952" s="128"/>
    </row>
    <row r="953" spans="2:4">
      <c r="B953" s="142"/>
      <c r="C953" s="128"/>
      <c r="D953" s="128"/>
    </row>
    <row r="954" spans="2:4">
      <c r="B954" s="142"/>
      <c r="C954" s="128"/>
      <c r="D954" s="128"/>
    </row>
    <row r="955" spans="2:4">
      <c r="B955" s="142"/>
      <c r="C955" s="128"/>
      <c r="D955" s="128"/>
    </row>
    <row r="956" spans="2:4">
      <c r="B956" s="142"/>
      <c r="C956" s="128"/>
      <c r="D956" s="128"/>
    </row>
    <row r="957" spans="2:4">
      <c r="B957" s="142"/>
      <c r="C957" s="128"/>
      <c r="D957" s="128"/>
    </row>
    <row r="958" spans="2:4">
      <c r="B958" s="142"/>
      <c r="C958" s="128"/>
      <c r="D958" s="128"/>
    </row>
    <row r="959" spans="2:4">
      <c r="B959" s="142"/>
      <c r="C959" s="128"/>
      <c r="D959" s="128"/>
    </row>
    <row r="960" spans="2:4">
      <c r="B960" s="142"/>
      <c r="C960" s="128"/>
      <c r="D960" s="128"/>
    </row>
    <row r="961" spans="2:4">
      <c r="B961" s="142"/>
      <c r="C961" s="128"/>
      <c r="D961" s="128"/>
    </row>
    <row r="962" spans="2:4">
      <c r="B962" s="142"/>
      <c r="C962" s="128"/>
      <c r="D962" s="128"/>
    </row>
    <row r="963" spans="2:4">
      <c r="B963" s="142"/>
      <c r="C963" s="128"/>
      <c r="D963" s="128"/>
    </row>
    <row r="964" spans="2:4">
      <c r="B964" s="142"/>
      <c r="C964" s="128"/>
      <c r="D964" s="128"/>
    </row>
    <row r="965" spans="2:4">
      <c r="B965" s="142"/>
      <c r="C965" s="128"/>
      <c r="D965" s="128"/>
    </row>
    <row r="966" spans="2:4">
      <c r="B966" s="142"/>
      <c r="C966" s="128"/>
      <c r="D966" s="128"/>
    </row>
    <row r="967" spans="2:4">
      <c r="B967" s="142"/>
      <c r="C967" s="128"/>
      <c r="D967" s="128"/>
    </row>
  </sheetData>
  <sheetProtection sheet="1" objects="1" scenarios="1"/>
  <mergeCells count="1">
    <mergeCell ref="B6:D6"/>
  </mergeCells>
  <phoneticPr fontId="6" type="noConversion"/>
  <conditionalFormatting sqref="B10:B43 B49:B168">
    <cfRule type="cellIs" dxfId="3" priority="5" operator="equal">
      <formula>"NR3"</formula>
    </cfRule>
  </conditionalFormatting>
  <conditionalFormatting sqref="B44:B45">
    <cfRule type="cellIs" dxfId="2" priority="4" operator="equal">
      <formula>"NR3"</formula>
    </cfRule>
  </conditionalFormatting>
  <conditionalFormatting sqref="B48">
    <cfRule type="cellIs" dxfId="1" priority="3" operator="equal">
      <formula>"NR3"</formula>
    </cfRule>
  </conditionalFormatting>
  <conditionalFormatting sqref="B169">
    <cfRule type="cellIs" dxfId="0" priority="1" operator="equal">
      <formula>"NR3"</formula>
    </cfRule>
  </conditionalFormatting>
  <dataValidations count="1">
    <dataValidation allowBlank="1" showInputMessage="1" showErrorMessage="1" sqref="C5:C11 A1:B11 A12:C41 A42:D1048576 D1:D41 E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165</v>
      </c>
      <c r="C1" s="77" t="s" vm="1">
        <v>244</v>
      </c>
    </row>
    <row r="2" spans="2:16">
      <c r="B2" s="56" t="s">
        <v>164</v>
      </c>
      <c r="C2" s="77" t="s">
        <v>245</v>
      </c>
    </row>
    <row r="3" spans="2:16">
      <c r="B3" s="56" t="s">
        <v>166</v>
      </c>
      <c r="C3" s="77" t="s">
        <v>246</v>
      </c>
    </row>
    <row r="4" spans="2:16">
      <c r="B4" s="56" t="s">
        <v>167</v>
      </c>
      <c r="C4" s="77" t="s">
        <v>247</v>
      </c>
    </row>
    <row r="6" spans="2:16" ht="26.25" customHeight="1">
      <c r="B6" s="182" t="s">
        <v>203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</row>
    <row r="7" spans="2:16" s="3" customFormat="1" ht="78.75">
      <c r="B7" s="22" t="s">
        <v>135</v>
      </c>
      <c r="C7" s="30" t="s">
        <v>51</v>
      </c>
      <c r="D7" s="30" t="s">
        <v>75</v>
      </c>
      <c r="E7" s="30" t="s">
        <v>15</v>
      </c>
      <c r="F7" s="30" t="s">
        <v>76</v>
      </c>
      <c r="G7" s="30" t="s">
        <v>121</v>
      </c>
      <c r="H7" s="30" t="s">
        <v>18</v>
      </c>
      <c r="I7" s="30" t="s">
        <v>120</v>
      </c>
      <c r="J7" s="30" t="s">
        <v>17</v>
      </c>
      <c r="K7" s="30" t="s">
        <v>201</v>
      </c>
      <c r="L7" s="30" t="s">
        <v>232</v>
      </c>
      <c r="M7" s="30" t="s">
        <v>202</v>
      </c>
      <c r="N7" s="30" t="s">
        <v>67</v>
      </c>
      <c r="O7" s="30" t="s">
        <v>168</v>
      </c>
      <c r="P7" s="31" t="s">
        <v>170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234</v>
      </c>
      <c r="M8" s="32" t="s">
        <v>230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2:16" ht="20.25" customHeight="1">
      <c r="B11" s="143" t="s">
        <v>243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</row>
    <row r="12" spans="2:16">
      <c r="B12" s="143" t="s">
        <v>131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</row>
    <row r="13" spans="2:16">
      <c r="B13" s="143" t="s">
        <v>233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</row>
    <row r="14" spans="2:16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2:16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6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142"/>
      <c r="C110" s="142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2:16">
      <c r="B111" s="142"/>
      <c r="C111" s="142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2:16">
      <c r="B112" s="142"/>
      <c r="C112" s="142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2:16">
      <c r="B113" s="142"/>
      <c r="C113" s="142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2:16">
      <c r="B114" s="142"/>
      <c r="C114" s="142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42"/>
      <c r="C115" s="142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42"/>
      <c r="C116" s="142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42"/>
      <c r="C117" s="142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42"/>
      <c r="C118" s="142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42"/>
      <c r="C119" s="142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B120" s="142"/>
      <c r="C120" s="142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2:16">
      <c r="B121" s="142"/>
      <c r="C121" s="142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2:16">
      <c r="B122" s="142"/>
      <c r="C122" s="142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2:16">
      <c r="B123" s="142"/>
      <c r="C123" s="142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2:16">
      <c r="B124" s="142"/>
      <c r="C124" s="142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2:16">
      <c r="B125" s="142"/>
      <c r="C125" s="142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2:16">
      <c r="B126" s="142"/>
      <c r="C126" s="142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2:16">
      <c r="B127" s="142"/>
      <c r="C127" s="142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2:16">
      <c r="B128" s="142"/>
      <c r="C128" s="142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2:16">
      <c r="B129" s="142"/>
      <c r="C129" s="142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2:16">
      <c r="B130" s="142"/>
      <c r="C130" s="142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2:16">
      <c r="B131" s="142"/>
      <c r="C131" s="142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2:16">
      <c r="B132" s="142"/>
      <c r="C132" s="142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2:16">
      <c r="B133" s="142"/>
      <c r="C133" s="142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2:16">
      <c r="B134" s="142"/>
      <c r="C134" s="142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2:16">
      <c r="B135" s="142"/>
      <c r="C135" s="142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2:16">
      <c r="B136" s="142"/>
      <c r="C136" s="142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2:16">
      <c r="B137" s="142"/>
      <c r="C137" s="142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2:16">
      <c r="B138" s="142"/>
      <c r="C138" s="142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2:16">
      <c r="B139" s="142"/>
      <c r="C139" s="142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2:16">
      <c r="B140" s="142"/>
      <c r="C140" s="142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2:16">
      <c r="B141" s="142"/>
      <c r="C141" s="142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2:16">
      <c r="B142" s="142"/>
      <c r="C142" s="142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2:16">
      <c r="B143" s="142"/>
      <c r="C143" s="142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2:16">
      <c r="B144" s="142"/>
      <c r="C144" s="142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2:16">
      <c r="B145" s="142"/>
      <c r="C145" s="142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2:16">
      <c r="B146" s="142"/>
      <c r="C146" s="142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2:16">
      <c r="B147" s="142"/>
      <c r="C147" s="142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2:16">
      <c r="B148" s="142"/>
      <c r="C148" s="142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2:16">
      <c r="B149" s="142"/>
      <c r="C149" s="142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>
      <c r="B150" s="142"/>
      <c r="C150" s="142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>
      <c r="B151" s="142"/>
      <c r="C151" s="142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>
      <c r="B152" s="142"/>
      <c r="C152" s="142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>
      <c r="B153" s="142"/>
      <c r="C153" s="142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>
      <c r="B154" s="142"/>
      <c r="C154" s="142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>
      <c r="B155" s="142"/>
      <c r="C155" s="142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>
      <c r="B156" s="142"/>
      <c r="C156" s="142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>
      <c r="B157" s="142"/>
      <c r="C157" s="142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>
      <c r="B158" s="142"/>
      <c r="C158" s="142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>
      <c r="B159" s="142"/>
      <c r="C159" s="142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>
      <c r="B160" s="142"/>
      <c r="C160" s="142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>
      <c r="B161" s="142"/>
      <c r="C161" s="142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>
      <c r="B162" s="142"/>
      <c r="C162" s="142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>
      <c r="B163" s="142"/>
      <c r="C163" s="142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>
      <c r="B164" s="142"/>
      <c r="C164" s="142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>
      <c r="B165" s="142"/>
      <c r="C165" s="142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>
      <c r="B166" s="142"/>
      <c r="C166" s="142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>
      <c r="B167" s="142"/>
      <c r="C167" s="142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>
      <c r="B168" s="142"/>
      <c r="C168" s="142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>
      <c r="B169" s="142"/>
      <c r="C169" s="142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>
      <c r="B170" s="142"/>
      <c r="C170" s="142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>
      <c r="B171" s="142"/>
      <c r="C171" s="142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>
      <c r="B172" s="142"/>
      <c r="C172" s="142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>
      <c r="B173" s="142"/>
      <c r="C173" s="142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>
      <c r="B174" s="142"/>
      <c r="C174" s="142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>
      <c r="B175" s="142"/>
      <c r="C175" s="142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>
      <c r="B176" s="142"/>
      <c r="C176" s="142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>
      <c r="B177" s="142"/>
      <c r="C177" s="142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2:16">
      <c r="B178" s="142"/>
      <c r="C178" s="142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2:16">
      <c r="B179" s="142"/>
      <c r="C179" s="142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2:16">
      <c r="B180" s="142"/>
      <c r="C180" s="142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2:16">
      <c r="B181" s="142"/>
      <c r="C181" s="142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2:16">
      <c r="B182" s="142"/>
      <c r="C182" s="142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2:16">
      <c r="B183" s="142"/>
      <c r="C183" s="142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2:16">
      <c r="B184" s="142"/>
      <c r="C184" s="142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2:16">
      <c r="B185" s="142"/>
      <c r="C185" s="142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2:16">
      <c r="B186" s="142"/>
      <c r="C186" s="142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2:16">
      <c r="B187" s="142"/>
      <c r="C187" s="142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2:16">
      <c r="B188" s="142"/>
      <c r="C188" s="142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2:16">
      <c r="B189" s="142"/>
      <c r="C189" s="142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2:16">
      <c r="B190" s="142"/>
      <c r="C190" s="142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2:16">
      <c r="B191" s="142"/>
      <c r="C191" s="142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2:16">
      <c r="B192" s="142"/>
      <c r="C192" s="142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2:16">
      <c r="B193" s="142"/>
      <c r="C193" s="142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2:16">
      <c r="B194" s="142"/>
      <c r="C194" s="142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2:16">
      <c r="B195" s="142"/>
      <c r="C195" s="142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2:16">
      <c r="B196" s="142"/>
      <c r="C196" s="142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2:16">
      <c r="B197" s="142"/>
      <c r="C197" s="142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2:16">
      <c r="B198" s="142"/>
      <c r="C198" s="142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2:16">
      <c r="B199" s="142"/>
      <c r="C199" s="142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2:16">
      <c r="B200" s="142"/>
      <c r="C200" s="142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  <row r="201" spans="2:16">
      <c r="B201" s="142"/>
      <c r="C201" s="142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</row>
    <row r="202" spans="2:16">
      <c r="B202" s="142"/>
      <c r="C202" s="142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</row>
    <row r="203" spans="2:16">
      <c r="B203" s="142"/>
      <c r="C203" s="142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</row>
    <row r="204" spans="2:16">
      <c r="B204" s="142"/>
      <c r="C204" s="142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</row>
    <row r="205" spans="2:16">
      <c r="B205" s="142"/>
      <c r="C205" s="142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</row>
    <row r="206" spans="2:16">
      <c r="B206" s="142"/>
      <c r="C206" s="142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</row>
    <row r="207" spans="2:16">
      <c r="B207" s="142"/>
      <c r="C207" s="142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</row>
    <row r="208" spans="2:16">
      <c r="B208" s="142"/>
      <c r="C208" s="142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</row>
    <row r="209" spans="2:16">
      <c r="B209" s="142"/>
      <c r="C209" s="142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</row>
    <row r="210" spans="2:16">
      <c r="B210" s="142"/>
      <c r="C210" s="142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</row>
    <row r="211" spans="2:16">
      <c r="B211" s="142"/>
      <c r="C211" s="142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</row>
    <row r="212" spans="2:16">
      <c r="B212" s="142"/>
      <c r="C212" s="142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</row>
    <row r="213" spans="2:16">
      <c r="B213" s="142"/>
      <c r="C213" s="142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</row>
    <row r="214" spans="2:16">
      <c r="B214" s="142"/>
      <c r="C214" s="142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</row>
    <row r="215" spans="2:16">
      <c r="B215" s="142"/>
      <c r="C215" s="142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</row>
    <row r="216" spans="2:16">
      <c r="B216" s="142"/>
      <c r="C216" s="142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</row>
    <row r="217" spans="2:16">
      <c r="B217" s="142"/>
      <c r="C217" s="142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6"/>
  <sheetViews>
    <sheetView rightToLeft="1" zoomScale="90" zoomScaleNormal="90" workbookViewId="0">
      <selection activeCell="B1" sqref="B1:L104857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10.85546875" style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6.8554687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165</v>
      </c>
      <c r="C1" s="77" t="s" vm="1">
        <v>244</v>
      </c>
    </row>
    <row r="2" spans="2:12">
      <c r="B2" s="56" t="s">
        <v>164</v>
      </c>
      <c r="C2" s="77" t="s">
        <v>245</v>
      </c>
    </row>
    <row r="3" spans="2:12">
      <c r="B3" s="56" t="s">
        <v>166</v>
      </c>
      <c r="C3" s="77" t="s">
        <v>246</v>
      </c>
    </row>
    <row r="4" spans="2:12">
      <c r="B4" s="56" t="s">
        <v>167</v>
      </c>
      <c r="C4" s="77" t="s">
        <v>247</v>
      </c>
    </row>
    <row r="6" spans="2:12" ht="26.25" customHeight="1">
      <c r="B6" s="171" t="s">
        <v>192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2:12" s="3" customFormat="1" ht="63">
      <c r="B7" s="12" t="s">
        <v>134</v>
      </c>
      <c r="C7" s="13" t="s">
        <v>51</v>
      </c>
      <c r="D7" s="13" t="s">
        <v>136</v>
      </c>
      <c r="E7" s="13" t="s">
        <v>15</v>
      </c>
      <c r="F7" s="13" t="s">
        <v>76</v>
      </c>
      <c r="G7" s="13" t="s">
        <v>120</v>
      </c>
      <c r="H7" s="13" t="s">
        <v>17</v>
      </c>
      <c r="I7" s="13" t="s">
        <v>19</v>
      </c>
      <c r="J7" s="13" t="s">
        <v>72</v>
      </c>
      <c r="K7" s="13" t="s">
        <v>168</v>
      </c>
      <c r="L7" s="13" t="s">
        <v>169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230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78" t="s">
        <v>50</v>
      </c>
      <c r="C10" s="79"/>
      <c r="D10" s="79"/>
      <c r="E10" s="79"/>
      <c r="F10" s="79"/>
      <c r="G10" s="79"/>
      <c r="H10" s="79"/>
      <c r="I10" s="79"/>
      <c r="J10" s="87">
        <f>J11+J71</f>
        <v>6616426.919498479</v>
      </c>
      <c r="K10" s="88">
        <f>J10/$J$10</f>
        <v>1</v>
      </c>
      <c r="L10" s="88">
        <f>J10/'[5]סכום נכסי הקרן'!$C$42</f>
        <v>8.976594829342277E-2</v>
      </c>
    </row>
    <row r="11" spans="2:12">
      <c r="B11" s="80" t="s">
        <v>221</v>
      </c>
      <c r="C11" s="81"/>
      <c r="D11" s="81"/>
      <c r="E11" s="81"/>
      <c r="F11" s="81"/>
      <c r="G11" s="81"/>
      <c r="H11" s="81"/>
      <c r="I11" s="81"/>
      <c r="J11" s="90">
        <f>J12+J23+J68</f>
        <v>6108306.8449977832</v>
      </c>
      <c r="K11" s="91">
        <f t="shared" ref="K11:K21" si="0">J11/$J$10</f>
        <v>0.92320325144024851</v>
      </c>
      <c r="L11" s="91">
        <f>J11/'[5]סכום נכסי הקרן'!$C$42</f>
        <v>8.2872215333105126E-2</v>
      </c>
    </row>
    <row r="12" spans="2:12">
      <c r="B12" s="100" t="s">
        <v>47</v>
      </c>
      <c r="C12" s="81"/>
      <c r="D12" s="81"/>
      <c r="E12" s="81"/>
      <c r="F12" s="81"/>
      <c r="G12" s="81"/>
      <c r="H12" s="81"/>
      <c r="I12" s="81"/>
      <c r="J12" s="90">
        <f>SUM(J13:J21)</f>
        <v>4613635.1537225647</v>
      </c>
      <c r="K12" s="91">
        <f t="shared" si="0"/>
        <v>0.69730010016830579</v>
      </c>
      <c r="L12" s="91">
        <f>J12/'[5]סכום נכסי הקרן'!$C$42</f>
        <v>6.2593804736706657E-2</v>
      </c>
    </row>
    <row r="13" spans="2:12">
      <c r="B13" s="86" t="s">
        <v>3411</v>
      </c>
      <c r="C13" s="83" t="s">
        <v>3412</v>
      </c>
      <c r="D13" s="83">
        <v>10</v>
      </c>
      <c r="E13" s="83" t="s">
        <v>340</v>
      </c>
      <c r="F13" s="83" t="s">
        <v>341</v>
      </c>
      <c r="G13" s="96" t="s">
        <v>152</v>
      </c>
      <c r="H13" s="97">
        <v>0</v>
      </c>
      <c r="I13" s="97">
        <v>0</v>
      </c>
      <c r="J13" s="93">
        <v>3206.77</v>
      </c>
      <c r="K13" s="94">
        <f t="shared" si="0"/>
        <v>4.8466793920895766E-4</v>
      </c>
      <c r="L13" s="94">
        <f>J13/'[5]סכום נכסי הקרן'!$C$42</f>
        <v>4.3506677170511065E-5</v>
      </c>
    </row>
    <row r="14" spans="2:12">
      <c r="B14" s="86" t="s">
        <v>3411</v>
      </c>
      <c r="C14" s="83" t="s">
        <v>3413</v>
      </c>
      <c r="D14" s="83">
        <v>11</v>
      </c>
      <c r="E14" s="83" t="s">
        <v>340</v>
      </c>
      <c r="F14" s="83" t="s">
        <v>341</v>
      </c>
      <c r="G14" s="96" t="s">
        <v>152</v>
      </c>
      <c r="H14" s="97">
        <v>0</v>
      </c>
      <c r="I14" s="97">
        <v>0</v>
      </c>
      <c r="J14" s="93">
        <v>766989.41</v>
      </c>
      <c r="K14" s="94">
        <f t="shared" si="0"/>
        <v>0.11592199525996387</v>
      </c>
      <c r="L14" s="94">
        <f>J14/'[5]סכום נכסי הקרן'!$C$42</f>
        <v>1.0405847832576316E-2</v>
      </c>
    </row>
    <row r="15" spans="2:12">
      <c r="B15" s="86" t="s">
        <v>3414</v>
      </c>
      <c r="C15" s="83" t="s">
        <v>3415</v>
      </c>
      <c r="D15" s="83">
        <v>12</v>
      </c>
      <c r="E15" s="83" t="s">
        <v>340</v>
      </c>
      <c r="F15" s="83" t="s">
        <v>341</v>
      </c>
      <c r="G15" s="96" t="s">
        <v>152</v>
      </c>
      <c r="H15" s="97">
        <v>0</v>
      </c>
      <c r="I15" s="97">
        <v>0</v>
      </c>
      <c r="J15" s="93">
        <f>935125.45+62954.86</f>
        <v>998080.30999999994</v>
      </c>
      <c r="K15" s="94">
        <f t="shared" si="0"/>
        <v>0.15084883761939197</v>
      </c>
      <c r="L15" s="94">
        <f>J15/'[5]סכום נכסי הקרן'!$C$42</f>
        <v>1.3541088957865268E-2</v>
      </c>
    </row>
    <row r="16" spans="2:12">
      <c r="B16" s="86" t="s">
        <v>3414</v>
      </c>
      <c r="C16" s="83" t="s">
        <v>3416</v>
      </c>
      <c r="D16" s="83">
        <v>12</v>
      </c>
      <c r="E16" s="83" t="s">
        <v>340</v>
      </c>
      <c r="F16" s="83" t="s">
        <v>341</v>
      </c>
      <c r="G16" s="96" t="s">
        <v>152</v>
      </c>
      <c r="H16" s="97">
        <v>0</v>
      </c>
      <c r="I16" s="97">
        <v>0</v>
      </c>
      <c r="J16" s="93">
        <v>51019.05</v>
      </c>
      <c r="K16" s="94">
        <f t="shared" si="0"/>
        <v>7.7109670552920149E-3</v>
      </c>
      <c r="L16" s="94">
        <f>J16/'[5]סכום נכסי הקרן'!$C$42</f>
        <v>6.921822699776294E-4</v>
      </c>
    </row>
    <row r="17" spans="2:12">
      <c r="B17" s="86" t="s">
        <v>3417</v>
      </c>
      <c r="C17" s="83" t="s">
        <v>3418</v>
      </c>
      <c r="D17" s="83">
        <v>10</v>
      </c>
      <c r="E17" s="83" t="s">
        <v>340</v>
      </c>
      <c r="F17" s="83" t="s">
        <v>341</v>
      </c>
      <c r="G17" s="96" t="s">
        <v>152</v>
      </c>
      <c r="H17" s="97">
        <v>0</v>
      </c>
      <c r="I17" s="97">
        <v>0</v>
      </c>
      <c r="J17" s="93">
        <v>422417.55</v>
      </c>
      <c r="K17" s="94">
        <f t="shared" si="0"/>
        <v>6.3843756628693932E-2</v>
      </c>
      <c r="L17" s="94">
        <f>J17/'[5]סכום נכסי הקרן'!$C$42</f>
        <v>5.7309953563892064E-3</v>
      </c>
    </row>
    <row r="18" spans="2:12">
      <c r="B18" s="86" t="s">
        <v>3417</v>
      </c>
      <c r="C18" s="83" t="s">
        <v>3419</v>
      </c>
      <c r="D18" s="83">
        <v>10</v>
      </c>
      <c r="E18" s="83" t="s">
        <v>340</v>
      </c>
      <c r="F18" s="83" t="s">
        <v>341</v>
      </c>
      <c r="G18" s="96" t="s">
        <v>152</v>
      </c>
      <c r="H18" s="97">
        <v>0</v>
      </c>
      <c r="I18" s="97">
        <v>0</v>
      </c>
      <c r="J18" s="93">
        <v>690794.97</v>
      </c>
      <c r="K18" s="94">
        <f t="shared" si="0"/>
        <v>0.10440604549930732</v>
      </c>
      <c r="L18" s="94">
        <f>J18/'[5]סכום נכסי הקרן'!$C$42</f>
        <v>9.3721076818115666E-3</v>
      </c>
    </row>
    <row r="19" spans="2:12">
      <c r="B19" s="86" t="s">
        <v>3417</v>
      </c>
      <c r="C19" s="83" t="s">
        <v>3420</v>
      </c>
      <c r="D19" s="83">
        <v>10</v>
      </c>
      <c r="E19" s="83" t="s">
        <v>340</v>
      </c>
      <c r="F19" s="83" t="s">
        <v>341</v>
      </c>
      <c r="G19" s="96" t="s">
        <v>152</v>
      </c>
      <c r="H19" s="97">
        <v>0</v>
      </c>
      <c r="I19" s="97">
        <v>0</v>
      </c>
      <c r="J19" s="93">
        <v>1040238.9099999999</v>
      </c>
      <c r="K19" s="94">
        <f t="shared" si="0"/>
        <v>0.15722064532057878</v>
      </c>
      <c r="L19" s="94">
        <f>J19/'[5]סכום נכסי הקרן'!$C$42</f>
        <v>1.4113060318505634E-2</v>
      </c>
    </row>
    <row r="20" spans="2:12">
      <c r="B20" s="86" t="s">
        <v>3421</v>
      </c>
      <c r="C20" s="83" t="s">
        <v>3422</v>
      </c>
      <c r="D20" s="83">
        <v>20</v>
      </c>
      <c r="E20" s="83" t="s">
        <v>340</v>
      </c>
      <c r="F20" s="83" t="s">
        <v>341</v>
      </c>
      <c r="G20" s="96" t="s">
        <v>152</v>
      </c>
      <c r="H20" s="97">
        <v>0</v>
      </c>
      <c r="I20" s="97">
        <v>0</v>
      </c>
      <c r="J20" s="93">
        <v>638517.31805256486</v>
      </c>
      <c r="K20" s="94">
        <f t="shared" si="0"/>
        <v>9.6504854632470438E-2</v>
      </c>
      <c r="L20" s="94">
        <f>J20/'[5]סכום נכסי הקרן'!$C$42</f>
        <v>8.6628497910026213E-3</v>
      </c>
    </row>
    <row r="21" spans="2:12">
      <c r="B21" s="86" t="s">
        <v>3423</v>
      </c>
      <c r="C21" s="83" t="s">
        <v>3424</v>
      </c>
      <c r="D21" s="83">
        <v>26</v>
      </c>
      <c r="E21" s="83" t="s">
        <v>340</v>
      </c>
      <c r="F21" s="83" t="s">
        <v>341</v>
      </c>
      <c r="G21" s="96" t="s">
        <v>152</v>
      </c>
      <c r="H21" s="97">
        <v>0</v>
      </c>
      <c r="I21" s="97">
        <v>0</v>
      </c>
      <c r="J21" s="93">
        <v>2370.8656700000001</v>
      </c>
      <c r="K21" s="94">
        <f t="shared" si="0"/>
        <v>3.5833021339858013E-4</v>
      </c>
      <c r="L21" s="94">
        <f>J21/'[5]סכום נכסי הקרן'!$C$42</f>
        <v>3.2165851407908092E-5</v>
      </c>
    </row>
    <row r="22" spans="2:12">
      <c r="B22" s="82"/>
      <c r="C22" s="83"/>
      <c r="D22" s="83"/>
      <c r="E22" s="83"/>
      <c r="F22" s="83"/>
      <c r="G22" s="83"/>
      <c r="H22" s="83"/>
      <c r="I22" s="83"/>
      <c r="J22" s="83"/>
      <c r="K22" s="94"/>
      <c r="L22" s="83"/>
    </row>
    <row r="23" spans="2:12">
      <c r="B23" s="100" t="s">
        <v>48</v>
      </c>
      <c r="C23" s="81"/>
      <c r="D23" s="81"/>
      <c r="E23" s="81"/>
      <c r="F23" s="81"/>
      <c r="G23" s="81"/>
      <c r="H23" s="81"/>
      <c r="I23" s="81"/>
      <c r="J23" s="90">
        <f>SUM(J24:J66)</f>
        <v>1494624.1012752184</v>
      </c>
      <c r="K23" s="91">
        <f t="shared" ref="K23:K66" si="1">J23/$J$10</f>
        <v>0.22589595856799852</v>
      </c>
      <c r="L23" s="91">
        <f>J23/'[5]סכום נכסי הקרן'!$C$42</f>
        <v>2.0277764936508125E-2</v>
      </c>
    </row>
    <row r="24" spans="2:12">
      <c r="B24" s="86" t="s">
        <v>3410</v>
      </c>
      <c r="C24" s="83" t="s">
        <v>3425</v>
      </c>
      <c r="D24" s="83">
        <v>95</v>
      </c>
      <c r="E24" s="83" t="s">
        <v>1157</v>
      </c>
      <c r="F24" s="83"/>
      <c r="G24" s="96" t="s">
        <v>151</v>
      </c>
      <c r="H24" s="83"/>
      <c r="I24" s="83"/>
      <c r="J24" s="93">
        <v>6.9599999999999992E-3</v>
      </c>
      <c r="K24" s="94">
        <f t="shared" si="1"/>
        <v>1.0519272841190186E-9</v>
      </c>
      <c r="L24" s="94">
        <f>J24/'[5]סכום נכסי הקרן'!$C$42</f>
        <v>9.4427250194668459E-11</v>
      </c>
    </row>
    <row r="25" spans="2:12">
      <c r="B25" s="86" t="s">
        <v>3410</v>
      </c>
      <c r="C25" s="83" t="s">
        <v>3427</v>
      </c>
      <c r="D25" s="83">
        <v>95</v>
      </c>
      <c r="E25" s="83" t="s">
        <v>1157</v>
      </c>
      <c r="F25" s="83"/>
      <c r="G25" s="96" t="s">
        <v>153</v>
      </c>
      <c r="H25" s="83"/>
      <c r="I25" s="83"/>
      <c r="J25" s="93">
        <v>6.8000000000000005E-4</v>
      </c>
      <c r="K25" s="94">
        <f t="shared" si="1"/>
        <v>1.0277450477024896E-10</v>
      </c>
      <c r="L25" s="94">
        <f>J25/'[5]סכום נכסי הקרן'!$C$42</f>
        <v>9.225650881088299E-12</v>
      </c>
    </row>
    <row r="26" spans="2:12">
      <c r="B26" s="86" t="s">
        <v>3414</v>
      </c>
      <c r="C26" s="83" t="s">
        <v>3428</v>
      </c>
      <c r="D26" s="83">
        <v>12</v>
      </c>
      <c r="E26" s="83" t="s">
        <v>340</v>
      </c>
      <c r="F26" s="83" t="s">
        <v>341</v>
      </c>
      <c r="G26" s="96" t="s">
        <v>158</v>
      </c>
      <c r="H26" s="97">
        <v>0</v>
      </c>
      <c r="I26" s="97">
        <v>0</v>
      </c>
      <c r="J26" s="93">
        <v>2.27</v>
      </c>
      <c r="K26" s="94">
        <f t="shared" si="1"/>
        <v>3.4308547915950752E-7</v>
      </c>
      <c r="L26" s="94">
        <f>J26/'[5]סכום נכסי הקרן'!$C$42</f>
        <v>3.0797393382456529E-8</v>
      </c>
    </row>
    <row r="27" spans="2:12">
      <c r="B27" s="86" t="s">
        <v>3414</v>
      </c>
      <c r="C27" s="83" t="s">
        <v>3429</v>
      </c>
      <c r="D27" s="83">
        <v>12</v>
      </c>
      <c r="E27" s="83" t="s">
        <v>340</v>
      </c>
      <c r="F27" s="83" t="s">
        <v>341</v>
      </c>
      <c r="G27" s="96" t="s">
        <v>151</v>
      </c>
      <c r="H27" s="97">
        <v>0</v>
      </c>
      <c r="I27" s="97">
        <v>0</v>
      </c>
      <c r="J27" s="93">
        <v>521151.13</v>
      </c>
      <c r="K27" s="94">
        <f t="shared" si="1"/>
        <v>7.8766248965008279E-2</v>
      </c>
      <c r="L27" s="94">
        <f>J27/'[5]סכום נכסי הקרן'!$C$42</f>
        <v>7.0705270318597978E-3</v>
      </c>
    </row>
    <row r="28" spans="2:12">
      <c r="B28" s="86" t="s">
        <v>3414</v>
      </c>
      <c r="C28" s="83" t="s">
        <v>3430</v>
      </c>
      <c r="D28" s="83">
        <v>12</v>
      </c>
      <c r="E28" s="83" t="s">
        <v>340</v>
      </c>
      <c r="F28" s="83" t="s">
        <v>341</v>
      </c>
      <c r="G28" s="96" t="s">
        <v>160</v>
      </c>
      <c r="H28" s="97">
        <v>0</v>
      </c>
      <c r="I28" s="97">
        <v>0</v>
      </c>
      <c r="J28" s="93">
        <v>711.40229771400016</v>
      </c>
      <c r="K28" s="94">
        <f t="shared" si="1"/>
        <v>1.0752061594113761E-4</v>
      </c>
      <c r="L28" s="94">
        <f>J28/'[5]סכום נכסי הקרן'!$C$42</f>
        <v>9.6516900510491261E-6</v>
      </c>
    </row>
    <row r="29" spans="2:12">
      <c r="B29" s="86" t="s">
        <v>3414</v>
      </c>
      <c r="C29" s="83" t="s">
        <v>3431</v>
      </c>
      <c r="D29" s="83">
        <v>12</v>
      </c>
      <c r="E29" s="83" t="s">
        <v>340</v>
      </c>
      <c r="F29" s="83" t="s">
        <v>341</v>
      </c>
      <c r="G29" s="96" t="s">
        <v>159</v>
      </c>
      <c r="H29" s="97">
        <v>0</v>
      </c>
      <c r="I29" s="97">
        <v>0</v>
      </c>
      <c r="J29" s="93">
        <v>4039.0209299999992</v>
      </c>
      <c r="K29" s="94">
        <f t="shared" si="1"/>
        <v>6.104534938785592E-4</v>
      </c>
      <c r="L29" s="94">
        <f>J29/'[5]סכום נכסי הקרן'!$C$42</f>
        <v>5.479793676704202E-5</v>
      </c>
    </row>
    <row r="30" spans="2:12">
      <c r="B30" s="86" t="s">
        <v>3414</v>
      </c>
      <c r="C30" s="83" t="s">
        <v>3432</v>
      </c>
      <c r="D30" s="83">
        <v>12</v>
      </c>
      <c r="E30" s="83" t="s">
        <v>340</v>
      </c>
      <c r="F30" s="83" t="s">
        <v>341</v>
      </c>
      <c r="G30" s="96" t="s">
        <v>154</v>
      </c>
      <c r="H30" s="97">
        <v>0</v>
      </c>
      <c r="I30" s="97">
        <v>0</v>
      </c>
      <c r="J30" s="93">
        <v>57050.5</v>
      </c>
      <c r="K30" s="94">
        <f t="shared" si="1"/>
        <v>8.6225542417574814E-3</v>
      </c>
      <c r="L30" s="94">
        <f>J30/'[5]סכום נכסי הקרן'!$C$42</f>
        <v>7.7401175822283533E-4</v>
      </c>
    </row>
    <row r="31" spans="2:12">
      <c r="B31" s="86" t="s">
        <v>3414</v>
      </c>
      <c r="C31" s="83" t="s">
        <v>3433</v>
      </c>
      <c r="D31" s="83">
        <v>12</v>
      </c>
      <c r="E31" s="83" t="s">
        <v>340</v>
      </c>
      <c r="F31" s="83" t="s">
        <v>341</v>
      </c>
      <c r="G31" s="96" t="s">
        <v>155</v>
      </c>
      <c r="H31" s="97">
        <v>0</v>
      </c>
      <c r="I31" s="97">
        <v>0</v>
      </c>
      <c r="J31" s="93">
        <v>10.77</v>
      </c>
      <c r="K31" s="94">
        <f t="shared" si="1"/>
        <v>1.6277667887876194E-6</v>
      </c>
      <c r="L31" s="94">
        <f>J31/'[5]סכום נכסי הקרן'!$C$42</f>
        <v>1.4611802939606026E-7</v>
      </c>
    </row>
    <row r="32" spans="2:12">
      <c r="B32" s="86" t="s">
        <v>3414</v>
      </c>
      <c r="C32" s="83" t="s">
        <v>3434</v>
      </c>
      <c r="D32" s="83">
        <v>12</v>
      </c>
      <c r="E32" s="83" t="s">
        <v>340</v>
      </c>
      <c r="F32" s="83" t="s">
        <v>341</v>
      </c>
      <c r="G32" s="96" t="s">
        <v>153</v>
      </c>
      <c r="H32" s="97">
        <v>0</v>
      </c>
      <c r="I32" s="97">
        <v>0</v>
      </c>
      <c r="J32" s="93">
        <v>41377.58</v>
      </c>
      <c r="K32" s="94">
        <f t="shared" si="1"/>
        <v>6.2537651368990551E-3</v>
      </c>
      <c r="L32" s="94">
        <f>J32/'[5]סכום נכסי הקרן'!$C$42</f>
        <v>5.6137515791809063E-4</v>
      </c>
    </row>
    <row r="33" spans="2:12">
      <c r="B33" s="86" t="s">
        <v>3417</v>
      </c>
      <c r="C33" s="83" t="s">
        <v>3435</v>
      </c>
      <c r="D33" s="83">
        <v>10</v>
      </c>
      <c r="E33" s="83" t="s">
        <v>340</v>
      </c>
      <c r="F33" s="83" t="s">
        <v>341</v>
      </c>
      <c r="G33" s="96" t="s">
        <v>1597</v>
      </c>
      <c r="H33" s="97">
        <v>0</v>
      </c>
      <c r="I33" s="97">
        <v>0</v>
      </c>
      <c r="J33" s="93">
        <v>26.797669601999996</v>
      </c>
      <c r="K33" s="94">
        <f t="shared" si="1"/>
        <v>4.050172385797506E-6</v>
      </c>
      <c r="L33" s="94">
        <f>J33/'[5]סכום נכסי הקרן'!$C$42</f>
        <v>3.6356756496294763E-7</v>
      </c>
    </row>
    <row r="34" spans="2:12">
      <c r="B34" s="86" t="s">
        <v>3417</v>
      </c>
      <c r="C34" s="83" t="s">
        <v>3436</v>
      </c>
      <c r="D34" s="83">
        <v>10</v>
      </c>
      <c r="E34" s="83" t="s">
        <v>340</v>
      </c>
      <c r="F34" s="83" t="s">
        <v>341</v>
      </c>
      <c r="G34" s="96" t="s">
        <v>158</v>
      </c>
      <c r="H34" s="97">
        <v>0</v>
      </c>
      <c r="I34" s="97">
        <v>0</v>
      </c>
      <c r="J34" s="93">
        <v>1.69</v>
      </c>
      <c r="K34" s="94">
        <f t="shared" si="1"/>
        <v>2.5542487214958929E-7</v>
      </c>
      <c r="L34" s="94">
        <f>J34/'[5]סכום נכסי הקרן'!$C$42</f>
        <v>2.2928455866234153E-8</v>
      </c>
    </row>
    <row r="35" spans="2:12">
      <c r="B35" s="86" t="s">
        <v>3417</v>
      </c>
      <c r="C35" s="83" t="s">
        <v>3437</v>
      </c>
      <c r="D35" s="83">
        <v>10</v>
      </c>
      <c r="E35" s="83" t="s">
        <v>340</v>
      </c>
      <c r="F35" s="83" t="s">
        <v>341</v>
      </c>
      <c r="G35" s="96" t="s">
        <v>153</v>
      </c>
      <c r="H35" s="97">
        <v>0</v>
      </c>
      <c r="I35" s="97">
        <v>0</v>
      </c>
      <c r="J35" s="93">
        <v>2221.85</v>
      </c>
      <c r="K35" s="94">
        <f t="shared" si="1"/>
        <v>3.3580813738790828E-4</v>
      </c>
      <c r="L35" s="94">
        <f>J35/'[5]סכום נכסי הקרן'!$C$42</f>
        <v>3.0144135897273582E-5</v>
      </c>
    </row>
    <row r="36" spans="2:12">
      <c r="B36" s="86" t="s">
        <v>3417</v>
      </c>
      <c r="C36" s="83" t="s">
        <v>3438</v>
      </c>
      <c r="D36" s="83">
        <v>10</v>
      </c>
      <c r="E36" s="83" t="s">
        <v>340</v>
      </c>
      <c r="F36" s="83" t="s">
        <v>341</v>
      </c>
      <c r="G36" s="96" t="s">
        <v>155</v>
      </c>
      <c r="H36" s="97">
        <v>0</v>
      </c>
      <c r="I36" s="97">
        <v>0</v>
      </c>
      <c r="J36" s="93">
        <v>242.57715870000001</v>
      </c>
      <c r="K36" s="94">
        <f t="shared" si="1"/>
        <v>3.6662863755833218E-5</v>
      </c>
      <c r="L36" s="94">
        <f>J36/'[5]סכום נכסי הקרן'!$C$42</f>
        <v>3.2910767321949281E-6</v>
      </c>
    </row>
    <row r="37" spans="2:12">
      <c r="B37" s="86" t="s">
        <v>3417</v>
      </c>
      <c r="C37" s="83" t="s">
        <v>3439</v>
      </c>
      <c r="D37" s="83">
        <v>10</v>
      </c>
      <c r="E37" s="83" t="s">
        <v>340</v>
      </c>
      <c r="F37" s="83" t="s">
        <v>341</v>
      </c>
      <c r="G37" s="96" t="s">
        <v>153</v>
      </c>
      <c r="H37" s="97">
        <v>0</v>
      </c>
      <c r="I37" s="97">
        <v>0</v>
      </c>
      <c r="J37" s="93">
        <v>69853.460000000006</v>
      </c>
      <c r="K37" s="94">
        <f t="shared" si="1"/>
        <v>1.0557580526453522E-2</v>
      </c>
      <c r="L37" s="94">
        <f>J37/'[5]סכום נכסי הקרן'!$C$42</f>
        <v>9.4771122764127395E-4</v>
      </c>
    </row>
    <row r="38" spans="2:12">
      <c r="B38" s="86" t="s">
        <v>3417</v>
      </c>
      <c r="C38" s="83" t="s">
        <v>3440</v>
      </c>
      <c r="D38" s="83">
        <v>10</v>
      </c>
      <c r="E38" s="83" t="s">
        <v>340</v>
      </c>
      <c r="F38" s="83" t="s">
        <v>341</v>
      </c>
      <c r="G38" s="96" t="s">
        <v>157</v>
      </c>
      <c r="H38" s="97">
        <v>0</v>
      </c>
      <c r="I38" s="97">
        <v>0</v>
      </c>
      <c r="J38" s="93">
        <v>18071.396146869996</v>
      </c>
      <c r="K38" s="94">
        <f t="shared" si="1"/>
        <v>2.731292337502278E-3</v>
      </c>
      <c r="L38" s="94">
        <f>J38/'[5]סכום נכסי הקרן'!$C$42</f>
        <v>2.4517704674245129E-4</v>
      </c>
    </row>
    <row r="39" spans="2:12">
      <c r="B39" s="86" t="s">
        <v>3417</v>
      </c>
      <c r="C39" s="83" t="s">
        <v>3441</v>
      </c>
      <c r="D39" s="83">
        <v>10</v>
      </c>
      <c r="E39" s="83" t="s">
        <v>340</v>
      </c>
      <c r="F39" s="83" t="s">
        <v>341</v>
      </c>
      <c r="G39" s="96" t="s">
        <v>154</v>
      </c>
      <c r="H39" s="97">
        <v>0</v>
      </c>
      <c r="I39" s="97">
        <v>0</v>
      </c>
      <c r="J39" s="93">
        <v>43951.360000000001</v>
      </c>
      <c r="K39" s="94">
        <f t="shared" si="1"/>
        <v>6.6427636146748955E-3</v>
      </c>
      <c r="L39" s="94">
        <f>J39/'[5]סכום נכסי הקרן'!$C$42</f>
        <v>5.9629397516033683E-4</v>
      </c>
    </row>
    <row r="40" spans="2:12">
      <c r="B40" s="86" t="s">
        <v>3417</v>
      </c>
      <c r="C40" s="83" t="s">
        <v>3442</v>
      </c>
      <c r="D40" s="83">
        <v>10</v>
      </c>
      <c r="E40" s="83" t="s">
        <v>340</v>
      </c>
      <c r="F40" s="83" t="s">
        <v>341</v>
      </c>
      <c r="G40" s="96" t="s">
        <v>160</v>
      </c>
      <c r="H40" s="97">
        <v>0</v>
      </c>
      <c r="I40" s="97">
        <v>0</v>
      </c>
      <c r="J40" s="93">
        <v>58521.08</v>
      </c>
      <c r="K40" s="94">
        <f t="shared" si="1"/>
        <v>8.8448161994413542E-3</v>
      </c>
      <c r="L40" s="94">
        <f>J40/'[5]סכום נכסי הקרן'!$C$42</f>
        <v>7.9396331362388062E-4</v>
      </c>
    </row>
    <row r="41" spans="2:12">
      <c r="B41" s="86" t="s">
        <v>3417</v>
      </c>
      <c r="C41" s="83" t="s">
        <v>3443</v>
      </c>
      <c r="D41" s="83">
        <v>10</v>
      </c>
      <c r="E41" s="83" t="s">
        <v>340</v>
      </c>
      <c r="F41" s="83" t="s">
        <v>341</v>
      </c>
      <c r="G41" s="96" t="s">
        <v>151</v>
      </c>
      <c r="H41" s="97">
        <v>0</v>
      </c>
      <c r="I41" s="97">
        <v>0</v>
      </c>
      <c r="J41" s="93">
        <v>190552.84</v>
      </c>
      <c r="K41" s="94">
        <f t="shared" si="1"/>
        <v>2.8799961417006595E-2</v>
      </c>
      <c r="L41" s="94">
        <f>J41/'[5]סכום נכסי הקרן'!$C$42</f>
        <v>2.5852558474115848E-3</v>
      </c>
    </row>
    <row r="42" spans="2:12">
      <c r="B42" s="86" t="s">
        <v>3417</v>
      </c>
      <c r="C42" s="83" t="s">
        <v>3444</v>
      </c>
      <c r="D42" s="83">
        <v>10</v>
      </c>
      <c r="E42" s="83" t="s">
        <v>340</v>
      </c>
      <c r="F42" s="83" t="s">
        <v>341</v>
      </c>
      <c r="G42" s="96" t="s">
        <v>155</v>
      </c>
      <c r="H42" s="97">
        <v>0</v>
      </c>
      <c r="I42" s="97">
        <v>0</v>
      </c>
      <c r="J42" s="93">
        <v>78.849999999999994</v>
      </c>
      <c r="K42" s="94">
        <f t="shared" si="1"/>
        <v>1.1917308384020778E-5</v>
      </c>
      <c r="L42" s="94">
        <f>J42/'[5]סכום נכסי הקרן'!$C$42</f>
        <v>1.0697684881967829E-6</v>
      </c>
    </row>
    <row r="43" spans="2:12">
      <c r="B43" s="86" t="s">
        <v>3417</v>
      </c>
      <c r="C43" s="83" t="s">
        <v>3445</v>
      </c>
      <c r="D43" s="83">
        <v>10</v>
      </c>
      <c r="E43" s="83" t="s">
        <v>340</v>
      </c>
      <c r="F43" s="83" t="s">
        <v>341</v>
      </c>
      <c r="G43" s="96" t="s">
        <v>159</v>
      </c>
      <c r="H43" s="97">
        <v>0</v>
      </c>
      <c r="I43" s="97">
        <v>0</v>
      </c>
      <c r="J43" s="93">
        <v>949.12968000000001</v>
      </c>
      <c r="K43" s="94">
        <f t="shared" si="1"/>
        <v>1.434504894481542E-4</v>
      </c>
      <c r="L43" s="94">
        <f>J43/'[5]סכום נכסי הקרן'!$C$42</f>
        <v>1.2876969218469198E-5</v>
      </c>
    </row>
    <row r="44" spans="2:12">
      <c r="B44" s="86" t="s">
        <v>3417</v>
      </c>
      <c r="C44" s="83" t="s">
        <v>3446</v>
      </c>
      <c r="D44" s="83">
        <v>10</v>
      </c>
      <c r="E44" s="83" t="s">
        <v>340</v>
      </c>
      <c r="F44" s="83" t="s">
        <v>341</v>
      </c>
      <c r="G44" s="96" t="s">
        <v>159</v>
      </c>
      <c r="H44" s="97">
        <v>0</v>
      </c>
      <c r="I44" s="97">
        <v>0</v>
      </c>
      <c r="J44" s="93">
        <v>9.9129999999999982E-2</v>
      </c>
      <c r="K44" s="94">
        <f t="shared" si="1"/>
        <v>1.4982406849815849E-8</v>
      </c>
      <c r="L44" s="94">
        <f>J44/'[5]סכום נכסי הקרן'!$C$42</f>
        <v>1.3449099585915925E-9</v>
      </c>
    </row>
    <row r="45" spans="2:12">
      <c r="B45" s="86" t="s">
        <v>3417</v>
      </c>
      <c r="C45" s="83" t="s">
        <v>3447</v>
      </c>
      <c r="D45" s="83">
        <v>10</v>
      </c>
      <c r="E45" s="83" t="s">
        <v>340</v>
      </c>
      <c r="F45" s="83" t="s">
        <v>341</v>
      </c>
      <c r="G45" s="96" t="s">
        <v>154</v>
      </c>
      <c r="H45" s="97">
        <v>0</v>
      </c>
      <c r="I45" s="97">
        <v>0</v>
      </c>
      <c r="J45" s="93">
        <v>684.35</v>
      </c>
      <c r="K45" s="94">
        <f t="shared" si="1"/>
        <v>1.0343195932282333E-4</v>
      </c>
      <c r="L45" s="94">
        <f>J45/'[5]סכום נכסי הקרן'!$C$42</f>
        <v>9.2846679124599667E-6</v>
      </c>
    </row>
    <row r="46" spans="2:12">
      <c r="B46" s="86" t="s">
        <v>3417</v>
      </c>
      <c r="C46" s="83" t="s">
        <v>3448</v>
      </c>
      <c r="D46" s="83">
        <v>10</v>
      </c>
      <c r="E46" s="83" t="s">
        <v>340</v>
      </c>
      <c r="F46" s="83" t="s">
        <v>341</v>
      </c>
      <c r="G46" s="96" t="s">
        <v>151</v>
      </c>
      <c r="H46" s="97">
        <v>0</v>
      </c>
      <c r="I46" s="97">
        <v>0</v>
      </c>
      <c r="J46" s="93">
        <v>472587.83</v>
      </c>
      <c r="K46" s="94">
        <f t="shared" si="1"/>
        <v>7.1426441453965595E-2</v>
      </c>
      <c r="L46" s="94">
        <f>J46/'[5]סכום נכסי הקרן'!$C$42</f>
        <v>6.4116622503398637E-3</v>
      </c>
    </row>
    <row r="47" spans="2:12">
      <c r="B47" s="86" t="s">
        <v>3417</v>
      </c>
      <c r="C47" s="83" t="s">
        <v>3449</v>
      </c>
      <c r="D47" s="83">
        <v>10</v>
      </c>
      <c r="E47" s="83" t="s">
        <v>340</v>
      </c>
      <c r="F47" s="83" t="s">
        <v>341</v>
      </c>
      <c r="G47" s="96" t="s">
        <v>156</v>
      </c>
      <c r="H47" s="97">
        <v>0</v>
      </c>
      <c r="I47" s="97">
        <v>0</v>
      </c>
      <c r="J47" s="93">
        <v>39.950160292999996</v>
      </c>
      <c r="K47" s="94">
        <f t="shared" si="1"/>
        <v>6.0380263817722623E-6</v>
      </c>
      <c r="L47" s="94">
        <f>J47/'[5]סכום נכסי הקרן'!$C$42</f>
        <v>5.4200916398049141E-7</v>
      </c>
    </row>
    <row r="48" spans="2:12">
      <c r="B48" s="86" t="s">
        <v>3421</v>
      </c>
      <c r="C48" s="83" t="s">
        <v>3450</v>
      </c>
      <c r="D48" s="83">
        <v>20</v>
      </c>
      <c r="E48" s="83" t="s">
        <v>340</v>
      </c>
      <c r="F48" s="83" t="s">
        <v>341</v>
      </c>
      <c r="G48" s="96" t="s">
        <v>153</v>
      </c>
      <c r="H48" s="97">
        <v>0</v>
      </c>
      <c r="I48" s="97">
        <v>0</v>
      </c>
      <c r="J48" s="93">
        <v>7.3288686159999976</v>
      </c>
      <c r="K48" s="94">
        <f t="shared" si="1"/>
        <v>1.1076777096112053E-6</v>
      </c>
      <c r="L48" s="94">
        <f>J48/'[5]סכום נכסי הקרן'!$C$42</f>
        <v>9.943174000673641E-8</v>
      </c>
    </row>
    <row r="49" spans="2:12">
      <c r="B49" s="86" t="s">
        <v>3421</v>
      </c>
      <c r="C49" s="83" t="s">
        <v>3451</v>
      </c>
      <c r="D49" s="83">
        <v>20</v>
      </c>
      <c r="E49" s="83" t="s">
        <v>340</v>
      </c>
      <c r="F49" s="83" t="s">
        <v>341</v>
      </c>
      <c r="G49" s="96" t="s">
        <v>160</v>
      </c>
      <c r="H49" s="97">
        <v>0</v>
      </c>
      <c r="I49" s="97">
        <v>0</v>
      </c>
      <c r="J49" s="93">
        <v>1643.6342359339994</v>
      </c>
      <c r="K49" s="94">
        <f t="shared" si="1"/>
        <v>2.484171979728578E-4</v>
      </c>
      <c r="L49" s="94">
        <f>J49/'[5]סכום נכסי הקרן'!$C$42</f>
        <v>2.2299405348428523E-5</v>
      </c>
    </row>
    <row r="50" spans="2:12">
      <c r="B50" s="86" t="s">
        <v>3421</v>
      </c>
      <c r="C50" s="83" t="s">
        <v>3452</v>
      </c>
      <c r="D50" s="83">
        <v>20</v>
      </c>
      <c r="E50" s="83" t="s">
        <v>340</v>
      </c>
      <c r="F50" s="83" t="s">
        <v>341</v>
      </c>
      <c r="G50" s="96" t="s">
        <v>155</v>
      </c>
      <c r="H50" s="97">
        <v>0</v>
      </c>
      <c r="I50" s="97">
        <v>0</v>
      </c>
      <c r="J50" s="93">
        <v>343.27966517499999</v>
      </c>
      <c r="K50" s="94">
        <f t="shared" si="1"/>
        <v>5.1882937626555149E-5</v>
      </c>
      <c r="L50" s="94">
        <f>J50/'[5]סכום נכסי הקרן'!$C$42</f>
        <v>4.6573210962962275E-6</v>
      </c>
    </row>
    <row r="51" spans="2:12">
      <c r="B51" s="86" t="s">
        <v>3421</v>
      </c>
      <c r="C51" s="83" t="s">
        <v>3453</v>
      </c>
      <c r="D51" s="83">
        <v>20</v>
      </c>
      <c r="E51" s="83" t="s">
        <v>340</v>
      </c>
      <c r="F51" s="83" t="s">
        <v>341</v>
      </c>
      <c r="G51" s="96" t="s">
        <v>153</v>
      </c>
      <c r="H51" s="97">
        <v>0</v>
      </c>
      <c r="I51" s="97">
        <v>0</v>
      </c>
      <c r="J51" s="93">
        <v>5.8652714759999993</v>
      </c>
      <c r="K51" s="94">
        <f t="shared" si="1"/>
        <v>8.8647113424848093E-7</v>
      </c>
      <c r="L51" s="94">
        <f>J51/'[5]סכום נכסי הקרן'!$C$42</f>
        <v>7.9574922000560978E-8</v>
      </c>
    </row>
    <row r="52" spans="2:12">
      <c r="B52" s="86" t="s">
        <v>3421</v>
      </c>
      <c r="C52" s="83" t="s">
        <v>3454</v>
      </c>
      <c r="D52" s="83">
        <v>20</v>
      </c>
      <c r="E52" s="83" t="s">
        <v>340</v>
      </c>
      <c r="F52" s="83" t="s">
        <v>341</v>
      </c>
      <c r="G52" s="96" t="s">
        <v>151</v>
      </c>
      <c r="H52" s="97">
        <v>0</v>
      </c>
      <c r="I52" s="97">
        <v>0</v>
      </c>
      <c r="J52" s="93">
        <v>5078.2375705329978</v>
      </c>
      <c r="K52" s="94">
        <f t="shared" si="1"/>
        <v>7.6751963443706032E-4</v>
      </c>
      <c r="L52" s="94">
        <f>J52/'[5]סכום נכסי הקרן'!$C$42</f>
        <v>6.8897127819063901E-5</v>
      </c>
    </row>
    <row r="53" spans="2:12">
      <c r="B53" s="86" t="s">
        <v>3421</v>
      </c>
      <c r="C53" s="83" t="s">
        <v>3455</v>
      </c>
      <c r="D53" s="83">
        <v>20</v>
      </c>
      <c r="E53" s="83" t="s">
        <v>340</v>
      </c>
      <c r="F53" s="83" t="s">
        <v>341</v>
      </c>
      <c r="G53" s="96" t="s">
        <v>151</v>
      </c>
      <c r="H53" s="97">
        <v>0</v>
      </c>
      <c r="I53" s="97">
        <v>0</v>
      </c>
      <c r="J53" s="93">
        <v>332.10274999999996</v>
      </c>
      <c r="K53" s="94">
        <f t="shared" si="1"/>
        <v>5.0193670094246752E-5</v>
      </c>
      <c r="L53" s="94">
        <f>J53/'[5]סכום נכסי הקרן'!$C$42</f>
        <v>4.5056823943372743E-6</v>
      </c>
    </row>
    <row r="54" spans="2:12">
      <c r="B54" s="86" t="s">
        <v>3421</v>
      </c>
      <c r="C54" s="83">
        <v>33820000</v>
      </c>
      <c r="D54" s="83">
        <v>20</v>
      </c>
      <c r="E54" s="83" t="s">
        <v>340</v>
      </c>
      <c r="F54" s="83" t="s">
        <v>341</v>
      </c>
      <c r="G54" s="96" t="s">
        <v>154</v>
      </c>
      <c r="H54" s="97">
        <v>0</v>
      </c>
      <c r="I54" s="97">
        <v>0</v>
      </c>
      <c r="J54" s="93">
        <v>1470.48</v>
      </c>
      <c r="K54" s="94">
        <f t="shared" si="1"/>
        <v>2.2224684378611129E-4</v>
      </c>
      <c r="L54" s="94">
        <f>J54/'[5]סכום נכסי הקרן'!$C$42</f>
        <v>1.9950198687680475E-5</v>
      </c>
    </row>
    <row r="55" spans="2:12">
      <c r="B55" s="86" t="s">
        <v>3421</v>
      </c>
      <c r="C55" s="83" t="s">
        <v>3456</v>
      </c>
      <c r="D55" s="83">
        <v>20</v>
      </c>
      <c r="E55" s="83" t="s">
        <v>340</v>
      </c>
      <c r="F55" s="83" t="s">
        <v>341</v>
      </c>
      <c r="G55" s="96" t="s">
        <v>159</v>
      </c>
      <c r="H55" s="97">
        <v>0</v>
      </c>
      <c r="I55" s="97">
        <v>0</v>
      </c>
      <c r="J55" s="93">
        <v>0.21013999999999997</v>
      </c>
      <c r="K55" s="94">
        <f t="shared" si="1"/>
        <v>3.1760344753558989E-8</v>
      </c>
      <c r="L55" s="94">
        <f>J55/'[5]סכום נכסי הקרן'!$C$42</f>
        <v>2.850997464929257E-9</v>
      </c>
    </row>
    <row r="56" spans="2:12">
      <c r="B56" s="86" t="s">
        <v>3411</v>
      </c>
      <c r="C56" s="83" t="s">
        <v>3457</v>
      </c>
      <c r="D56" s="83">
        <v>11</v>
      </c>
      <c r="E56" s="83" t="s">
        <v>340</v>
      </c>
      <c r="F56" s="83" t="s">
        <v>341</v>
      </c>
      <c r="G56" s="96" t="s">
        <v>153</v>
      </c>
      <c r="H56" s="97">
        <v>0</v>
      </c>
      <c r="I56" s="97">
        <v>0</v>
      </c>
      <c r="J56" s="93">
        <v>-4.6887887760000018</v>
      </c>
      <c r="K56" s="94">
        <f t="shared" si="1"/>
        <v>-7.0865874180250287E-7</v>
      </c>
      <c r="L56" s="94">
        <f>J56/'[5]סכום נכסי הקרן'!$C$42</f>
        <v>-6.361342397432551E-8</v>
      </c>
    </row>
    <row r="57" spans="2:12">
      <c r="B57" s="86" t="s">
        <v>3411</v>
      </c>
      <c r="C57" s="83" t="s">
        <v>3458</v>
      </c>
      <c r="D57" s="83">
        <v>11</v>
      </c>
      <c r="E57" s="83" t="s">
        <v>340</v>
      </c>
      <c r="F57" s="83" t="s">
        <v>341</v>
      </c>
      <c r="G57" s="96" t="s">
        <v>151</v>
      </c>
      <c r="H57" s="97">
        <v>0</v>
      </c>
      <c r="I57" s="97">
        <v>0</v>
      </c>
      <c r="J57" s="93">
        <v>3440.021720881999</v>
      </c>
      <c r="K57" s="94">
        <f t="shared" si="1"/>
        <v>5.1992136582727506E-4</v>
      </c>
      <c r="L57" s="94">
        <f>J57/'[5]סכום נכסי הקרן'!$C$42</f>
        <v>4.6671234441496911E-5</v>
      </c>
    </row>
    <row r="58" spans="2:12">
      <c r="B58" s="86" t="s">
        <v>3423</v>
      </c>
      <c r="C58" s="83" t="s">
        <v>3459</v>
      </c>
      <c r="D58" s="83">
        <v>26</v>
      </c>
      <c r="E58" s="83" t="s">
        <v>340</v>
      </c>
      <c r="F58" s="83" t="s">
        <v>341</v>
      </c>
      <c r="G58" s="96" t="s">
        <v>158</v>
      </c>
      <c r="H58" s="97">
        <v>0</v>
      </c>
      <c r="I58" s="97">
        <v>0</v>
      </c>
      <c r="J58" s="93">
        <v>7.5899999999999987E-3</v>
      </c>
      <c r="K58" s="94">
        <f t="shared" si="1"/>
        <v>1.147144840009102E-9</v>
      </c>
      <c r="L58" s="94">
        <f>J58/'[5]סכום נכסי הקרן'!$C$42</f>
        <v>1.0297454439332379E-10</v>
      </c>
    </row>
    <row r="59" spans="2:12">
      <c r="B59" s="86" t="s">
        <v>3423</v>
      </c>
      <c r="C59" s="83" t="s">
        <v>3460</v>
      </c>
      <c r="D59" s="83">
        <v>26</v>
      </c>
      <c r="E59" s="83" t="s">
        <v>340</v>
      </c>
      <c r="F59" s="83" t="s">
        <v>341</v>
      </c>
      <c r="G59" s="96" t="s">
        <v>151</v>
      </c>
      <c r="H59" s="97">
        <v>0</v>
      </c>
      <c r="I59" s="97">
        <v>0</v>
      </c>
      <c r="J59" s="93">
        <v>74.265477000000004</v>
      </c>
      <c r="K59" s="94">
        <f t="shared" si="1"/>
        <v>1.1224408265001932E-5</v>
      </c>
      <c r="L59" s="94">
        <f>J59/'[5]סכום נכסי הקרן'!$C$42</f>
        <v>1.0075696519404306E-6</v>
      </c>
    </row>
    <row r="60" spans="2:12">
      <c r="B60" s="86" t="s">
        <v>3423</v>
      </c>
      <c r="C60" s="83" t="s">
        <v>3461</v>
      </c>
      <c r="D60" s="83">
        <v>26</v>
      </c>
      <c r="E60" s="83" t="s">
        <v>340</v>
      </c>
      <c r="F60" s="83" t="s">
        <v>341</v>
      </c>
      <c r="G60" s="96" t="s">
        <v>157</v>
      </c>
      <c r="H60" s="97">
        <v>0</v>
      </c>
      <c r="I60" s="97">
        <v>0</v>
      </c>
      <c r="J60" s="93">
        <v>1.5199999999999999E-3</v>
      </c>
      <c r="K60" s="94">
        <f t="shared" si="1"/>
        <v>2.2973124595702704E-10</v>
      </c>
      <c r="L60" s="94">
        <f>J60/'[5]סכום נכסי הקרן'!$C$42</f>
        <v>2.062204314596208E-11</v>
      </c>
    </row>
    <row r="61" spans="2:12">
      <c r="B61" s="86" t="s">
        <v>3423</v>
      </c>
      <c r="C61" s="83" t="s">
        <v>3462</v>
      </c>
      <c r="D61" s="83">
        <v>26</v>
      </c>
      <c r="E61" s="83" t="s">
        <v>340</v>
      </c>
      <c r="F61" s="83" t="s">
        <v>341</v>
      </c>
      <c r="G61" s="96" t="s">
        <v>159</v>
      </c>
      <c r="H61" s="97">
        <v>0</v>
      </c>
      <c r="I61" s="97">
        <v>0</v>
      </c>
      <c r="J61" s="93">
        <v>3.7337799999999994</v>
      </c>
      <c r="K61" s="94">
        <f t="shared" si="1"/>
        <v>5.643196917956766E-7</v>
      </c>
      <c r="L61" s="94">
        <f>J61/'[5]סכום נכסי הקרן'!$C$42</f>
        <v>5.0656692274690974E-8</v>
      </c>
    </row>
    <row r="62" spans="2:12">
      <c r="B62" s="86" t="s">
        <v>3423</v>
      </c>
      <c r="C62" s="83" t="s">
        <v>3463</v>
      </c>
      <c r="D62" s="83">
        <v>26</v>
      </c>
      <c r="E62" s="83" t="s">
        <v>340</v>
      </c>
      <c r="F62" s="83" t="s">
        <v>341</v>
      </c>
      <c r="G62" s="96" t="s">
        <v>160</v>
      </c>
      <c r="H62" s="97">
        <v>0</v>
      </c>
      <c r="I62" s="97">
        <v>0</v>
      </c>
      <c r="J62" s="93">
        <v>6.8744099999999992</v>
      </c>
      <c r="K62" s="94">
        <f t="shared" si="1"/>
        <v>1.0389912990259514E-6</v>
      </c>
      <c r="L62" s="94">
        <f>J62/'[5]סכום נכסי הקרן'!$C$42</f>
        <v>9.3266039225679718E-8</v>
      </c>
    </row>
    <row r="63" spans="2:12">
      <c r="B63" s="86" t="s">
        <v>3423</v>
      </c>
      <c r="C63" s="83" t="s">
        <v>3464</v>
      </c>
      <c r="D63" s="83">
        <v>26</v>
      </c>
      <c r="E63" s="83" t="s">
        <v>340</v>
      </c>
      <c r="F63" s="83" t="s">
        <v>341</v>
      </c>
      <c r="G63" s="96" t="s">
        <v>155</v>
      </c>
      <c r="H63" s="97">
        <v>0</v>
      </c>
      <c r="I63" s="97">
        <v>0</v>
      </c>
      <c r="J63" s="93">
        <v>0.77090119999999995</v>
      </c>
      <c r="K63" s="94">
        <f t="shared" si="1"/>
        <v>1.1651321920116269E-7</v>
      </c>
      <c r="L63" s="94">
        <f>J63/'[5]סכום נכסי הקרן'!$C$42</f>
        <v>1.0458919610311804E-8</v>
      </c>
    </row>
    <row r="64" spans="2:12">
      <c r="B64" s="86" t="s">
        <v>3423</v>
      </c>
      <c r="C64" s="83" t="s">
        <v>3465</v>
      </c>
      <c r="D64" s="83">
        <v>26</v>
      </c>
      <c r="E64" s="83" t="s">
        <v>340</v>
      </c>
      <c r="F64" s="83" t="s">
        <v>341</v>
      </c>
      <c r="G64" s="96" t="s">
        <v>1597</v>
      </c>
      <c r="H64" s="97">
        <v>0</v>
      </c>
      <c r="I64" s="97">
        <v>0</v>
      </c>
      <c r="J64" s="93">
        <v>1.3259999999999997E-2</v>
      </c>
      <c r="K64" s="94">
        <f t="shared" si="1"/>
        <v>2.004102843019854E-9</v>
      </c>
      <c r="L64" s="94">
        <f>J64/'[5]סכום נכסי הקרן'!$C$42</f>
        <v>1.7990019218122181E-10</v>
      </c>
    </row>
    <row r="65" spans="2:12">
      <c r="B65" s="86" t="s">
        <v>3423</v>
      </c>
      <c r="C65" s="83" t="s">
        <v>3466</v>
      </c>
      <c r="D65" s="83">
        <v>26</v>
      </c>
      <c r="E65" s="83" t="s">
        <v>340</v>
      </c>
      <c r="F65" s="83" t="s">
        <v>341</v>
      </c>
      <c r="G65" s="96" t="s">
        <v>154</v>
      </c>
      <c r="H65" s="97">
        <v>0</v>
      </c>
      <c r="I65" s="97">
        <v>0</v>
      </c>
      <c r="J65" s="93">
        <v>83.216369999999984</v>
      </c>
      <c r="K65" s="94">
        <f t="shared" si="1"/>
        <v>1.257723708165853E-5</v>
      </c>
      <c r="L65" s="94">
        <f>J65/'[5]סכום נכסי הקרן'!$C$42</f>
        <v>1.129007613546279E-6</v>
      </c>
    </row>
    <row r="66" spans="2:12">
      <c r="B66" s="86" t="s">
        <v>3423</v>
      </c>
      <c r="C66" s="83" t="s">
        <v>3467</v>
      </c>
      <c r="D66" s="83">
        <v>26</v>
      </c>
      <c r="E66" s="83" t="s">
        <v>340</v>
      </c>
      <c r="F66" s="83" t="s">
        <v>341</v>
      </c>
      <c r="G66" s="96" t="s">
        <v>153</v>
      </c>
      <c r="H66" s="97">
        <v>0</v>
      </c>
      <c r="I66" s="97">
        <v>0</v>
      </c>
      <c r="J66" s="93">
        <v>12.805719999999997</v>
      </c>
      <c r="K66" s="94">
        <f t="shared" si="1"/>
        <v>1.9354434282742237E-6</v>
      </c>
      <c r="L66" s="94">
        <f>J66/'[5]סכום נכסי הקרן'!$C$42</f>
        <v>1.7373691470730888E-7</v>
      </c>
    </row>
    <row r="67" spans="2:12">
      <c r="B67" s="82"/>
      <c r="C67" s="83"/>
      <c r="D67" s="83"/>
      <c r="E67" s="83"/>
      <c r="F67" s="83"/>
      <c r="G67" s="83"/>
      <c r="H67" s="83"/>
      <c r="I67" s="83"/>
      <c r="J67" s="83"/>
      <c r="K67" s="94"/>
      <c r="L67" s="83"/>
    </row>
    <row r="68" spans="2:12">
      <c r="B68" s="155" t="s">
        <v>3800</v>
      </c>
      <c r="C68" s="156"/>
      <c r="D68" s="156"/>
      <c r="E68" s="156"/>
      <c r="F68" s="156"/>
      <c r="G68" s="156"/>
      <c r="H68" s="156"/>
      <c r="I68" s="156"/>
      <c r="J68" s="157">
        <f>J69</f>
        <v>47.59</v>
      </c>
      <c r="K68" s="158">
        <v>6.3302850006004921E-6</v>
      </c>
      <c r="L68" s="158">
        <v>3.3109600892357039E-7</v>
      </c>
    </row>
    <row r="69" spans="2:12">
      <c r="B69" s="159" t="s">
        <v>3410</v>
      </c>
      <c r="C69" s="160" t="s">
        <v>3801</v>
      </c>
      <c r="D69" s="161">
        <v>95</v>
      </c>
      <c r="E69" s="160" t="s">
        <v>1157</v>
      </c>
      <c r="F69" s="160"/>
      <c r="G69" s="161" t="s">
        <v>152</v>
      </c>
      <c r="H69" s="162">
        <v>0</v>
      </c>
      <c r="I69" s="162">
        <v>0</v>
      </c>
      <c r="J69" s="163">
        <v>47.59</v>
      </c>
      <c r="K69" s="164">
        <v>6.3302850006004921E-6</v>
      </c>
      <c r="L69" s="164">
        <v>3.3109600892357039E-7</v>
      </c>
    </row>
    <row r="70" spans="2:12">
      <c r="B70" s="82"/>
      <c r="C70" s="83"/>
      <c r="D70" s="83"/>
      <c r="E70" s="83"/>
      <c r="F70" s="83"/>
      <c r="G70" s="83"/>
      <c r="H70" s="83"/>
      <c r="I70" s="83"/>
      <c r="J70" s="83"/>
      <c r="K70" s="94"/>
      <c r="L70" s="83"/>
    </row>
    <row r="71" spans="2:12">
      <c r="B71" s="80" t="s">
        <v>220</v>
      </c>
      <c r="C71" s="81"/>
      <c r="D71" s="81"/>
      <c r="E71" s="81"/>
      <c r="F71" s="81"/>
      <c r="G71" s="81"/>
      <c r="H71" s="81"/>
      <c r="I71" s="81"/>
      <c r="J71" s="90">
        <f>J72+J82</f>
        <v>508120.07450069586</v>
      </c>
      <c r="K71" s="91">
        <f t="shared" ref="K71:K80" si="2">J71/$J$10</f>
        <v>7.6796748559751493E-2</v>
      </c>
      <c r="L71" s="91">
        <f>J71/'[5]סכום נכסי הקרן'!$C$42</f>
        <v>6.8937329603176428E-3</v>
      </c>
    </row>
    <row r="72" spans="2:12">
      <c r="B72" s="100" t="s">
        <v>48</v>
      </c>
      <c r="C72" s="81"/>
      <c r="D72" s="81"/>
      <c r="E72" s="81"/>
      <c r="F72" s="81"/>
      <c r="G72" s="81"/>
      <c r="H72" s="81"/>
      <c r="I72" s="81"/>
      <c r="J72" s="90">
        <f>SUM(J73:J80)</f>
        <v>5960.1058899999998</v>
      </c>
      <c r="K72" s="91">
        <f t="shared" si="2"/>
        <v>9.0080431062204973E-4</v>
      </c>
      <c r="L72" s="91">
        <f>J72/'[5]סכום נכסי הקרן'!$C$42</f>
        <v>8.0861553169791261E-5</v>
      </c>
    </row>
    <row r="73" spans="2:12">
      <c r="B73" s="86" t="s">
        <v>3468</v>
      </c>
      <c r="C73" s="83" t="s">
        <v>3469</v>
      </c>
      <c r="D73" s="83">
        <v>91</v>
      </c>
      <c r="E73" s="83" t="s">
        <v>940</v>
      </c>
      <c r="F73" s="83" t="s">
        <v>931</v>
      </c>
      <c r="G73" s="96" t="s">
        <v>151</v>
      </c>
      <c r="H73" s="97">
        <v>0</v>
      </c>
      <c r="I73" s="97">
        <v>0</v>
      </c>
      <c r="J73" s="93">
        <v>413.75</v>
      </c>
      <c r="K73" s="94">
        <f t="shared" si="2"/>
        <v>6.2533751983368389E-5</v>
      </c>
      <c r="L73" s="94">
        <f>J73/'[5]סכום נכסי הקרן'!$C$42</f>
        <v>5.61340154713277E-6</v>
      </c>
    </row>
    <row r="74" spans="2:12">
      <c r="B74" s="86" t="s">
        <v>3468</v>
      </c>
      <c r="C74" s="83" t="s">
        <v>3470</v>
      </c>
      <c r="D74" s="83">
        <v>91</v>
      </c>
      <c r="E74" s="83" t="s">
        <v>940</v>
      </c>
      <c r="F74" s="83" t="s">
        <v>931</v>
      </c>
      <c r="G74" s="96" t="s">
        <v>153</v>
      </c>
      <c r="H74" s="97">
        <v>0</v>
      </c>
      <c r="I74" s="97">
        <v>0</v>
      </c>
      <c r="J74" s="93">
        <v>18.13</v>
      </c>
      <c r="K74" s="94">
        <f t="shared" si="2"/>
        <v>2.7401496639479608E-6</v>
      </c>
      <c r="L74" s="94">
        <f>J74/'[5]סכום נכסי הקרן'!$C$42</f>
        <v>2.4597213305019245E-7</v>
      </c>
    </row>
    <row r="75" spans="2:12">
      <c r="B75" s="86" t="s">
        <v>3468</v>
      </c>
      <c r="C75" s="83" t="s">
        <v>3471</v>
      </c>
      <c r="D75" s="83">
        <v>91</v>
      </c>
      <c r="E75" s="83" t="s">
        <v>940</v>
      </c>
      <c r="F75" s="83" t="s">
        <v>931</v>
      </c>
      <c r="G75" s="96" t="s">
        <v>160</v>
      </c>
      <c r="H75" s="97">
        <v>0</v>
      </c>
      <c r="I75" s="97">
        <v>0</v>
      </c>
      <c r="J75" s="93">
        <v>5.3193899999999985</v>
      </c>
      <c r="K75" s="94">
        <f t="shared" si="2"/>
        <v>8.0396716607325645E-7</v>
      </c>
      <c r="L75" s="94">
        <f>J75/'[5]סכום נכסי הקרן'!$C$42</f>
        <v>7.2168875059341579E-8</v>
      </c>
    </row>
    <row r="76" spans="2:12">
      <c r="B76" s="86" t="s">
        <v>3468</v>
      </c>
      <c r="C76" s="83" t="s">
        <v>3472</v>
      </c>
      <c r="D76" s="83">
        <v>91</v>
      </c>
      <c r="E76" s="83" t="s">
        <v>940</v>
      </c>
      <c r="F76" s="83" t="s">
        <v>931</v>
      </c>
      <c r="G76" s="96" t="s">
        <v>157</v>
      </c>
      <c r="H76" s="97">
        <v>0</v>
      </c>
      <c r="I76" s="97">
        <v>0</v>
      </c>
      <c r="J76" s="93">
        <v>6.0599999999999985E-3</v>
      </c>
      <c r="K76" s="94">
        <f t="shared" si="2"/>
        <v>9.1590220427604192E-10</v>
      </c>
      <c r="L76" s="94">
        <f>J76/'[5]סכום נכסי הקרן'!$C$42</f>
        <v>8.2216829910875122E-11</v>
      </c>
    </row>
    <row r="77" spans="2:12">
      <c r="B77" s="86" t="s">
        <v>3468</v>
      </c>
      <c r="C77" s="83" t="s">
        <v>3473</v>
      </c>
      <c r="D77" s="83">
        <v>91</v>
      </c>
      <c r="E77" s="83" t="s">
        <v>940</v>
      </c>
      <c r="F77" s="83" t="s">
        <v>931</v>
      </c>
      <c r="G77" s="96" t="s">
        <v>3474</v>
      </c>
      <c r="H77" s="97">
        <v>0</v>
      </c>
      <c r="I77" s="97">
        <v>0</v>
      </c>
      <c r="J77" s="93">
        <v>-0.08</v>
      </c>
      <c r="K77" s="94">
        <f t="shared" si="2"/>
        <v>-1.2091118208264583E-8</v>
      </c>
      <c r="L77" s="94">
        <f>J77/'[5]סכום נכסי הקרן'!$C$42</f>
        <v>-1.0853706918927412E-9</v>
      </c>
    </row>
    <row r="78" spans="2:12">
      <c r="B78" s="86" t="s">
        <v>3468</v>
      </c>
      <c r="C78" s="83" t="s">
        <v>3475</v>
      </c>
      <c r="D78" s="83">
        <v>91</v>
      </c>
      <c r="E78" s="83" t="s">
        <v>940</v>
      </c>
      <c r="F78" s="83" t="s">
        <v>931</v>
      </c>
      <c r="G78" s="96" t="s">
        <v>154</v>
      </c>
      <c r="H78" s="97">
        <v>0</v>
      </c>
      <c r="I78" s="97">
        <v>0</v>
      </c>
      <c r="J78" s="93">
        <v>5523.09</v>
      </c>
      <c r="K78" s="94">
        <f t="shared" si="2"/>
        <v>8.3475417581105045E-4</v>
      </c>
      <c r="L78" s="94">
        <f>J78/'[5]סכום נכסי הקרן'!$C$42</f>
        <v>7.4932500183573495E-5</v>
      </c>
    </row>
    <row r="79" spans="2:12">
      <c r="B79" s="86" t="s">
        <v>3468</v>
      </c>
      <c r="C79" s="83" t="s">
        <v>3476</v>
      </c>
      <c r="D79" s="83">
        <v>91</v>
      </c>
      <c r="E79" s="83" t="s">
        <v>940</v>
      </c>
      <c r="F79" s="83" t="s">
        <v>931</v>
      </c>
      <c r="G79" s="96" t="s">
        <v>155</v>
      </c>
      <c r="H79" s="97">
        <v>0</v>
      </c>
      <c r="I79" s="97">
        <v>0</v>
      </c>
      <c r="J79" s="93">
        <v>-0.11</v>
      </c>
      <c r="K79" s="94">
        <f t="shared" si="2"/>
        <v>-1.6625287536363802E-8</v>
      </c>
      <c r="L79" s="94">
        <f>J79/'[5]סכום נכסי הקרן'!$C$42</f>
        <v>-1.4923847013525189E-9</v>
      </c>
    </row>
    <row r="80" spans="2:12">
      <c r="B80" s="86" t="s">
        <v>3477</v>
      </c>
      <c r="C80" s="83" t="s">
        <v>3478</v>
      </c>
      <c r="D80" s="83"/>
      <c r="E80" s="83" t="s">
        <v>250</v>
      </c>
      <c r="F80" s="83"/>
      <c r="G80" s="96" t="s">
        <v>151</v>
      </c>
      <c r="H80" s="97">
        <v>0</v>
      </c>
      <c r="I80" s="97">
        <v>0</v>
      </c>
      <c r="J80" s="93">
        <v>4.3999999999999985E-4</v>
      </c>
      <c r="K80" s="94">
        <f t="shared" si="2"/>
        <v>6.6501150145455182E-11</v>
      </c>
      <c r="L80" s="94">
        <f>J80/'[5]סכום נכסי הקרן'!$C$42</f>
        <v>5.969538805410074E-12</v>
      </c>
    </row>
    <row r="81" spans="2:12" s="98" customFormat="1">
      <c r="B81" s="82"/>
      <c r="C81" s="83"/>
      <c r="D81" s="83"/>
      <c r="E81" s="83"/>
      <c r="F81" s="83"/>
      <c r="G81" s="83"/>
      <c r="H81" s="83"/>
      <c r="I81" s="83"/>
      <c r="J81" s="83"/>
      <c r="K81" s="94"/>
      <c r="L81" s="83"/>
    </row>
    <row r="82" spans="2:12">
      <c r="B82" s="118" t="s">
        <v>49</v>
      </c>
      <c r="C82" s="119"/>
      <c r="D82" s="119"/>
      <c r="E82" s="119"/>
      <c r="F82" s="119"/>
      <c r="G82" s="119"/>
      <c r="H82" s="119"/>
      <c r="I82" s="119"/>
      <c r="J82" s="120">
        <f>SUM(J83:J84)</f>
        <v>502159.96861069585</v>
      </c>
      <c r="K82" s="121">
        <f t="shared" ref="K82:K84" si="3">J82/$J$10</f>
        <v>7.5895944249129446E-2</v>
      </c>
      <c r="L82" s="121">
        <f>J82/'[5]סכום נכסי הקרן'!$C$42</f>
        <v>6.8128714071478509E-3</v>
      </c>
    </row>
    <row r="83" spans="2:12">
      <c r="B83" s="86" t="s">
        <v>3479</v>
      </c>
      <c r="C83" s="83" t="s">
        <v>3480</v>
      </c>
      <c r="D83" s="83"/>
      <c r="E83" s="83" t="s">
        <v>250</v>
      </c>
      <c r="F83" s="83"/>
      <c r="G83" s="96"/>
      <c r="H83" s="97">
        <v>0</v>
      </c>
      <c r="I83" s="97">
        <v>0</v>
      </c>
      <c r="J83" s="93">
        <v>525141.16861069587</v>
      </c>
      <c r="K83" s="94">
        <f t="shared" si="3"/>
        <v>7.9369299321226577E-2</v>
      </c>
      <c r="L83" s="94">
        <f>J83/'[5]סכום נכסי הקרן'!$C$42</f>
        <v>7.1246604189544194E-3</v>
      </c>
    </row>
    <row r="84" spans="2:12">
      <c r="B84" s="86" t="s">
        <v>3481</v>
      </c>
      <c r="C84" s="83" t="s">
        <v>3482</v>
      </c>
      <c r="D84" s="83"/>
      <c r="E84" s="83" t="s">
        <v>250</v>
      </c>
      <c r="F84" s="83"/>
      <c r="G84" s="96"/>
      <c r="H84" s="97">
        <v>0</v>
      </c>
      <c r="I84" s="97">
        <v>0</v>
      </c>
      <c r="J84" s="93">
        <v>-22981.199999999997</v>
      </c>
      <c r="K84" s="94">
        <f t="shared" si="3"/>
        <v>-3.4733550720971247E-3</v>
      </c>
      <c r="L84" s="94">
        <f>J84/'[5]סכום נכסי הקרן'!$C$42</f>
        <v>-3.1178901180656823E-4</v>
      </c>
    </row>
    <row r="85" spans="2:12">
      <c r="B85" s="142"/>
      <c r="C85" s="142"/>
      <c r="D85" s="128"/>
      <c r="E85" s="128"/>
      <c r="F85" s="128"/>
      <c r="G85" s="128"/>
      <c r="H85" s="128"/>
      <c r="I85" s="128"/>
      <c r="J85" s="128"/>
      <c r="K85" s="128"/>
      <c r="L85" s="128"/>
    </row>
    <row r="86" spans="2:12">
      <c r="B86" s="142"/>
      <c r="C86" s="142"/>
      <c r="D86" s="128"/>
      <c r="E86" s="128"/>
      <c r="F86" s="128"/>
      <c r="G86" s="128"/>
      <c r="H86" s="128"/>
      <c r="I86" s="128"/>
      <c r="J86" s="165"/>
      <c r="K86" s="128"/>
      <c r="L86" s="128"/>
    </row>
    <row r="87" spans="2:12">
      <c r="D87" s="1"/>
      <c r="J87" s="166"/>
    </row>
    <row r="88" spans="2:12">
      <c r="B88" s="167" t="s">
        <v>243</v>
      </c>
      <c r="D88" s="1"/>
    </row>
    <row r="89" spans="2:12">
      <c r="B89" s="112"/>
      <c r="D89" s="1"/>
      <c r="J89" s="166"/>
    </row>
    <row r="90" spans="2:12">
      <c r="D90" s="1"/>
    </row>
    <row r="91" spans="2:12">
      <c r="D91" s="1"/>
    </row>
    <row r="92" spans="2:12">
      <c r="D92" s="1"/>
    </row>
    <row r="93" spans="2:12">
      <c r="D93" s="1"/>
    </row>
    <row r="94" spans="2:12">
      <c r="D94" s="1"/>
    </row>
    <row r="95" spans="2:12">
      <c r="D95" s="1"/>
    </row>
    <row r="96" spans="2:12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sheetProtection sheet="1" objects="1" scenarios="1"/>
  <mergeCells count="1">
    <mergeCell ref="B6:L6"/>
  </mergeCells>
  <phoneticPr fontId="6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31" style="2" bestFit="1" customWidth="1"/>
    <col min="3" max="3" width="41.7109375" style="2" bestFit="1" customWidth="1"/>
    <col min="4" max="4" width="7.5703125" style="2" bestFit="1" customWidth="1"/>
    <col min="5" max="5" width="4.8554687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56" t="s">
        <v>165</v>
      </c>
      <c r="C1" s="77" t="s" vm="1">
        <v>244</v>
      </c>
    </row>
    <row r="2" spans="2:16">
      <c r="B2" s="56" t="s">
        <v>164</v>
      </c>
      <c r="C2" s="77" t="s">
        <v>245</v>
      </c>
    </row>
    <row r="3" spans="2:16">
      <c r="B3" s="56" t="s">
        <v>166</v>
      </c>
      <c r="C3" s="77" t="s">
        <v>246</v>
      </c>
    </row>
    <row r="4" spans="2:16">
      <c r="B4" s="56" t="s">
        <v>167</v>
      </c>
      <c r="C4" s="77" t="s">
        <v>247</v>
      </c>
    </row>
    <row r="6" spans="2:16" ht="26.25" customHeight="1">
      <c r="B6" s="182" t="s">
        <v>204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</row>
    <row r="7" spans="2:16" s="3" customFormat="1" ht="78.75">
      <c r="B7" s="22" t="s">
        <v>135</v>
      </c>
      <c r="C7" s="30" t="s">
        <v>51</v>
      </c>
      <c r="D7" s="30" t="s">
        <v>75</v>
      </c>
      <c r="E7" s="30" t="s">
        <v>15</v>
      </c>
      <c r="F7" s="30" t="s">
        <v>76</v>
      </c>
      <c r="G7" s="30" t="s">
        <v>121</v>
      </c>
      <c r="H7" s="30" t="s">
        <v>18</v>
      </c>
      <c r="I7" s="30" t="s">
        <v>120</v>
      </c>
      <c r="J7" s="30" t="s">
        <v>17</v>
      </c>
      <c r="K7" s="30" t="s">
        <v>201</v>
      </c>
      <c r="L7" s="30" t="s">
        <v>227</v>
      </c>
      <c r="M7" s="30" t="s">
        <v>202</v>
      </c>
      <c r="N7" s="30" t="s">
        <v>67</v>
      </c>
      <c r="O7" s="30" t="s">
        <v>168</v>
      </c>
      <c r="P7" s="31" t="s">
        <v>170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234</v>
      </c>
      <c r="M8" s="32" t="s">
        <v>230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104" t="s">
        <v>206</v>
      </c>
      <c r="C10" s="81"/>
      <c r="D10" s="81"/>
      <c r="E10" s="81"/>
      <c r="F10" s="81"/>
      <c r="G10" s="81"/>
      <c r="H10" s="90">
        <v>2.0573328718633017</v>
      </c>
      <c r="I10" s="81"/>
      <c r="J10" s="81"/>
      <c r="K10" s="102">
        <v>8.9677456805858397E-2</v>
      </c>
      <c r="L10" s="90"/>
      <c r="M10" s="90">
        <v>92339.37298</v>
      </c>
      <c r="N10" s="81"/>
      <c r="O10" s="91">
        <v>1</v>
      </c>
      <c r="P10" s="91">
        <f>M10/'סכום נכסי הקרן'!$C$42</f>
        <v>1.2527847624567612E-3</v>
      </c>
    </row>
    <row r="11" spans="2:16" s="98" customFormat="1" ht="20.25" customHeight="1">
      <c r="B11" s="80" t="s">
        <v>221</v>
      </c>
      <c r="C11" s="81"/>
      <c r="D11" s="81"/>
      <c r="E11" s="81"/>
      <c r="F11" s="81"/>
      <c r="G11" s="81"/>
      <c r="H11" s="90">
        <v>2.0573328718633017</v>
      </c>
      <c r="I11" s="81"/>
      <c r="J11" s="81"/>
      <c r="K11" s="102">
        <v>8.9677456805858397E-2</v>
      </c>
      <c r="L11" s="90"/>
      <c r="M11" s="90">
        <v>92339.37298</v>
      </c>
      <c r="N11" s="81"/>
      <c r="O11" s="91">
        <v>1</v>
      </c>
      <c r="P11" s="91">
        <f>M11/'סכום נכסי הקרן'!$C$42</f>
        <v>1.2527847624567612E-3</v>
      </c>
    </row>
    <row r="12" spans="2:16">
      <c r="B12" s="100" t="s">
        <v>36</v>
      </c>
      <c r="C12" s="81"/>
      <c r="D12" s="81"/>
      <c r="E12" s="81"/>
      <c r="F12" s="81"/>
      <c r="G12" s="81"/>
      <c r="H12" s="90">
        <v>2.0573328718633017</v>
      </c>
      <c r="I12" s="81"/>
      <c r="J12" s="81"/>
      <c r="K12" s="102">
        <v>8.9677456805858397E-2</v>
      </c>
      <c r="L12" s="90"/>
      <c r="M12" s="90">
        <v>92339.37298</v>
      </c>
      <c r="N12" s="81"/>
      <c r="O12" s="91">
        <v>1</v>
      </c>
      <c r="P12" s="91">
        <f>M12/'סכום נכסי הקרן'!$C$42</f>
        <v>1.2527847624567612E-3</v>
      </c>
    </row>
    <row r="13" spans="2:16">
      <c r="B13" s="86" t="s">
        <v>3593</v>
      </c>
      <c r="C13" s="83">
        <v>8745</v>
      </c>
      <c r="D13" s="96" t="s">
        <v>345</v>
      </c>
      <c r="E13" s="83" t="s">
        <v>940</v>
      </c>
      <c r="F13" s="83" t="s">
        <v>3426</v>
      </c>
      <c r="G13" s="105">
        <v>39902</v>
      </c>
      <c r="H13" s="93">
        <v>2.0699999999999998</v>
      </c>
      <c r="I13" s="96" t="s">
        <v>152</v>
      </c>
      <c r="J13" s="97">
        <v>8.6999999999999994E-2</v>
      </c>
      <c r="K13" s="97">
        <v>8.9699999999999988E-2</v>
      </c>
      <c r="L13" s="93">
        <v>79999999.999999985</v>
      </c>
      <c r="M13" s="93">
        <v>91348.123260000008</v>
      </c>
      <c r="N13" s="83"/>
      <c r="O13" s="94">
        <v>0.9892651456468663</v>
      </c>
      <c r="P13" s="94">
        <f>M13/'סכום נכסי הקרן'!$C$42</f>
        <v>1.2393363004959627E-3</v>
      </c>
    </row>
    <row r="14" spans="2:16">
      <c r="B14" s="86" t="s">
        <v>3594</v>
      </c>
      <c r="C14" s="83" t="s">
        <v>3595</v>
      </c>
      <c r="D14" s="96" t="s">
        <v>148</v>
      </c>
      <c r="E14" s="83" t="s">
        <v>655</v>
      </c>
      <c r="F14" s="83" t="s">
        <v>150</v>
      </c>
      <c r="G14" s="105">
        <v>40174</v>
      </c>
      <c r="H14" s="93">
        <v>0.89000000000000012</v>
      </c>
      <c r="I14" s="96" t="s">
        <v>152</v>
      </c>
      <c r="J14" s="97">
        <v>7.0900000000000005E-2</v>
      </c>
      <c r="K14" s="97">
        <v>8.7600000000000011E-2</v>
      </c>
      <c r="L14" s="93">
        <v>817346.3</v>
      </c>
      <c r="M14" s="93">
        <v>991.24971999999991</v>
      </c>
      <c r="N14" s="94">
        <v>7.2221507578375341E-3</v>
      </c>
      <c r="O14" s="94">
        <v>1.0734854353133814E-2</v>
      </c>
      <c r="P14" s="94">
        <f>M14/'סכום נכסי הקרן'!$C$42</f>
        <v>1.3448461960798676E-5</v>
      </c>
    </row>
    <row r="15" spans="2:16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93"/>
      <c r="M15" s="83"/>
      <c r="N15" s="83"/>
      <c r="O15" s="94"/>
      <c r="P15" s="83"/>
    </row>
    <row r="16" spans="2:16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143" t="s">
        <v>243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143" t="s">
        <v>131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143" t="s">
        <v>233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</row>
    <row r="111" spans="2:16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</row>
    <row r="112" spans="2:16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</row>
    <row r="113" spans="2:16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</row>
    <row r="114" spans="2:16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</row>
    <row r="115" spans="2:16">
      <c r="B115" s="142"/>
      <c r="C115" s="142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42"/>
      <c r="C116" s="142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42"/>
      <c r="C117" s="142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42"/>
      <c r="C118" s="142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42"/>
      <c r="C119" s="142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B120" s="142"/>
      <c r="C120" s="142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2:16">
      <c r="B121" s="142"/>
      <c r="C121" s="142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2:16">
      <c r="B122" s="142"/>
      <c r="C122" s="142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2:16">
      <c r="B123" s="142"/>
      <c r="C123" s="142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2:16">
      <c r="B124" s="142"/>
      <c r="C124" s="142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2:16">
      <c r="B125" s="142"/>
      <c r="C125" s="142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2:16">
      <c r="B126" s="142"/>
      <c r="C126" s="142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2:16">
      <c r="B127" s="142"/>
      <c r="C127" s="142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2:16">
      <c r="B128" s="142"/>
      <c r="C128" s="142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2:16">
      <c r="B129" s="142"/>
      <c r="C129" s="142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2:16">
      <c r="B130" s="142"/>
      <c r="C130" s="142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2:16">
      <c r="B131" s="142"/>
      <c r="C131" s="142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2:16">
      <c r="B132" s="142"/>
      <c r="C132" s="142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2:16">
      <c r="B133" s="142"/>
      <c r="C133" s="142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2:16">
      <c r="B134" s="142"/>
      <c r="C134" s="142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2:16">
      <c r="B135" s="142"/>
      <c r="C135" s="142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2:16">
      <c r="B136" s="142"/>
      <c r="C136" s="142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2:16">
      <c r="B137" s="142"/>
      <c r="C137" s="142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2:16">
      <c r="B138" s="142"/>
      <c r="C138" s="142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2:16">
      <c r="B139" s="142"/>
      <c r="C139" s="142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2:16">
      <c r="B140" s="142"/>
      <c r="C140" s="142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2:16">
      <c r="B141" s="142"/>
      <c r="C141" s="142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2:16">
      <c r="B142" s="142"/>
      <c r="C142" s="142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2:16">
      <c r="B143" s="142"/>
      <c r="C143" s="142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2:16">
      <c r="B144" s="142"/>
      <c r="C144" s="142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2:16">
      <c r="B145" s="142"/>
      <c r="C145" s="142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2:16">
      <c r="B146" s="142"/>
      <c r="C146" s="142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2:16">
      <c r="B147" s="142"/>
      <c r="C147" s="142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2:16">
      <c r="B148" s="142"/>
      <c r="C148" s="142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2:16">
      <c r="B149" s="142"/>
      <c r="C149" s="142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>
      <c r="B150" s="142"/>
      <c r="C150" s="142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>
      <c r="B151" s="142"/>
      <c r="C151" s="142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>
      <c r="B152" s="142"/>
      <c r="C152" s="142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>
      <c r="B153" s="142"/>
      <c r="C153" s="142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>
      <c r="B154" s="142"/>
      <c r="C154" s="142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>
      <c r="B155" s="142"/>
      <c r="C155" s="142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>
      <c r="B156" s="142"/>
      <c r="C156" s="142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>
      <c r="B157" s="142"/>
      <c r="C157" s="142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>
      <c r="B158" s="142"/>
      <c r="C158" s="142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>
      <c r="B159" s="142"/>
      <c r="C159" s="142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>
      <c r="B160" s="142"/>
      <c r="C160" s="142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>
      <c r="B161" s="142"/>
      <c r="C161" s="142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>
      <c r="B162" s="142"/>
      <c r="C162" s="142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>
      <c r="B163" s="142"/>
      <c r="C163" s="142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>
      <c r="B164" s="142"/>
      <c r="C164" s="142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>
      <c r="B165" s="142"/>
      <c r="C165" s="142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>
      <c r="B166" s="142"/>
      <c r="C166" s="142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>
      <c r="B167" s="142"/>
      <c r="C167" s="142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>
      <c r="B168" s="142"/>
      <c r="C168" s="142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>
      <c r="B169" s="142"/>
      <c r="C169" s="142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>
      <c r="B170" s="142"/>
      <c r="C170" s="142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>
      <c r="B171" s="142"/>
      <c r="C171" s="142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>
      <c r="B172" s="142"/>
      <c r="C172" s="142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>
      <c r="B173" s="142"/>
      <c r="C173" s="142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>
      <c r="B174" s="142"/>
      <c r="C174" s="142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>
      <c r="B175" s="142"/>
      <c r="C175" s="142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>
      <c r="B176" s="142"/>
      <c r="C176" s="142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>
      <c r="B177" s="142"/>
      <c r="C177" s="142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2:16">
      <c r="B178" s="142"/>
      <c r="C178" s="142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2:16">
      <c r="B179" s="142"/>
      <c r="C179" s="142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2:16">
      <c r="B180" s="142"/>
      <c r="C180" s="142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2:16">
      <c r="B181" s="142"/>
      <c r="C181" s="142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2:16">
      <c r="B182" s="142"/>
      <c r="C182" s="142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2:16">
      <c r="B183" s="142"/>
      <c r="C183" s="142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2:16">
      <c r="B184" s="142"/>
      <c r="C184" s="142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2:16">
      <c r="B185" s="142"/>
      <c r="C185" s="142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2:16">
      <c r="B186" s="142"/>
      <c r="C186" s="142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2:16">
      <c r="B187" s="142"/>
      <c r="C187" s="142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2:16">
      <c r="B188" s="142"/>
      <c r="C188" s="142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2:16">
      <c r="B189" s="142"/>
      <c r="C189" s="142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2:16">
      <c r="B190" s="142"/>
      <c r="C190" s="142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2:16">
      <c r="B191" s="142"/>
      <c r="C191" s="142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2:16">
      <c r="B192" s="142"/>
      <c r="C192" s="142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2:16">
      <c r="B193" s="142"/>
      <c r="C193" s="142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2:16">
      <c r="B194" s="142"/>
      <c r="C194" s="142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2:16">
      <c r="B195" s="142"/>
      <c r="C195" s="142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2:16">
      <c r="B196" s="142"/>
      <c r="C196" s="142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2:16">
      <c r="B197" s="142"/>
      <c r="C197" s="142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2:16">
      <c r="B198" s="142"/>
      <c r="C198" s="142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2:16">
      <c r="B199" s="142"/>
      <c r="C199" s="142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2:16">
      <c r="B200" s="142"/>
      <c r="C200" s="142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  <row r="201" spans="2:16">
      <c r="B201" s="142"/>
      <c r="C201" s="142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</row>
    <row r="202" spans="2:16">
      <c r="B202" s="142"/>
      <c r="C202" s="142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</row>
    <row r="203" spans="2:16">
      <c r="B203" s="142"/>
      <c r="C203" s="142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</row>
    <row r="204" spans="2:16">
      <c r="B204" s="142"/>
      <c r="C204" s="142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</row>
    <row r="205" spans="2:16">
      <c r="B205" s="142"/>
      <c r="C205" s="142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</row>
    <row r="206" spans="2:16">
      <c r="B206" s="142"/>
      <c r="C206" s="142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</row>
    <row r="207" spans="2:16">
      <c r="B207" s="142"/>
      <c r="C207" s="142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</row>
    <row r="208" spans="2:16">
      <c r="B208" s="142"/>
      <c r="C208" s="142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</row>
    <row r="209" spans="2:16">
      <c r="B209" s="142"/>
      <c r="C209" s="142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</row>
    <row r="210" spans="2:16">
      <c r="B210" s="142"/>
      <c r="C210" s="142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</row>
    <row r="211" spans="2:16">
      <c r="B211" s="142"/>
      <c r="C211" s="142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</row>
    <row r="212" spans="2:16">
      <c r="B212" s="142"/>
      <c r="C212" s="142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</row>
    <row r="213" spans="2:16">
      <c r="B213" s="142"/>
      <c r="C213" s="142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</row>
    <row r="214" spans="2:16">
      <c r="B214" s="142"/>
      <c r="C214" s="142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</row>
    <row r="215" spans="2:16">
      <c r="B215" s="142"/>
      <c r="C215" s="142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</row>
    <row r="216" spans="2:16">
      <c r="B216" s="142"/>
      <c r="C216" s="142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</row>
    <row r="217" spans="2:16">
      <c r="B217" s="142"/>
      <c r="C217" s="142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</row>
    <row r="218" spans="2:16">
      <c r="B218" s="142"/>
      <c r="C218" s="142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</row>
    <row r="219" spans="2:16">
      <c r="B219" s="142"/>
      <c r="C219" s="142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</row>
    <row r="220" spans="2:16">
      <c r="B220" s="142"/>
      <c r="C220" s="142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</row>
    <row r="221" spans="2:16">
      <c r="B221" s="142"/>
      <c r="C221" s="142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</row>
    <row r="222" spans="2:16">
      <c r="B222" s="142"/>
      <c r="C222" s="142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</row>
    <row r="223" spans="2:16">
      <c r="B223" s="142"/>
      <c r="C223" s="142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</row>
    <row r="224" spans="2:16">
      <c r="B224" s="142"/>
      <c r="C224" s="142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</row>
    <row r="225" spans="2:16">
      <c r="B225" s="142"/>
      <c r="C225" s="142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</row>
    <row r="226" spans="2:16">
      <c r="B226" s="142"/>
      <c r="C226" s="142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</row>
    <row r="227" spans="2:16">
      <c r="B227" s="142"/>
      <c r="C227" s="142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</row>
    <row r="228" spans="2:16">
      <c r="B228" s="142"/>
      <c r="C228" s="142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</row>
    <row r="229" spans="2:16">
      <c r="B229" s="142"/>
      <c r="C229" s="142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</row>
    <row r="230" spans="2:16">
      <c r="B230" s="142"/>
      <c r="C230" s="142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</row>
    <row r="231" spans="2:16">
      <c r="B231" s="142"/>
      <c r="C231" s="142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</row>
    <row r="232" spans="2:16">
      <c r="B232" s="142"/>
      <c r="C232" s="142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</row>
    <row r="233" spans="2:16">
      <c r="B233" s="142"/>
      <c r="C233" s="142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</row>
    <row r="234" spans="2:16">
      <c r="B234" s="142"/>
      <c r="C234" s="142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</row>
    <row r="235" spans="2:16">
      <c r="B235" s="142"/>
      <c r="C235" s="142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</row>
    <row r="236" spans="2:16">
      <c r="B236" s="142"/>
      <c r="C236" s="142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</row>
    <row r="237" spans="2:16">
      <c r="B237" s="142"/>
      <c r="C237" s="142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</row>
    <row r="238" spans="2:16">
      <c r="B238" s="142"/>
      <c r="C238" s="142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</row>
    <row r="239" spans="2:16">
      <c r="B239" s="142"/>
      <c r="C239" s="142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</row>
    <row r="240" spans="2:16">
      <c r="B240" s="142"/>
      <c r="C240" s="142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</row>
    <row r="241" spans="2:16">
      <c r="B241" s="142"/>
      <c r="C241" s="142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</row>
    <row r="242" spans="2:16">
      <c r="B242" s="142"/>
      <c r="C242" s="142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</row>
    <row r="243" spans="2:16">
      <c r="B243" s="142"/>
      <c r="C243" s="142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</row>
    <row r="244" spans="2:16">
      <c r="B244" s="142"/>
      <c r="C244" s="142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</row>
    <row r="245" spans="2:16">
      <c r="B245" s="142"/>
      <c r="C245" s="142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</row>
    <row r="246" spans="2:16">
      <c r="B246" s="142"/>
      <c r="C246" s="142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</row>
    <row r="247" spans="2:16">
      <c r="B247" s="142"/>
      <c r="C247" s="142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</row>
    <row r="248" spans="2:16">
      <c r="B248" s="142"/>
      <c r="C248" s="142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</row>
    <row r="249" spans="2:16">
      <c r="B249" s="142"/>
      <c r="C249" s="142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</row>
    <row r="250" spans="2:16">
      <c r="B250" s="142"/>
      <c r="C250" s="142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</row>
    <row r="251" spans="2:16">
      <c r="B251" s="142"/>
      <c r="C251" s="142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</row>
    <row r="252" spans="2:16">
      <c r="B252" s="142"/>
      <c r="C252" s="142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</row>
    <row r="253" spans="2:16">
      <c r="B253" s="142"/>
      <c r="C253" s="142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</row>
    <row r="254" spans="2:16">
      <c r="B254" s="142"/>
      <c r="C254" s="142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</row>
    <row r="255" spans="2:16">
      <c r="B255" s="142"/>
      <c r="C255" s="142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</row>
    <row r="256" spans="2:16">
      <c r="B256" s="142"/>
      <c r="C256" s="142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</row>
    <row r="257" spans="2:16">
      <c r="B257" s="142"/>
      <c r="C257" s="142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</row>
    <row r="258" spans="2:16">
      <c r="B258" s="142"/>
      <c r="C258" s="142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</row>
    <row r="259" spans="2:16">
      <c r="B259" s="142"/>
      <c r="C259" s="142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</row>
    <row r="260" spans="2:16">
      <c r="B260" s="142"/>
      <c r="C260" s="142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</row>
    <row r="261" spans="2:16">
      <c r="B261" s="142"/>
      <c r="C261" s="142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</row>
    <row r="262" spans="2:16">
      <c r="B262" s="142"/>
      <c r="C262" s="142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</row>
    <row r="263" spans="2:16">
      <c r="B263" s="142"/>
      <c r="C263" s="142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</row>
    <row r="264" spans="2:16">
      <c r="B264" s="142"/>
      <c r="C264" s="142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</row>
    <row r="265" spans="2:16">
      <c r="B265" s="142"/>
      <c r="C265" s="142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</row>
    <row r="266" spans="2:16">
      <c r="B266" s="142"/>
      <c r="C266" s="142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</row>
    <row r="267" spans="2:16">
      <c r="B267" s="142"/>
      <c r="C267" s="142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</row>
    <row r="268" spans="2:16">
      <c r="B268" s="142"/>
      <c r="C268" s="142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</row>
    <row r="269" spans="2:16">
      <c r="B269" s="142"/>
      <c r="C269" s="142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</row>
    <row r="270" spans="2:16">
      <c r="B270" s="142"/>
      <c r="C270" s="142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</row>
    <row r="271" spans="2:16">
      <c r="B271" s="142"/>
      <c r="C271" s="142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</row>
    <row r="272" spans="2:16">
      <c r="B272" s="142"/>
      <c r="C272" s="142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</row>
    <row r="273" spans="2:16">
      <c r="B273" s="142"/>
      <c r="C273" s="142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</row>
    <row r="274" spans="2:16">
      <c r="B274" s="142"/>
      <c r="C274" s="142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</row>
    <row r="275" spans="2:16">
      <c r="B275" s="142"/>
      <c r="C275" s="142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</row>
    <row r="276" spans="2:16">
      <c r="B276" s="142"/>
      <c r="C276" s="142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</row>
    <row r="277" spans="2:16">
      <c r="B277" s="142"/>
      <c r="C277" s="142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</row>
    <row r="278" spans="2:16">
      <c r="B278" s="142"/>
      <c r="C278" s="142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</row>
    <row r="279" spans="2:16">
      <c r="B279" s="142"/>
      <c r="C279" s="142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</row>
    <row r="280" spans="2:16">
      <c r="B280" s="142"/>
      <c r="C280" s="142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</row>
    <row r="281" spans="2:16">
      <c r="B281" s="142"/>
      <c r="C281" s="142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</row>
    <row r="282" spans="2:16">
      <c r="B282" s="142"/>
      <c r="C282" s="142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</row>
    <row r="283" spans="2:16">
      <c r="B283" s="142"/>
      <c r="C283" s="142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</row>
    <row r="284" spans="2:16">
      <c r="B284" s="142"/>
      <c r="C284" s="142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</row>
    <row r="285" spans="2:16">
      <c r="B285" s="142"/>
      <c r="C285" s="142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</row>
    <row r="286" spans="2:16">
      <c r="B286" s="142"/>
      <c r="C286" s="142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</row>
    <row r="287" spans="2:16">
      <c r="B287" s="142"/>
      <c r="C287" s="142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</row>
    <row r="288" spans="2:16">
      <c r="B288" s="142"/>
      <c r="C288" s="142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</row>
    <row r="289" spans="2:16">
      <c r="B289" s="142"/>
      <c r="C289" s="142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</row>
    <row r="290" spans="2:16">
      <c r="B290" s="142"/>
      <c r="C290" s="142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</row>
    <row r="291" spans="2:16">
      <c r="B291" s="142"/>
      <c r="C291" s="142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</row>
    <row r="292" spans="2:16">
      <c r="B292" s="142"/>
      <c r="C292" s="142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</row>
    <row r="293" spans="2:16">
      <c r="B293" s="142"/>
      <c r="C293" s="142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</row>
    <row r="294" spans="2:16">
      <c r="B294" s="142"/>
      <c r="C294" s="142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</row>
    <row r="295" spans="2:16">
      <c r="B295" s="142"/>
      <c r="C295" s="142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</row>
    <row r="296" spans="2:16">
      <c r="B296" s="142"/>
      <c r="C296" s="142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</row>
    <row r="297" spans="2:16">
      <c r="B297" s="142"/>
      <c r="C297" s="142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</row>
    <row r="298" spans="2:16">
      <c r="B298" s="142"/>
      <c r="C298" s="142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</row>
    <row r="299" spans="2:16">
      <c r="B299" s="142"/>
      <c r="C299" s="142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</row>
    <row r="300" spans="2:16">
      <c r="B300" s="142"/>
      <c r="C300" s="142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</row>
    <row r="301" spans="2:16">
      <c r="B301" s="142"/>
      <c r="C301" s="142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</row>
    <row r="302" spans="2:16">
      <c r="B302" s="142"/>
      <c r="C302" s="142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</row>
    <row r="303" spans="2:16">
      <c r="B303" s="142"/>
      <c r="C303" s="142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</row>
    <row r="304" spans="2:16">
      <c r="B304" s="142"/>
      <c r="C304" s="142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</row>
    <row r="305" spans="2:16">
      <c r="B305" s="142"/>
      <c r="C305" s="142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</row>
    <row r="306" spans="2:16">
      <c r="B306" s="142"/>
      <c r="C306" s="142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</row>
    <row r="307" spans="2:16">
      <c r="B307" s="142"/>
      <c r="C307" s="142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</row>
    <row r="308" spans="2:16">
      <c r="B308" s="142"/>
      <c r="C308" s="142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</row>
    <row r="309" spans="2:16">
      <c r="B309" s="142"/>
      <c r="C309" s="142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</row>
    <row r="310" spans="2:16">
      <c r="B310" s="142"/>
      <c r="C310" s="142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</row>
    <row r="311" spans="2:16">
      <c r="B311" s="142"/>
      <c r="C311" s="142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</row>
    <row r="312" spans="2:16">
      <c r="B312" s="142"/>
      <c r="C312" s="142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</row>
    <row r="313" spans="2:16">
      <c r="B313" s="142"/>
      <c r="C313" s="142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</row>
    <row r="314" spans="2:16">
      <c r="B314" s="142"/>
      <c r="C314" s="142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</row>
    <row r="315" spans="2:16">
      <c r="B315" s="142"/>
      <c r="C315" s="142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</row>
    <row r="316" spans="2:16">
      <c r="B316" s="142"/>
      <c r="C316" s="142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</row>
    <row r="317" spans="2:16">
      <c r="B317" s="142"/>
      <c r="C317" s="142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</row>
    <row r="318" spans="2:16">
      <c r="B318" s="142"/>
      <c r="C318" s="142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</row>
    <row r="319" spans="2:16">
      <c r="B319" s="142"/>
      <c r="C319" s="142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</row>
    <row r="320" spans="2:16">
      <c r="B320" s="142"/>
      <c r="C320" s="142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</row>
    <row r="321" spans="2:16">
      <c r="B321" s="142"/>
      <c r="C321" s="142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</row>
    <row r="322" spans="2:16">
      <c r="B322" s="142"/>
      <c r="C322" s="142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</row>
    <row r="323" spans="2:16">
      <c r="B323" s="142"/>
      <c r="C323" s="142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</row>
    <row r="324" spans="2:16">
      <c r="B324" s="142"/>
      <c r="C324" s="142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</row>
    <row r="325" spans="2:16">
      <c r="B325" s="142"/>
      <c r="C325" s="142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</row>
    <row r="326" spans="2:16">
      <c r="B326" s="142"/>
      <c r="C326" s="142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</row>
    <row r="327" spans="2:16">
      <c r="B327" s="142"/>
      <c r="C327" s="142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</row>
    <row r="328" spans="2:16">
      <c r="B328" s="142"/>
      <c r="C328" s="142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</row>
    <row r="329" spans="2:16">
      <c r="B329" s="142"/>
      <c r="C329" s="142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</row>
    <row r="330" spans="2:16">
      <c r="B330" s="142"/>
      <c r="C330" s="142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</row>
    <row r="331" spans="2:16">
      <c r="B331" s="142"/>
      <c r="C331" s="142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</row>
    <row r="332" spans="2:16">
      <c r="B332" s="142"/>
      <c r="C332" s="142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</row>
    <row r="333" spans="2:16">
      <c r="B333" s="142"/>
      <c r="C333" s="142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</row>
    <row r="334" spans="2:16">
      <c r="B334" s="142"/>
      <c r="C334" s="142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</row>
    <row r="335" spans="2:16">
      <c r="B335" s="142"/>
      <c r="C335" s="142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</row>
    <row r="336" spans="2:16">
      <c r="B336" s="142"/>
      <c r="C336" s="142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</row>
    <row r="337" spans="2:16">
      <c r="B337" s="142"/>
      <c r="C337" s="142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</row>
    <row r="338" spans="2:16">
      <c r="B338" s="142"/>
      <c r="C338" s="142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</row>
    <row r="339" spans="2:16">
      <c r="B339" s="142"/>
      <c r="C339" s="142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</row>
    <row r="340" spans="2:16">
      <c r="B340" s="142"/>
      <c r="C340" s="142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</row>
    <row r="341" spans="2:16">
      <c r="B341" s="142"/>
      <c r="C341" s="142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</row>
    <row r="342" spans="2:16">
      <c r="B342" s="142"/>
      <c r="C342" s="142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</row>
    <row r="343" spans="2:16">
      <c r="B343" s="142"/>
      <c r="C343" s="142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</row>
    <row r="344" spans="2:16">
      <c r="B344" s="142"/>
      <c r="C344" s="142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</row>
    <row r="345" spans="2:16">
      <c r="B345" s="142"/>
      <c r="C345" s="142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</row>
    <row r="346" spans="2:16">
      <c r="B346" s="142"/>
      <c r="C346" s="142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</row>
    <row r="347" spans="2:16">
      <c r="B347" s="142"/>
      <c r="C347" s="142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</row>
    <row r="348" spans="2:16">
      <c r="B348" s="142"/>
      <c r="C348" s="142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</row>
    <row r="349" spans="2:16">
      <c r="B349" s="142"/>
      <c r="C349" s="142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</row>
    <row r="350" spans="2:16">
      <c r="B350" s="142"/>
      <c r="C350" s="142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</row>
    <row r="351" spans="2:16">
      <c r="B351" s="142"/>
      <c r="C351" s="142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</row>
    <row r="352" spans="2:16">
      <c r="B352" s="142"/>
      <c r="C352" s="142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</row>
    <row r="353" spans="2:16">
      <c r="B353" s="142"/>
      <c r="C353" s="142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</row>
    <row r="354" spans="2:16">
      <c r="B354" s="142"/>
      <c r="C354" s="142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</row>
    <row r="355" spans="2:16">
      <c r="B355" s="142"/>
      <c r="C355" s="142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</row>
    <row r="356" spans="2:16">
      <c r="B356" s="142"/>
      <c r="C356" s="142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</row>
    <row r="357" spans="2:16">
      <c r="B357" s="142"/>
      <c r="C357" s="142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</row>
    <row r="358" spans="2:16">
      <c r="B358" s="142"/>
      <c r="C358" s="142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</row>
    <row r="359" spans="2:16">
      <c r="B359" s="142"/>
      <c r="C359" s="142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</row>
    <row r="360" spans="2:16">
      <c r="B360" s="142"/>
      <c r="C360" s="142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</row>
    <row r="361" spans="2:16">
      <c r="B361" s="142"/>
      <c r="C361" s="142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</row>
    <row r="362" spans="2:16">
      <c r="B362" s="142"/>
      <c r="C362" s="142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</row>
    <row r="363" spans="2:16">
      <c r="B363" s="142"/>
      <c r="C363" s="142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</row>
    <row r="364" spans="2:16">
      <c r="B364" s="142"/>
      <c r="C364" s="142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</row>
    <row r="365" spans="2:16">
      <c r="B365" s="142"/>
      <c r="C365" s="142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</row>
    <row r="366" spans="2:16">
      <c r="B366" s="142"/>
      <c r="C366" s="142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</row>
    <row r="367" spans="2:16">
      <c r="B367" s="142"/>
      <c r="C367" s="142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</row>
    <row r="368" spans="2:16">
      <c r="B368" s="142"/>
      <c r="C368" s="142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</row>
    <row r="369" spans="2:16">
      <c r="B369" s="142"/>
      <c r="C369" s="142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</row>
    <row r="370" spans="2:16">
      <c r="B370" s="142"/>
      <c r="C370" s="142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</row>
    <row r="371" spans="2:16">
      <c r="B371" s="142"/>
      <c r="C371" s="142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</row>
    <row r="372" spans="2:16">
      <c r="B372" s="142"/>
      <c r="C372" s="142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</row>
    <row r="373" spans="2:16">
      <c r="B373" s="142"/>
      <c r="C373" s="142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</row>
    <row r="374" spans="2:16">
      <c r="B374" s="142"/>
      <c r="C374" s="142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</row>
    <row r="375" spans="2:16">
      <c r="B375" s="142"/>
      <c r="C375" s="142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</row>
    <row r="376" spans="2:16">
      <c r="B376" s="142"/>
      <c r="C376" s="142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</row>
    <row r="377" spans="2:16">
      <c r="B377" s="142"/>
      <c r="C377" s="142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</row>
    <row r="378" spans="2:16">
      <c r="B378" s="142"/>
      <c r="C378" s="142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</row>
    <row r="379" spans="2:16">
      <c r="B379" s="142"/>
      <c r="C379" s="142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</row>
    <row r="380" spans="2:16">
      <c r="B380" s="142"/>
      <c r="C380" s="142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</row>
    <row r="381" spans="2:16">
      <c r="B381" s="142"/>
      <c r="C381" s="142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</row>
    <row r="382" spans="2:16">
      <c r="B382" s="142"/>
      <c r="C382" s="142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</row>
    <row r="383" spans="2:16">
      <c r="B383" s="142"/>
      <c r="C383" s="142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</row>
    <row r="384" spans="2:16">
      <c r="B384" s="142"/>
      <c r="C384" s="142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</row>
    <row r="385" spans="2:16">
      <c r="B385" s="142"/>
      <c r="C385" s="142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</row>
    <row r="386" spans="2:16">
      <c r="B386" s="142"/>
      <c r="C386" s="142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</row>
    <row r="387" spans="2:16">
      <c r="B387" s="142"/>
      <c r="C387" s="142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</row>
    <row r="388" spans="2:16">
      <c r="B388" s="142"/>
      <c r="C388" s="142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</row>
    <row r="389" spans="2:16">
      <c r="B389" s="142"/>
      <c r="C389" s="142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</row>
    <row r="390" spans="2:16">
      <c r="B390" s="142"/>
      <c r="C390" s="142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</row>
    <row r="391" spans="2:16">
      <c r="B391" s="142"/>
      <c r="C391" s="142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</row>
    <row r="392" spans="2:16">
      <c r="B392" s="142"/>
      <c r="C392" s="142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</row>
    <row r="393" spans="2:16">
      <c r="B393" s="142"/>
      <c r="C393" s="142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</row>
    <row r="394" spans="2:16">
      <c r="B394" s="142"/>
      <c r="C394" s="142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</row>
    <row r="395" spans="2:16">
      <c r="B395" s="142"/>
      <c r="C395" s="142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</row>
    <row r="396" spans="2:16">
      <c r="B396" s="142"/>
      <c r="C396" s="142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</row>
    <row r="397" spans="2:16">
      <c r="B397" s="147"/>
      <c r="C397" s="142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</row>
    <row r="398" spans="2:16">
      <c r="B398" s="147"/>
      <c r="C398" s="142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</row>
    <row r="399" spans="2:16">
      <c r="B399" s="148"/>
      <c r="C399" s="142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</row>
    <row r="400" spans="2:16">
      <c r="B400" s="142"/>
      <c r="C400" s="142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</row>
    <row r="401" spans="2:16">
      <c r="B401" s="142"/>
      <c r="C401" s="142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</row>
    <row r="402" spans="2:16">
      <c r="B402" s="142"/>
      <c r="C402" s="142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</row>
    <row r="403" spans="2:16">
      <c r="B403" s="142"/>
      <c r="C403" s="142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</row>
    <row r="404" spans="2:16">
      <c r="B404" s="142"/>
      <c r="C404" s="142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</row>
    <row r="405" spans="2:16">
      <c r="B405" s="142"/>
      <c r="C405" s="142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</row>
    <row r="406" spans="2:16">
      <c r="B406" s="142"/>
      <c r="C406" s="142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</row>
    <row r="407" spans="2:16">
      <c r="B407" s="142"/>
      <c r="C407" s="142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</row>
    <row r="408" spans="2:16">
      <c r="B408" s="142"/>
      <c r="C408" s="142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</row>
    <row r="409" spans="2:16">
      <c r="B409" s="142"/>
      <c r="C409" s="142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</row>
    <row r="410" spans="2:16">
      <c r="B410" s="142"/>
      <c r="C410" s="142"/>
      <c r="D410" s="142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</row>
    <row r="411" spans="2:16">
      <c r="B411" s="142"/>
      <c r="C411" s="142"/>
      <c r="D411" s="142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B1:B23 D1:P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41.710937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165</v>
      </c>
      <c r="C1" s="77" t="s" vm="1">
        <v>244</v>
      </c>
    </row>
    <row r="2" spans="2:16">
      <c r="B2" s="56" t="s">
        <v>164</v>
      </c>
      <c r="C2" s="77" t="s">
        <v>245</v>
      </c>
    </row>
    <row r="3" spans="2:16">
      <c r="B3" s="56" t="s">
        <v>166</v>
      </c>
      <c r="C3" s="77" t="s">
        <v>246</v>
      </c>
    </row>
    <row r="4" spans="2:16">
      <c r="B4" s="56" t="s">
        <v>167</v>
      </c>
      <c r="C4" s="77" t="s">
        <v>247</v>
      </c>
    </row>
    <row r="6" spans="2:16" ht="26.25" customHeight="1">
      <c r="B6" s="182" t="s">
        <v>208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</row>
    <row r="7" spans="2:16" s="3" customFormat="1" ht="78.75">
      <c r="B7" s="22" t="s">
        <v>135</v>
      </c>
      <c r="C7" s="30" t="s">
        <v>51</v>
      </c>
      <c r="D7" s="30" t="s">
        <v>75</v>
      </c>
      <c r="E7" s="30" t="s">
        <v>15</v>
      </c>
      <c r="F7" s="30" t="s">
        <v>76</v>
      </c>
      <c r="G7" s="30" t="s">
        <v>121</v>
      </c>
      <c r="H7" s="30" t="s">
        <v>18</v>
      </c>
      <c r="I7" s="30" t="s">
        <v>120</v>
      </c>
      <c r="J7" s="30" t="s">
        <v>17</v>
      </c>
      <c r="K7" s="30" t="s">
        <v>201</v>
      </c>
      <c r="L7" s="30" t="s">
        <v>227</v>
      </c>
      <c r="M7" s="30" t="s">
        <v>202</v>
      </c>
      <c r="N7" s="30" t="s">
        <v>67</v>
      </c>
      <c r="O7" s="30" t="s">
        <v>168</v>
      </c>
      <c r="P7" s="31" t="s">
        <v>170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234</v>
      </c>
      <c r="M8" s="32" t="s">
        <v>230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104" t="s">
        <v>207</v>
      </c>
      <c r="C10" s="81"/>
      <c r="D10" s="81"/>
      <c r="E10" s="81"/>
      <c r="F10" s="81"/>
      <c r="G10" s="81"/>
      <c r="H10" s="90">
        <v>3.21</v>
      </c>
      <c r="I10" s="81"/>
      <c r="J10" s="81"/>
      <c r="K10" s="102">
        <v>8.8300000000000003E-2</v>
      </c>
      <c r="L10" s="90"/>
      <c r="M10" s="90">
        <v>15632.843229999997</v>
      </c>
      <c r="N10" s="81"/>
      <c r="O10" s="91">
        <v>1</v>
      </c>
      <c r="P10" s="91">
        <f>M10/'סכום נכסי הקרן'!$C$42</f>
        <v>2.1209357569128401E-4</v>
      </c>
    </row>
    <row r="11" spans="2:16" s="98" customFormat="1" ht="20.25" customHeight="1">
      <c r="B11" s="80" t="s">
        <v>33</v>
      </c>
      <c r="C11" s="81"/>
      <c r="D11" s="81"/>
      <c r="E11" s="81"/>
      <c r="F11" s="81"/>
      <c r="G11" s="81"/>
      <c r="H11" s="90">
        <v>3.21</v>
      </c>
      <c r="I11" s="81"/>
      <c r="J11" s="81"/>
      <c r="K11" s="102">
        <v>8.8300000000000003E-2</v>
      </c>
      <c r="L11" s="90"/>
      <c r="M11" s="90">
        <v>15632.843229999997</v>
      </c>
      <c r="N11" s="81"/>
      <c r="O11" s="91">
        <v>1</v>
      </c>
      <c r="P11" s="91">
        <f>M11/'סכום נכסי הקרן'!$C$42</f>
        <v>2.1209357569128401E-4</v>
      </c>
    </row>
    <row r="12" spans="2:16">
      <c r="B12" s="100" t="s">
        <v>36</v>
      </c>
      <c r="C12" s="81"/>
      <c r="D12" s="81"/>
      <c r="E12" s="81"/>
      <c r="F12" s="81"/>
      <c r="G12" s="81"/>
      <c r="H12" s="90">
        <v>3.21</v>
      </c>
      <c r="I12" s="81"/>
      <c r="J12" s="81"/>
      <c r="K12" s="102">
        <v>8.8300000000000003E-2</v>
      </c>
      <c r="L12" s="90"/>
      <c r="M12" s="90">
        <v>15632.843229999997</v>
      </c>
      <c r="N12" s="81"/>
      <c r="O12" s="91">
        <v>1</v>
      </c>
      <c r="P12" s="91">
        <f>M12/'סכום נכסי הקרן'!$C$42</f>
        <v>2.1209357569128401E-4</v>
      </c>
    </row>
    <row r="13" spans="2:16">
      <c r="B13" s="154" t="s">
        <v>3778</v>
      </c>
      <c r="C13" s="83" t="s">
        <v>3596</v>
      </c>
      <c r="D13" s="96" t="s">
        <v>148</v>
      </c>
      <c r="E13" s="83" t="s">
        <v>655</v>
      </c>
      <c r="F13" s="83" t="s">
        <v>150</v>
      </c>
      <c r="G13" s="105">
        <v>40618</v>
      </c>
      <c r="H13" s="93">
        <v>3.21</v>
      </c>
      <c r="I13" s="96" t="s">
        <v>152</v>
      </c>
      <c r="J13" s="97">
        <v>7.1500000000000008E-2</v>
      </c>
      <c r="K13" s="97">
        <v>8.8300000000000003E-2</v>
      </c>
      <c r="L13" s="93">
        <v>15299512.359999998</v>
      </c>
      <c r="M13" s="93">
        <v>15632.843229999997</v>
      </c>
      <c r="N13" s="83"/>
      <c r="O13" s="94">
        <v>1</v>
      </c>
      <c r="P13" s="94">
        <f>M13/'סכום נכסי הקרן'!$C$42</f>
        <v>2.1209357569128401E-4</v>
      </c>
    </row>
    <row r="14" spans="2:16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93"/>
      <c r="M14" s="93"/>
      <c r="N14" s="83"/>
      <c r="O14" s="94"/>
      <c r="P14" s="83"/>
    </row>
    <row r="15" spans="2:16"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2:16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>
      <c r="B17" s="143" t="s">
        <v>243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>
      <c r="B18" s="143" t="s">
        <v>131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</row>
    <row r="19" spans="2:16">
      <c r="B19" s="143" t="s">
        <v>233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</row>
    <row r="20" spans="2:16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</row>
    <row r="21" spans="2:16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</row>
    <row r="22" spans="2:16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2:16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2:16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2:16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  <row r="26" spans="2:16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2:16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16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</row>
    <row r="29" spans="2:16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16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2:16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2:16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2:16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2:16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2:16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2:16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2:16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2:16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2:16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2:16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2:16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2:16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2:16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2:16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2:16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2:16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2:16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2:16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  <row r="49" spans="2:16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2:16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2:16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2:16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2:16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  <row r="54" spans="2:16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2:16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</row>
    <row r="56" spans="2:16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</row>
    <row r="57" spans="2:16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2:16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</row>
    <row r="59" spans="2:16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2:16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2:16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2:16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2:16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2:16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  <row r="65" spans="2:16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2:16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2:16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2:16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</row>
    <row r="70" spans="2:16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</row>
    <row r="71" spans="2:16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</row>
    <row r="72" spans="2:16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</row>
    <row r="73" spans="2:16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</row>
    <row r="74" spans="2:16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2:16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2:16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2:16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2:16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2:16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2:16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2:16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2:16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2:16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2:16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2:16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2:16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2:16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2:16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2:16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2:16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2:16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2:16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2:16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2:16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2:16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2:16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2:16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2:16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2:16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2:16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2:16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2:16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2:16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2:16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2:16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2:16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2:16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2:16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2:16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</row>
    <row r="110" spans="2:16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</row>
    <row r="111" spans="2:16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</row>
    <row r="112" spans="2:16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</row>
    <row r="113" spans="2:16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</row>
    <row r="114" spans="2:16">
      <c r="B114" s="142"/>
      <c r="C114" s="142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2:16">
      <c r="B115" s="142"/>
      <c r="C115" s="142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2:16">
      <c r="B116" s="142"/>
      <c r="C116" s="142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2:16">
      <c r="B117" s="142"/>
      <c r="C117" s="142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2:16">
      <c r="B118" s="142"/>
      <c r="C118" s="142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2:16">
      <c r="B119" s="142"/>
      <c r="C119" s="142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2:16">
      <c r="B120" s="142"/>
      <c r="C120" s="142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2:16">
      <c r="B121" s="142"/>
      <c r="C121" s="142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2:16">
      <c r="B122" s="142"/>
      <c r="C122" s="142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2:16">
      <c r="B123" s="142"/>
      <c r="C123" s="142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2:16">
      <c r="B124" s="142"/>
      <c r="C124" s="142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2:16">
      <c r="B125" s="142"/>
      <c r="C125" s="142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2:16">
      <c r="B126" s="142"/>
      <c r="C126" s="142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2:16">
      <c r="B127" s="142"/>
      <c r="C127" s="142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2:16">
      <c r="B128" s="142"/>
      <c r="C128" s="142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2:16">
      <c r="B129" s="142"/>
      <c r="C129" s="142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2:16">
      <c r="B130" s="142"/>
      <c r="C130" s="142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2:16">
      <c r="B131" s="142"/>
      <c r="C131" s="142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2:16">
      <c r="B132" s="142"/>
      <c r="C132" s="142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2:16">
      <c r="B133" s="142"/>
      <c r="C133" s="142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2:16">
      <c r="B134" s="142"/>
      <c r="C134" s="142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2:16">
      <c r="B135" s="142"/>
      <c r="C135" s="142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2:16">
      <c r="B136" s="142"/>
      <c r="C136" s="142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2:16">
      <c r="B137" s="142"/>
      <c r="C137" s="142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2:16">
      <c r="B138" s="142"/>
      <c r="C138" s="142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2:16">
      <c r="B139" s="142"/>
      <c r="C139" s="142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2:16">
      <c r="B140" s="142"/>
      <c r="C140" s="142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2:16">
      <c r="B141" s="142"/>
      <c r="C141" s="142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2:16">
      <c r="B142" s="142"/>
      <c r="C142" s="142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2:16">
      <c r="B143" s="142"/>
      <c r="C143" s="142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2:16">
      <c r="B144" s="142"/>
      <c r="C144" s="142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2:16">
      <c r="B145" s="142"/>
      <c r="C145" s="142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2:16">
      <c r="B146" s="142"/>
      <c r="C146" s="142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2:16">
      <c r="B147" s="142"/>
      <c r="C147" s="142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2:16">
      <c r="B148" s="142"/>
      <c r="C148" s="142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2:16">
      <c r="B149" s="142"/>
      <c r="C149" s="142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2:16">
      <c r="B150" s="142"/>
      <c r="C150" s="142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2:16">
      <c r="B151" s="142"/>
      <c r="C151" s="142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2:16">
      <c r="B152" s="142"/>
      <c r="C152" s="142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2:16">
      <c r="B153" s="142"/>
      <c r="C153" s="142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2:16">
      <c r="B154" s="142"/>
      <c r="C154" s="142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2:16">
      <c r="B155" s="142"/>
      <c r="C155" s="142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2:16">
      <c r="B156" s="142"/>
      <c r="C156" s="142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2:16">
      <c r="B157" s="142"/>
      <c r="C157" s="142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2:16">
      <c r="B158" s="142"/>
      <c r="C158" s="142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2:16">
      <c r="B159" s="142"/>
      <c r="C159" s="142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2:16">
      <c r="B160" s="142"/>
      <c r="C160" s="142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2:16">
      <c r="B161" s="142"/>
      <c r="C161" s="142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2:16">
      <c r="B162" s="142"/>
      <c r="C162" s="142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2:16">
      <c r="B163" s="142"/>
      <c r="C163" s="142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2:16">
      <c r="B164" s="142"/>
      <c r="C164" s="142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2:16">
      <c r="B165" s="142"/>
      <c r="C165" s="142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2:16">
      <c r="B166" s="142"/>
      <c r="C166" s="142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2:16">
      <c r="B167" s="142"/>
      <c r="C167" s="142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</row>
    <row r="168" spans="2:16">
      <c r="B168" s="142"/>
      <c r="C168" s="142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</row>
    <row r="169" spans="2:16">
      <c r="B169" s="142"/>
      <c r="C169" s="142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</row>
    <row r="170" spans="2:16">
      <c r="B170" s="142"/>
      <c r="C170" s="142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</row>
    <row r="171" spans="2:16">
      <c r="B171" s="142"/>
      <c r="C171" s="142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</row>
    <row r="172" spans="2:16">
      <c r="B172" s="142"/>
      <c r="C172" s="142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</row>
    <row r="173" spans="2:16">
      <c r="B173" s="142"/>
      <c r="C173" s="142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</row>
    <row r="174" spans="2:16">
      <c r="B174" s="142"/>
      <c r="C174" s="142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</row>
    <row r="175" spans="2:16">
      <c r="B175" s="142"/>
      <c r="C175" s="142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</row>
    <row r="176" spans="2:16">
      <c r="B176" s="142"/>
      <c r="C176" s="142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</row>
    <row r="177" spans="2:16">
      <c r="B177" s="142"/>
      <c r="C177" s="142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</row>
    <row r="178" spans="2:16">
      <c r="B178" s="142"/>
      <c r="C178" s="142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</row>
    <row r="179" spans="2:16">
      <c r="B179" s="142"/>
      <c r="C179" s="142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</row>
    <row r="180" spans="2:16">
      <c r="B180" s="142"/>
      <c r="C180" s="142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</row>
    <row r="181" spans="2:16">
      <c r="B181" s="142"/>
      <c r="C181" s="142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</row>
    <row r="182" spans="2:16">
      <c r="B182" s="142"/>
      <c r="C182" s="142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</row>
    <row r="183" spans="2:16">
      <c r="B183" s="142"/>
      <c r="C183" s="142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</row>
    <row r="184" spans="2:16">
      <c r="B184" s="142"/>
      <c r="C184" s="142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</row>
    <row r="185" spans="2:16">
      <c r="B185" s="142"/>
      <c r="C185" s="142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</row>
    <row r="186" spans="2:16">
      <c r="B186" s="142"/>
      <c r="C186" s="142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</row>
    <row r="187" spans="2:16">
      <c r="B187" s="142"/>
      <c r="C187" s="142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</row>
    <row r="188" spans="2:16">
      <c r="B188" s="142"/>
      <c r="C188" s="142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</row>
    <row r="189" spans="2:16">
      <c r="B189" s="142"/>
      <c r="C189" s="142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</row>
    <row r="190" spans="2:16">
      <c r="B190" s="142"/>
      <c r="C190" s="142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</row>
    <row r="191" spans="2:16">
      <c r="B191" s="142"/>
      <c r="C191" s="142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</row>
    <row r="192" spans="2:16">
      <c r="B192" s="142"/>
      <c r="C192" s="142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</row>
    <row r="193" spans="2:16">
      <c r="B193" s="142"/>
      <c r="C193" s="142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</row>
    <row r="194" spans="2:16">
      <c r="B194" s="142"/>
      <c r="C194" s="142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</row>
    <row r="195" spans="2:16">
      <c r="B195" s="142"/>
      <c r="C195" s="142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</row>
    <row r="196" spans="2:16">
      <c r="B196" s="142"/>
      <c r="C196" s="142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</row>
    <row r="197" spans="2:16">
      <c r="B197" s="142"/>
      <c r="C197" s="142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</row>
    <row r="198" spans="2:16">
      <c r="B198" s="142"/>
      <c r="C198" s="142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</row>
    <row r="199" spans="2:16">
      <c r="B199" s="142"/>
      <c r="C199" s="142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</row>
    <row r="200" spans="2:16">
      <c r="B200" s="142"/>
      <c r="C200" s="142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</row>
    <row r="201" spans="2:16">
      <c r="B201" s="142"/>
      <c r="C201" s="142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</row>
    <row r="202" spans="2:16">
      <c r="B202" s="142"/>
      <c r="C202" s="142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</row>
    <row r="203" spans="2:16">
      <c r="B203" s="142"/>
      <c r="C203" s="142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</row>
    <row r="204" spans="2:16">
      <c r="B204" s="142"/>
      <c r="C204" s="142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</row>
    <row r="205" spans="2:16">
      <c r="B205" s="142"/>
      <c r="C205" s="142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</row>
    <row r="206" spans="2:16">
      <c r="B206" s="142"/>
      <c r="C206" s="142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</row>
    <row r="207" spans="2:16">
      <c r="B207" s="142"/>
      <c r="C207" s="142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</row>
    <row r="208" spans="2:16">
      <c r="B208" s="142"/>
      <c r="C208" s="142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</row>
    <row r="209" spans="2:16">
      <c r="B209" s="142"/>
      <c r="C209" s="142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</row>
    <row r="210" spans="2:16">
      <c r="B210" s="142"/>
      <c r="C210" s="142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</row>
    <row r="211" spans="2:16">
      <c r="B211" s="142"/>
      <c r="C211" s="142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</row>
    <row r="212" spans="2:16">
      <c r="B212" s="142"/>
      <c r="C212" s="142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</row>
    <row r="213" spans="2:16">
      <c r="B213" s="142"/>
      <c r="C213" s="142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</row>
    <row r="214" spans="2:16">
      <c r="B214" s="142"/>
      <c r="C214" s="142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</row>
    <row r="215" spans="2:16">
      <c r="B215" s="142"/>
      <c r="C215" s="142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</row>
    <row r="216" spans="2:16">
      <c r="B216" s="142"/>
      <c r="C216" s="142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</row>
    <row r="217" spans="2:16">
      <c r="B217" s="142"/>
      <c r="C217" s="142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</row>
    <row r="218" spans="2:16">
      <c r="B218" s="142"/>
      <c r="C218" s="142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</row>
    <row r="219" spans="2:16">
      <c r="B219" s="142"/>
      <c r="C219" s="142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</row>
    <row r="220" spans="2:16">
      <c r="B220" s="142"/>
      <c r="C220" s="142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</row>
    <row r="221" spans="2:16">
      <c r="B221" s="142"/>
      <c r="C221" s="142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</row>
    <row r="222" spans="2:16">
      <c r="B222" s="142"/>
      <c r="C222" s="142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</row>
    <row r="223" spans="2:16">
      <c r="B223" s="142"/>
      <c r="C223" s="142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</row>
    <row r="224" spans="2:16">
      <c r="B224" s="142"/>
      <c r="C224" s="142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</row>
    <row r="225" spans="2:16">
      <c r="B225" s="142"/>
      <c r="C225" s="142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</row>
    <row r="226" spans="2:16">
      <c r="B226" s="142"/>
      <c r="C226" s="142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</row>
    <row r="227" spans="2:16">
      <c r="B227" s="142"/>
      <c r="C227" s="142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</row>
    <row r="228" spans="2:16">
      <c r="B228" s="142"/>
      <c r="C228" s="142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</row>
    <row r="229" spans="2:16">
      <c r="B229" s="142"/>
      <c r="C229" s="142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</row>
    <row r="230" spans="2:16">
      <c r="B230" s="142"/>
      <c r="C230" s="142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</row>
    <row r="231" spans="2:16">
      <c r="B231" s="142"/>
      <c r="C231" s="142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</row>
    <row r="232" spans="2:16">
      <c r="B232" s="142"/>
      <c r="C232" s="142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</row>
    <row r="233" spans="2:16">
      <c r="B233" s="142"/>
      <c r="C233" s="142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</row>
    <row r="234" spans="2:16">
      <c r="B234" s="142"/>
      <c r="C234" s="142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</row>
    <row r="235" spans="2:16">
      <c r="B235" s="142"/>
      <c r="C235" s="142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</row>
    <row r="236" spans="2:16">
      <c r="B236" s="142"/>
      <c r="C236" s="142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</row>
    <row r="237" spans="2:16">
      <c r="B237" s="142"/>
      <c r="C237" s="142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</row>
    <row r="238" spans="2:16">
      <c r="B238" s="142"/>
      <c r="C238" s="142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</row>
    <row r="239" spans="2:16">
      <c r="B239" s="142"/>
      <c r="C239" s="142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</row>
    <row r="240" spans="2:16">
      <c r="B240" s="142"/>
      <c r="C240" s="142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</row>
    <row r="241" spans="2:16">
      <c r="B241" s="142"/>
      <c r="C241" s="142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</row>
    <row r="242" spans="2:16">
      <c r="B242" s="142"/>
      <c r="C242" s="142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</row>
    <row r="243" spans="2:16">
      <c r="B243" s="142"/>
      <c r="C243" s="142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</row>
    <row r="244" spans="2:16">
      <c r="B244" s="142"/>
      <c r="C244" s="142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</row>
    <row r="245" spans="2:16">
      <c r="B245" s="142"/>
      <c r="C245" s="142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</row>
    <row r="246" spans="2:16">
      <c r="B246" s="142"/>
      <c r="C246" s="142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</row>
    <row r="247" spans="2:16">
      <c r="B247" s="142"/>
      <c r="C247" s="142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</row>
    <row r="248" spans="2:16">
      <c r="B248" s="142"/>
      <c r="C248" s="142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</row>
    <row r="249" spans="2:16">
      <c r="B249" s="142"/>
      <c r="C249" s="142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</row>
    <row r="250" spans="2:16">
      <c r="B250" s="142"/>
      <c r="C250" s="142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</row>
    <row r="251" spans="2:16">
      <c r="B251" s="142"/>
      <c r="C251" s="142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</row>
    <row r="252" spans="2:16">
      <c r="B252" s="142"/>
      <c r="C252" s="142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</row>
    <row r="253" spans="2:16">
      <c r="B253" s="142"/>
      <c r="C253" s="142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</row>
    <row r="254" spans="2:16">
      <c r="B254" s="142"/>
      <c r="C254" s="142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</row>
    <row r="255" spans="2:16">
      <c r="B255" s="142"/>
      <c r="C255" s="142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</row>
    <row r="256" spans="2:16">
      <c r="B256" s="142"/>
      <c r="C256" s="142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</row>
    <row r="257" spans="2:16">
      <c r="B257" s="142"/>
      <c r="C257" s="142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</row>
    <row r="258" spans="2:16">
      <c r="B258" s="142"/>
      <c r="C258" s="142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</row>
    <row r="259" spans="2:16">
      <c r="B259" s="142"/>
      <c r="C259" s="142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</row>
    <row r="260" spans="2:16">
      <c r="B260" s="142"/>
      <c r="C260" s="142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</row>
    <row r="261" spans="2:16">
      <c r="B261" s="142"/>
      <c r="C261" s="142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</row>
    <row r="262" spans="2:16">
      <c r="B262" s="142"/>
      <c r="C262" s="142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</row>
    <row r="263" spans="2:16">
      <c r="B263" s="142"/>
      <c r="C263" s="142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</row>
    <row r="264" spans="2:16">
      <c r="B264" s="142"/>
      <c r="C264" s="142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</row>
    <row r="265" spans="2:16">
      <c r="B265" s="142"/>
      <c r="C265" s="142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</row>
    <row r="266" spans="2:16">
      <c r="B266" s="142"/>
      <c r="C266" s="142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</row>
    <row r="267" spans="2:16">
      <c r="B267" s="142"/>
      <c r="C267" s="142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</row>
    <row r="268" spans="2:16">
      <c r="B268" s="142"/>
      <c r="C268" s="142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</row>
    <row r="269" spans="2:16">
      <c r="B269" s="142"/>
      <c r="C269" s="142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</row>
    <row r="270" spans="2:16">
      <c r="B270" s="142"/>
      <c r="C270" s="142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</row>
    <row r="271" spans="2:16">
      <c r="B271" s="142"/>
      <c r="C271" s="142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</row>
    <row r="272" spans="2:16">
      <c r="B272" s="142"/>
      <c r="C272" s="142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</row>
    <row r="273" spans="2:16">
      <c r="B273" s="142"/>
      <c r="C273" s="142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</row>
    <row r="274" spans="2:16">
      <c r="B274" s="142"/>
      <c r="C274" s="142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</row>
    <row r="275" spans="2:16">
      <c r="B275" s="142"/>
      <c r="C275" s="142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</row>
    <row r="276" spans="2:16">
      <c r="B276" s="142"/>
      <c r="C276" s="142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</row>
    <row r="277" spans="2:16">
      <c r="B277" s="142"/>
      <c r="C277" s="142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</row>
    <row r="278" spans="2:16">
      <c r="B278" s="142"/>
      <c r="C278" s="142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</row>
    <row r="279" spans="2:16">
      <c r="B279" s="142"/>
      <c r="C279" s="142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</row>
    <row r="280" spans="2:16">
      <c r="B280" s="142"/>
      <c r="C280" s="142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</row>
    <row r="281" spans="2:16">
      <c r="B281" s="142"/>
      <c r="C281" s="142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</row>
    <row r="282" spans="2:16">
      <c r="B282" s="142"/>
      <c r="C282" s="142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</row>
    <row r="283" spans="2:16">
      <c r="B283" s="142"/>
      <c r="C283" s="142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</row>
    <row r="284" spans="2:16">
      <c r="B284" s="142"/>
      <c r="C284" s="142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</row>
    <row r="285" spans="2:16">
      <c r="B285" s="142"/>
      <c r="C285" s="142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</row>
    <row r="286" spans="2:16">
      <c r="B286" s="142"/>
      <c r="C286" s="142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</row>
    <row r="287" spans="2:16">
      <c r="B287" s="142"/>
      <c r="C287" s="142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</row>
    <row r="288" spans="2:16">
      <c r="B288" s="142"/>
      <c r="C288" s="142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</row>
    <row r="289" spans="2:16">
      <c r="B289" s="142"/>
      <c r="C289" s="142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</row>
    <row r="290" spans="2:16">
      <c r="B290" s="142"/>
      <c r="C290" s="142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</row>
    <row r="291" spans="2:16">
      <c r="B291" s="142"/>
      <c r="C291" s="142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</row>
    <row r="292" spans="2:16">
      <c r="B292" s="142"/>
      <c r="C292" s="142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</row>
    <row r="293" spans="2:16">
      <c r="B293" s="142"/>
      <c r="C293" s="142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</row>
    <row r="294" spans="2:16">
      <c r="B294" s="142"/>
      <c r="C294" s="142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</row>
    <row r="295" spans="2:16">
      <c r="B295" s="142"/>
      <c r="C295" s="142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</row>
    <row r="296" spans="2:16">
      <c r="B296" s="142"/>
      <c r="C296" s="142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</row>
    <row r="297" spans="2:16">
      <c r="B297" s="142"/>
      <c r="C297" s="142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</row>
    <row r="298" spans="2:16">
      <c r="B298" s="142"/>
      <c r="C298" s="142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</row>
    <row r="299" spans="2:16">
      <c r="B299" s="142"/>
      <c r="C299" s="142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</row>
    <row r="300" spans="2:16">
      <c r="B300" s="142"/>
      <c r="C300" s="142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</row>
    <row r="301" spans="2:16">
      <c r="B301" s="142"/>
      <c r="C301" s="142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</row>
    <row r="302" spans="2:16">
      <c r="B302" s="142"/>
      <c r="C302" s="142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</row>
    <row r="303" spans="2:16">
      <c r="B303" s="142"/>
      <c r="C303" s="142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</row>
    <row r="304" spans="2:16">
      <c r="B304" s="142"/>
      <c r="C304" s="142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</row>
    <row r="305" spans="2:16">
      <c r="B305" s="142"/>
      <c r="C305" s="142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</row>
    <row r="306" spans="2:16">
      <c r="B306" s="142"/>
      <c r="C306" s="142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</row>
    <row r="307" spans="2:16">
      <c r="B307" s="142"/>
      <c r="C307" s="142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</row>
    <row r="308" spans="2:16">
      <c r="B308" s="142"/>
      <c r="C308" s="142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</row>
    <row r="309" spans="2:16">
      <c r="B309" s="142"/>
      <c r="C309" s="142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</row>
    <row r="310" spans="2:16">
      <c r="B310" s="142"/>
      <c r="C310" s="142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</row>
    <row r="311" spans="2:16">
      <c r="B311" s="142"/>
      <c r="C311" s="142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</row>
    <row r="312" spans="2:16">
      <c r="B312" s="142"/>
      <c r="C312" s="142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</row>
    <row r="313" spans="2:16">
      <c r="B313" s="142"/>
      <c r="C313" s="142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</row>
    <row r="314" spans="2:16">
      <c r="B314" s="142"/>
      <c r="C314" s="142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</row>
    <row r="315" spans="2:16">
      <c r="B315" s="142"/>
      <c r="C315" s="142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</row>
    <row r="316" spans="2:16">
      <c r="B316" s="142"/>
      <c r="C316" s="142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</row>
    <row r="317" spans="2:16">
      <c r="B317" s="142"/>
      <c r="C317" s="142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</row>
    <row r="318" spans="2:16">
      <c r="B318" s="142"/>
      <c r="C318" s="142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</row>
    <row r="319" spans="2:16">
      <c r="B319" s="142"/>
      <c r="C319" s="142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</row>
    <row r="320" spans="2:16">
      <c r="B320" s="142"/>
      <c r="C320" s="142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</row>
    <row r="321" spans="2:16">
      <c r="B321" s="142"/>
      <c r="C321" s="142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</row>
    <row r="322" spans="2:16">
      <c r="B322" s="142"/>
      <c r="C322" s="142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</row>
    <row r="323" spans="2:16">
      <c r="B323" s="142"/>
      <c r="C323" s="142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</row>
    <row r="324" spans="2:16">
      <c r="B324" s="142"/>
      <c r="C324" s="142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</row>
    <row r="325" spans="2:16">
      <c r="B325" s="142"/>
      <c r="C325" s="142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</row>
    <row r="326" spans="2:16">
      <c r="B326" s="142"/>
      <c r="C326" s="142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</row>
    <row r="327" spans="2:16">
      <c r="B327" s="142"/>
      <c r="C327" s="142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</row>
    <row r="328" spans="2:16">
      <c r="B328" s="142"/>
      <c r="C328" s="142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</row>
    <row r="329" spans="2:16">
      <c r="B329" s="142"/>
      <c r="C329" s="142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</row>
    <row r="330" spans="2:16">
      <c r="B330" s="142"/>
      <c r="C330" s="142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</row>
    <row r="331" spans="2:16">
      <c r="B331" s="142"/>
      <c r="C331" s="142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</row>
    <row r="332" spans="2:16">
      <c r="B332" s="142"/>
      <c r="C332" s="142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</row>
    <row r="333" spans="2:16">
      <c r="B333" s="142"/>
      <c r="C333" s="142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</row>
    <row r="334" spans="2:16">
      <c r="B334" s="142"/>
      <c r="C334" s="142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</row>
    <row r="335" spans="2:16">
      <c r="B335" s="142"/>
      <c r="C335" s="142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</row>
    <row r="336" spans="2:16">
      <c r="B336" s="142"/>
      <c r="C336" s="142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</row>
    <row r="337" spans="2:16">
      <c r="B337" s="142"/>
      <c r="C337" s="142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</row>
    <row r="338" spans="2:16">
      <c r="B338" s="142"/>
      <c r="C338" s="142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</row>
    <row r="339" spans="2:16">
      <c r="B339" s="142"/>
      <c r="C339" s="142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</row>
    <row r="340" spans="2:16">
      <c r="B340" s="142"/>
      <c r="C340" s="142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</row>
    <row r="341" spans="2:16">
      <c r="B341" s="142"/>
      <c r="C341" s="142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</row>
    <row r="342" spans="2:16">
      <c r="B342" s="142"/>
      <c r="C342" s="142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</row>
    <row r="343" spans="2:16">
      <c r="B343" s="142"/>
      <c r="C343" s="142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</row>
    <row r="344" spans="2:16">
      <c r="B344" s="142"/>
      <c r="C344" s="142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</row>
    <row r="345" spans="2:16">
      <c r="B345" s="142"/>
      <c r="C345" s="142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</row>
    <row r="346" spans="2:16">
      <c r="B346" s="142"/>
      <c r="C346" s="142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</row>
    <row r="347" spans="2:16">
      <c r="B347" s="142"/>
      <c r="C347" s="142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</row>
    <row r="348" spans="2:16">
      <c r="B348" s="142"/>
      <c r="C348" s="142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</row>
    <row r="349" spans="2:16">
      <c r="B349" s="142"/>
      <c r="C349" s="142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</row>
    <row r="350" spans="2:16">
      <c r="B350" s="142"/>
      <c r="C350" s="142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</row>
    <row r="351" spans="2:16">
      <c r="B351" s="142"/>
      <c r="C351" s="142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</row>
    <row r="352" spans="2:16">
      <c r="B352" s="142"/>
      <c r="C352" s="142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</row>
    <row r="353" spans="2:16">
      <c r="B353" s="142"/>
      <c r="C353" s="142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</row>
    <row r="354" spans="2:16">
      <c r="B354" s="142"/>
      <c r="C354" s="142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</row>
    <row r="355" spans="2:16">
      <c r="B355" s="142"/>
      <c r="C355" s="142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</row>
    <row r="356" spans="2:16">
      <c r="B356" s="142"/>
      <c r="C356" s="142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</row>
    <row r="357" spans="2:16">
      <c r="B357" s="142"/>
      <c r="C357" s="142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</row>
    <row r="358" spans="2:16">
      <c r="B358" s="142"/>
      <c r="C358" s="142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</row>
    <row r="359" spans="2:16">
      <c r="B359" s="142"/>
      <c r="C359" s="142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</row>
    <row r="360" spans="2:16">
      <c r="B360" s="142"/>
      <c r="C360" s="142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</row>
    <row r="361" spans="2:16">
      <c r="B361" s="142"/>
      <c r="C361" s="142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</row>
    <row r="362" spans="2:16">
      <c r="B362" s="142"/>
      <c r="C362" s="142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</row>
    <row r="363" spans="2:16">
      <c r="B363" s="142"/>
      <c r="C363" s="142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</row>
    <row r="364" spans="2:16">
      <c r="B364" s="142"/>
      <c r="C364" s="142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</row>
    <row r="365" spans="2:16">
      <c r="B365" s="142"/>
      <c r="C365" s="142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</row>
    <row r="366" spans="2:16">
      <c r="B366" s="142"/>
      <c r="C366" s="142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</row>
    <row r="367" spans="2:16">
      <c r="B367" s="142"/>
      <c r="C367" s="142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</row>
    <row r="368" spans="2:16">
      <c r="B368" s="142"/>
      <c r="C368" s="142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</row>
    <row r="369" spans="2:16">
      <c r="B369" s="142"/>
      <c r="C369" s="142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</row>
    <row r="370" spans="2:16">
      <c r="B370" s="142"/>
      <c r="C370" s="142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</row>
    <row r="371" spans="2:16">
      <c r="B371" s="142"/>
      <c r="C371" s="142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</row>
    <row r="372" spans="2:16">
      <c r="B372" s="142"/>
      <c r="C372" s="142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</row>
    <row r="373" spans="2:16">
      <c r="B373" s="142"/>
      <c r="C373" s="142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</row>
    <row r="374" spans="2:16">
      <c r="B374" s="142"/>
      <c r="C374" s="142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</row>
    <row r="375" spans="2:16">
      <c r="B375" s="142"/>
      <c r="C375" s="142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</row>
    <row r="376" spans="2:16">
      <c r="B376" s="142"/>
      <c r="C376" s="142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</row>
    <row r="377" spans="2:16">
      <c r="B377" s="142"/>
      <c r="C377" s="142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</row>
    <row r="378" spans="2:16">
      <c r="B378" s="142"/>
      <c r="C378" s="142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</row>
    <row r="379" spans="2:16">
      <c r="B379" s="142"/>
      <c r="C379" s="142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</row>
    <row r="380" spans="2:16">
      <c r="B380" s="142"/>
      <c r="C380" s="142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</row>
    <row r="381" spans="2:16">
      <c r="B381" s="142"/>
      <c r="C381" s="142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</row>
    <row r="382" spans="2:16">
      <c r="B382" s="142"/>
      <c r="C382" s="142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</row>
    <row r="383" spans="2:16">
      <c r="B383" s="142"/>
      <c r="C383" s="142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</row>
    <row r="384" spans="2:16">
      <c r="B384" s="142"/>
      <c r="C384" s="142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</row>
    <row r="385" spans="2:16">
      <c r="B385" s="142"/>
      <c r="C385" s="142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</row>
    <row r="386" spans="2:16">
      <c r="B386" s="142"/>
      <c r="C386" s="142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</row>
    <row r="387" spans="2:16">
      <c r="B387" s="142"/>
      <c r="C387" s="142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</row>
    <row r="388" spans="2:16">
      <c r="B388" s="142"/>
      <c r="C388" s="142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</row>
    <row r="389" spans="2:16">
      <c r="B389" s="142"/>
      <c r="C389" s="142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</row>
    <row r="390" spans="2:16">
      <c r="B390" s="142"/>
      <c r="C390" s="142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</row>
    <row r="391" spans="2:16">
      <c r="B391" s="142"/>
      <c r="C391" s="142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</row>
    <row r="392" spans="2:16">
      <c r="B392" s="142"/>
      <c r="C392" s="142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</row>
    <row r="393" spans="2:16">
      <c r="B393" s="142"/>
      <c r="C393" s="142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</row>
    <row r="394" spans="2:16">
      <c r="B394" s="142"/>
      <c r="C394" s="142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</row>
    <row r="395" spans="2:16">
      <c r="B395" s="142"/>
      <c r="C395" s="142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</row>
    <row r="396" spans="2:16">
      <c r="B396" s="142"/>
      <c r="C396" s="142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</row>
    <row r="397" spans="2:16">
      <c r="B397" s="147"/>
      <c r="C397" s="142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</row>
    <row r="398" spans="2:16">
      <c r="B398" s="147"/>
      <c r="C398" s="142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</row>
    <row r="399" spans="2:16">
      <c r="B399" s="148"/>
      <c r="C399" s="142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</row>
    <row r="400" spans="2:16">
      <c r="B400" s="142"/>
      <c r="C400" s="142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</row>
    <row r="401" spans="2:16">
      <c r="B401" s="142"/>
      <c r="C401" s="142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</row>
    <row r="402" spans="2:16">
      <c r="B402" s="142"/>
      <c r="C402" s="142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</row>
    <row r="403" spans="2:16">
      <c r="B403" s="142"/>
      <c r="C403" s="142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</row>
    <row r="404" spans="2:16">
      <c r="B404" s="142"/>
      <c r="C404" s="142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</row>
    <row r="405" spans="2:16">
      <c r="B405" s="142"/>
      <c r="C405" s="142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</row>
    <row r="406" spans="2:16">
      <c r="B406" s="142"/>
      <c r="C406" s="142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</row>
    <row r="407" spans="2:16">
      <c r="B407" s="142"/>
      <c r="C407" s="142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</row>
    <row r="408" spans="2:16">
      <c r="B408" s="142"/>
      <c r="C408" s="142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</row>
    <row r="409" spans="2:16">
      <c r="B409" s="142"/>
      <c r="C409" s="142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</row>
    <row r="410" spans="2:16">
      <c r="B410" s="142"/>
      <c r="C410" s="142"/>
      <c r="D410" s="142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</row>
    <row r="411" spans="2:16">
      <c r="B411" s="142"/>
      <c r="C411" s="142"/>
      <c r="D411" s="142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</row>
    <row r="412" spans="2:16">
      <c r="B412" s="142"/>
      <c r="C412" s="142"/>
      <c r="D412" s="142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</row>
    <row r="413" spans="2:16">
      <c r="B413" s="142"/>
      <c r="C413" s="142"/>
      <c r="D413" s="142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</row>
    <row r="414" spans="2:16">
      <c r="B414" s="142"/>
      <c r="C414" s="142"/>
      <c r="D414" s="142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</row>
    <row r="415" spans="2:16">
      <c r="B415" s="142"/>
      <c r="C415" s="142"/>
      <c r="D415" s="142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</row>
    <row r="416" spans="2:16">
      <c r="B416" s="142"/>
      <c r="C416" s="142"/>
      <c r="D416" s="142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</row>
    <row r="417" spans="2:16">
      <c r="B417" s="142"/>
      <c r="C417" s="142"/>
      <c r="D417" s="142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</row>
    <row r="418" spans="2:16">
      <c r="B418" s="142"/>
      <c r="C418" s="142"/>
      <c r="D418" s="142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</row>
    <row r="419" spans="2:16">
      <c r="B419" s="142"/>
      <c r="C419" s="142"/>
      <c r="D419" s="142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</row>
    <row r="420" spans="2:16">
      <c r="B420" s="142"/>
      <c r="C420" s="142"/>
      <c r="D420" s="142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</row>
    <row r="421" spans="2:16">
      <c r="B421" s="142"/>
      <c r="C421" s="142"/>
      <c r="D421" s="142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</row>
    <row r="422" spans="2:16">
      <c r="B422" s="142"/>
      <c r="C422" s="142"/>
      <c r="D422" s="142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</row>
    <row r="423" spans="2:16">
      <c r="B423" s="142"/>
      <c r="C423" s="142"/>
      <c r="D423" s="142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</row>
    <row r="424" spans="2:16">
      <c r="B424" s="142"/>
      <c r="C424" s="142"/>
      <c r="D424" s="142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</row>
    <row r="425" spans="2:16">
      <c r="B425" s="142"/>
      <c r="C425" s="142"/>
      <c r="D425" s="142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</row>
    <row r="426" spans="2:16">
      <c r="B426" s="142"/>
      <c r="C426" s="142"/>
      <c r="D426" s="142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</row>
    <row r="427" spans="2:16">
      <c r="B427" s="142"/>
      <c r="C427" s="142"/>
      <c r="D427" s="142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</row>
    <row r="428" spans="2:16">
      <c r="B428" s="142"/>
      <c r="C428" s="142"/>
      <c r="D428" s="142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</row>
    <row r="429" spans="2:16">
      <c r="B429" s="142"/>
      <c r="C429" s="142"/>
      <c r="D429" s="142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</row>
    <row r="430" spans="2:16">
      <c r="B430" s="142"/>
      <c r="C430" s="142"/>
      <c r="D430" s="142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</row>
    <row r="431" spans="2:16">
      <c r="B431" s="142"/>
      <c r="C431" s="142"/>
      <c r="D431" s="142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</row>
    <row r="432" spans="2:16">
      <c r="B432" s="142"/>
      <c r="C432" s="142"/>
      <c r="D432" s="142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</row>
    <row r="433" spans="2:16">
      <c r="B433" s="142"/>
      <c r="C433" s="142"/>
      <c r="D433" s="142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</row>
    <row r="434" spans="2:16">
      <c r="B434" s="142"/>
      <c r="C434" s="142"/>
      <c r="D434" s="142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</row>
    <row r="435" spans="2:16">
      <c r="B435" s="142"/>
      <c r="C435" s="142"/>
      <c r="D435" s="142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</row>
    <row r="436" spans="2:16">
      <c r="B436" s="142"/>
      <c r="C436" s="142"/>
      <c r="D436" s="142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</row>
    <row r="437" spans="2:16">
      <c r="B437" s="142"/>
      <c r="C437" s="142"/>
      <c r="D437" s="142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</row>
    <row r="438" spans="2:16">
      <c r="B438" s="142"/>
      <c r="C438" s="142"/>
      <c r="D438" s="142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</row>
    <row r="439" spans="2:16">
      <c r="B439" s="142"/>
      <c r="C439" s="142"/>
      <c r="D439" s="142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</row>
    <row r="440" spans="2:16">
      <c r="B440" s="142"/>
      <c r="C440" s="142"/>
      <c r="D440" s="142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</row>
    <row r="441" spans="2:16">
      <c r="B441" s="142"/>
      <c r="C441" s="142"/>
      <c r="D441" s="142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</row>
    <row r="442" spans="2:16">
      <c r="B442" s="142"/>
      <c r="C442" s="142"/>
      <c r="D442" s="142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</row>
    <row r="443" spans="2:16">
      <c r="B443" s="142"/>
      <c r="C443" s="142"/>
      <c r="D443" s="142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</row>
    <row r="444" spans="2:16">
      <c r="B444" s="142"/>
      <c r="C444" s="142"/>
      <c r="D444" s="142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</row>
    <row r="445" spans="2:16">
      <c r="B445" s="142"/>
      <c r="C445" s="142"/>
      <c r="D445" s="142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</row>
    <row r="446" spans="2:16">
      <c r="B446" s="142"/>
      <c r="C446" s="142"/>
      <c r="D446" s="142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</row>
    <row r="447" spans="2:16">
      <c r="B447" s="142"/>
      <c r="C447" s="142"/>
      <c r="D447" s="142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</row>
    <row r="448" spans="2:16">
      <c r="B448" s="142"/>
      <c r="C448" s="142"/>
      <c r="D448" s="142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</row>
    <row r="449" spans="2:16">
      <c r="B449" s="142"/>
      <c r="C449" s="142"/>
      <c r="D449" s="142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</row>
    <row r="450" spans="2:16">
      <c r="B450" s="142"/>
      <c r="C450" s="142"/>
      <c r="D450" s="142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</row>
    <row r="451" spans="2:16">
      <c r="B451" s="142"/>
      <c r="C451" s="142"/>
      <c r="D451" s="142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</row>
    <row r="452" spans="2:16">
      <c r="B452" s="142"/>
      <c r="C452" s="142"/>
      <c r="D452" s="142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</row>
    <row r="453" spans="2:16">
      <c r="B453" s="142"/>
      <c r="C453" s="142"/>
      <c r="D453" s="142"/>
      <c r="E453" s="128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</row>
    <row r="454" spans="2:16">
      <c r="B454" s="142"/>
      <c r="C454" s="142"/>
      <c r="D454" s="142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</row>
    <row r="455" spans="2:16">
      <c r="B455" s="142"/>
      <c r="C455" s="142"/>
      <c r="D455" s="142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</row>
    <row r="456" spans="2:16">
      <c r="B456" s="142"/>
      <c r="C456" s="142"/>
      <c r="D456" s="142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</row>
    <row r="457" spans="2:16">
      <c r="B457" s="142"/>
      <c r="C457" s="142"/>
      <c r="D457" s="142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</row>
    <row r="458" spans="2:16">
      <c r="B458" s="142"/>
      <c r="C458" s="142"/>
      <c r="D458" s="142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</row>
    <row r="459" spans="2:16">
      <c r="B459" s="142"/>
      <c r="C459" s="142"/>
      <c r="D459" s="142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</row>
    <row r="460" spans="2:16">
      <c r="B460" s="142"/>
      <c r="C460" s="142"/>
      <c r="D460" s="142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</row>
    <row r="461" spans="2:16">
      <c r="B461" s="142"/>
      <c r="C461" s="142"/>
      <c r="D461" s="142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</row>
    <row r="462" spans="2:16">
      <c r="B462" s="142"/>
      <c r="C462" s="142"/>
      <c r="D462" s="142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</row>
    <row r="463" spans="2:16">
      <c r="B463" s="142"/>
      <c r="C463" s="142"/>
      <c r="D463" s="142"/>
      <c r="E463" s="128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9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56" t="s">
        <v>165</v>
      </c>
      <c r="C1" s="77" t="s" vm="1">
        <v>244</v>
      </c>
    </row>
    <row r="2" spans="2:18">
      <c r="B2" s="56" t="s">
        <v>164</v>
      </c>
      <c r="C2" s="77" t="s">
        <v>245</v>
      </c>
    </row>
    <row r="3" spans="2:18">
      <c r="B3" s="56" t="s">
        <v>166</v>
      </c>
      <c r="C3" s="77" t="s">
        <v>246</v>
      </c>
    </row>
    <row r="4" spans="2:18">
      <c r="B4" s="56" t="s">
        <v>167</v>
      </c>
      <c r="C4" s="77" t="s">
        <v>247</v>
      </c>
    </row>
    <row r="6" spans="2:18" ht="21.75" customHeight="1">
      <c r="B6" s="173" t="s">
        <v>193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5"/>
    </row>
    <row r="7" spans="2:18" ht="27.75" customHeight="1">
      <c r="B7" s="176" t="s">
        <v>105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</row>
    <row r="8" spans="2:18" s="3" customFormat="1" ht="66" customHeight="1">
      <c r="B8" s="22" t="s">
        <v>134</v>
      </c>
      <c r="C8" s="30" t="s">
        <v>51</v>
      </c>
      <c r="D8" s="30" t="s">
        <v>138</v>
      </c>
      <c r="E8" s="30" t="s">
        <v>15</v>
      </c>
      <c r="F8" s="30" t="s">
        <v>76</v>
      </c>
      <c r="G8" s="30" t="s">
        <v>121</v>
      </c>
      <c r="H8" s="30" t="s">
        <v>18</v>
      </c>
      <c r="I8" s="30" t="s">
        <v>120</v>
      </c>
      <c r="J8" s="30" t="s">
        <v>17</v>
      </c>
      <c r="K8" s="30" t="s">
        <v>19</v>
      </c>
      <c r="L8" s="30" t="s">
        <v>227</v>
      </c>
      <c r="M8" s="30" t="s">
        <v>226</v>
      </c>
      <c r="N8" s="30" t="s">
        <v>242</v>
      </c>
      <c r="O8" s="30" t="s">
        <v>72</v>
      </c>
      <c r="P8" s="30" t="s">
        <v>229</v>
      </c>
      <c r="Q8" s="30" t="s">
        <v>168</v>
      </c>
      <c r="R8" s="71" t="s">
        <v>170</v>
      </c>
    </row>
    <row r="9" spans="2:18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234</v>
      </c>
      <c r="M9" s="32"/>
      <c r="N9" s="16" t="s">
        <v>230</v>
      </c>
      <c r="O9" s="32" t="s">
        <v>235</v>
      </c>
      <c r="P9" s="32" t="s">
        <v>20</v>
      </c>
      <c r="Q9" s="32" t="s">
        <v>20</v>
      </c>
      <c r="R9" s="33" t="s">
        <v>20</v>
      </c>
    </row>
    <row r="10" spans="2:18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132</v>
      </c>
      <c r="R10" s="20" t="s">
        <v>133</v>
      </c>
    </row>
    <row r="11" spans="2:18" s="4" customFormat="1" ht="18" customHeight="1">
      <c r="B11" s="78" t="s">
        <v>29</v>
      </c>
      <c r="C11" s="79"/>
      <c r="D11" s="79"/>
      <c r="E11" s="79"/>
      <c r="F11" s="79"/>
      <c r="G11" s="79"/>
      <c r="H11" s="87">
        <v>6.2181824508633721</v>
      </c>
      <c r="I11" s="79"/>
      <c r="J11" s="79"/>
      <c r="K11" s="88">
        <v>2.0928226224592242E-3</v>
      </c>
      <c r="L11" s="87"/>
      <c r="M11" s="89"/>
      <c r="N11" s="87"/>
      <c r="O11" s="87">
        <v>5320018.2855576416</v>
      </c>
      <c r="P11" s="79"/>
      <c r="Q11" s="88">
        <v>1</v>
      </c>
      <c r="R11" s="88">
        <f>O11/'סכום נכסי הקרן'!$C$42</f>
        <v>7.2177638087075918E-2</v>
      </c>
    </row>
    <row r="12" spans="2:18" ht="22.5" customHeight="1">
      <c r="B12" s="80" t="s">
        <v>221</v>
      </c>
      <c r="C12" s="81"/>
      <c r="D12" s="81"/>
      <c r="E12" s="81"/>
      <c r="F12" s="81"/>
      <c r="G12" s="81"/>
      <c r="H12" s="90">
        <v>6.2181824508633756</v>
      </c>
      <c r="I12" s="81"/>
      <c r="J12" s="81"/>
      <c r="K12" s="91">
        <v>2.0928226224592268E-3</v>
      </c>
      <c r="L12" s="90"/>
      <c r="M12" s="92"/>
      <c r="N12" s="90"/>
      <c r="O12" s="90">
        <v>5320018.2855576351</v>
      </c>
      <c r="P12" s="81"/>
      <c r="Q12" s="91">
        <v>0.99999999999999878</v>
      </c>
      <c r="R12" s="91">
        <f>O12/'סכום נכסי הקרן'!$C$42</f>
        <v>7.2177638087075821E-2</v>
      </c>
    </row>
    <row r="13" spans="2:18" s="98" customFormat="1">
      <c r="B13" s="118" t="s">
        <v>27</v>
      </c>
      <c r="C13" s="119"/>
      <c r="D13" s="119"/>
      <c r="E13" s="119"/>
      <c r="F13" s="119"/>
      <c r="G13" s="119"/>
      <c r="H13" s="120">
        <v>10.946859276880826</v>
      </c>
      <c r="I13" s="119"/>
      <c r="J13" s="119"/>
      <c r="K13" s="121">
        <v>-1.9381967962180035E-3</v>
      </c>
      <c r="L13" s="120"/>
      <c r="M13" s="122"/>
      <c r="N13" s="120"/>
      <c r="O13" s="120">
        <v>1963742.0813490895</v>
      </c>
      <c r="P13" s="119"/>
      <c r="Q13" s="121">
        <v>0.36912318265523614</v>
      </c>
      <c r="R13" s="121">
        <f>O13/'סכום נכסי הקרן'!$C$42</f>
        <v>2.6642439487239249E-2</v>
      </c>
    </row>
    <row r="14" spans="2:18">
      <c r="B14" s="84" t="s">
        <v>26</v>
      </c>
      <c r="C14" s="81"/>
      <c r="D14" s="81"/>
      <c r="E14" s="81"/>
      <c r="F14" s="81"/>
      <c r="G14" s="81"/>
      <c r="H14" s="90">
        <v>10.946859276880826</v>
      </c>
      <c r="I14" s="81"/>
      <c r="J14" s="81"/>
      <c r="K14" s="91">
        <v>-1.9381967962180035E-3</v>
      </c>
      <c r="L14" s="90"/>
      <c r="M14" s="92"/>
      <c r="N14" s="90"/>
      <c r="O14" s="90">
        <v>1963742.0813490895</v>
      </c>
      <c r="P14" s="81"/>
      <c r="Q14" s="91">
        <v>0.36912318265523614</v>
      </c>
      <c r="R14" s="91">
        <f>O14/'סכום נכסי הקרן'!$C$42</f>
        <v>2.6642439487239249E-2</v>
      </c>
    </row>
    <row r="15" spans="2:18">
      <c r="B15" s="85" t="s">
        <v>248</v>
      </c>
      <c r="C15" s="83" t="s">
        <v>249</v>
      </c>
      <c r="D15" s="96" t="s">
        <v>139</v>
      </c>
      <c r="E15" s="83" t="s">
        <v>250</v>
      </c>
      <c r="F15" s="83"/>
      <c r="G15" s="83"/>
      <c r="H15" s="93">
        <v>1.8000000000000049</v>
      </c>
      <c r="I15" s="96" t="s">
        <v>152</v>
      </c>
      <c r="J15" s="97">
        <v>0.04</v>
      </c>
      <c r="K15" s="94">
        <v>-9.2000000000000085E-3</v>
      </c>
      <c r="L15" s="93">
        <v>120245478.029532</v>
      </c>
      <c r="M15" s="95">
        <v>144.5</v>
      </c>
      <c r="N15" s="83"/>
      <c r="O15" s="93">
        <v>173754.70967798893</v>
      </c>
      <c r="P15" s="94">
        <v>7.7339188754743356E-3</v>
      </c>
      <c r="Q15" s="94">
        <v>3.2660547455200341E-2</v>
      </c>
      <c r="R15" s="94">
        <f>O15/'סכום נכסי הקרן'!$C$42</f>
        <v>2.3573611739472187E-3</v>
      </c>
    </row>
    <row r="16" spans="2:18">
      <c r="B16" s="85" t="s">
        <v>251</v>
      </c>
      <c r="C16" s="83" t="s">
        <v>252</v>
      </c>
      <c r="D16" s="96" t="s">
        <v>139</v>
      </c>
      <c r="E16" s="83" t="s">
        <v>250</v>
      </c>
      <c r="F16" s="83"/>
      <c r="G16" s="83"/>
      <c r="H16" s="93">
        <v>4.5200000000000147</v>
      </c>
      <c r="I16" s="96" t="s">
        <v>152</v>
      </c>
      <c r="J16" s="97">
        <v>0.04</v>
      </c>
      <c r="K16" s="94">
        <v>-9.2999999999999524E-3</v>
      </c>
      <c r="L16" s="93">
        <v>74896981.325076997</v>
      </c>
      <c r="M16" s="95">
        <v>155.94999999999999</v>
      </c>
      <c r="N16" s="83"/>
      <c r="O16" s="93">
        <v>116801.83956404896</v>
      </c>
      <c r="P16" s="94">
        <v>6.4466917433639E-3</v>
      </c>
      <c r="Q16" s="94">
        <v>2.1955157537922983E-2</v>
      </c>
      <c r="R16" s="94">
        <f>O16/'סכום נכסי הקרן'!$C$42</f>
        <v>1.5846714149169417E-3</v>
      </c>
    </row>
    <row r="17" spans="2:18">
      <c r="B17" s="85" t="s">
        <v>253</v>
      </c>
      <c r="C17" s="83" t="s">
        <v>254</v>
      </c>
      <c r="D17" s="96" t="s">
        <v>139</v>
      </c>
      <c r="E17" s="83" t="s">
        <v>250</v>
      </c>
      <c r="F17" s="83"/>
      <c r="G17" s="83"/>
      <c r="H17" s="93">
        <v>7.4899999999998021</v>
      </c>
      <c r="I17" s="96" t="s">
        <v>152</v>
      </c>
      <c r="J17" s="97">
        <v>7.4999999999999997E-3</v>
      </c>
      <c r="K17" s="94">
        <v>-7.1000000000002719E-3</v>
      </c>
      <c r="L17" s="93">
        <v>56728291.916622989</v>
      </c>
      <c r="M17" s="95">
        <v>113.96</v>
      </c>
      <c r="N17" s="83"/>
      <c r="O17" s="93">
        <v>64647.562672974986</v>
      </c>
      <c r="P17" s="94">
        <v>4.1165783232946082E-3</v>
      </c>
      <c r="Q17" s="94">
        <v>1.2151755727696462E-2</v>
      </c>
      <c r="R17" s="94">
        <f>O17/'סכום נכסי הקרן'!$C$42</f>
        <v>8.7708502703622709E-4</v>
      </c>
    </row>
    <row r="18" spans="2:18">
      <c r="B18" s="85" t="s">
        <v>255</v>
      </c>
      <c r="C18" s="83" t="s">
        <v>256</v>
      </c>
      <c r="D18" s="96" t="s">
        <v>139</v>
      </c>
      <c r="E18" s="83" t="s">
        <v>250</v>
      </c>
      <c r="F18" s="83"/>
      <c r="G18" s="83"/>
      <c r="H18" s="93">
        <v>13.420000000000009</v>
      </c>
      <c r="I18" s="96" t="s">
        <v>152</v>
      </c>
      <c r="J18" s="97">
        <v>0.04</v>
      </c>
      <c r="K18" s="94">
        <v>1.0000000000000568E-3</v>
      </c>
      <c r="L18" s="93">
        <v>221489655.57260394</v>
      </c>
      <c r="M18" s="95">
        <v>198.8</v>
      </c>
      <c r="N18" s="83"/>
      <c r="O18" s="93">
        <v>440321.4248005749</v>
      </c>
      <c r="P18" s="94">
        <v>1.3653993108609793E-2</v>
      </c>
      <c r="Q18" s="94">
        <v>8.2766900631887699E-2</v>
      </c>
      <c r="R18" s="94">
        <f>O18/'סכום נכסי הקרן'!$C$42</f>
        <v>5.9739193993973653E-3</v>
      </c>
    </row>
    <row r="19" spans="2:18">
      <c r="B19" s="85" t="s">
        <v>257</v>
      </c>
      <c r="C19" s="83" t="s">
        <v>258</v>
      </c>
      <c r="D19" s="96" t="s">
        <v>139</v>
      </c>
      <c r="E19" s="83" t="s">
        <v>250</v>
      </c>
      <c r="F19" s="83"/>
      <c r="G19" s="83"/>
      <c r="H19" s="93">
        <v>17.749999999999964</v>
      </c>
      <c r="I19" s="96" t="s">
        <v>152</v>
      </c>
      <c r="J19" s="97">
        <v>2.75E-2</v>
      </c>
      <c r="K19" s="94">
        <v>5.399999999999963E-3</v>
      </c>
      <c r="L19" s="93">
        <v>183023738.54039201</v>
      </c>
      <c r="M19" s="95">
        <v>157.5</v>
      </c>
      <c r="N19" s="83"/>
      <c r="O19" s="93">
        <v>288262.38276126306</v>
      </c>
      <c r="P19" s="94">
        <v>1.0354910594703375E-2</v>
      </c>
      <c r="Q19" s="94">
        <v>5.4184472174431168E-2</v>
      </c>
      <c r="R19" s="94">
        <f>O19/'סכום נכסי הקרן'!$C$42</f>
        <v>3.9109072225453284E-3</v>
      </c>
    </row>
    <row r="20" spans="2:18">
      <c r="B20" s="85" t="s">
        <v>259</v>
      </c>
      <c r="C20" s="83" t="s">
        <v>260</v>
      </c>
      <c r="D20" s="96" t="s">
        <v>139</v>
      </c>
      <c r="E20" s="83" t="s">
        <v>250</v>
      </c>
      <c r="F20" s="83"/>
      <c r="G20" s="83"/>
      <c r="H20" s="93">
        <v>3.910000000000069</v>
      </c>
      <c r="I20" s="96" t="s">
        <v>152</v>
      </c>
      <c r="J20" s="97">
        <v>1.7500000000000002E-2</v>
      </c>
      <c r="K20" s="94">
        <v>-9.6000000000001362E-3</v>
      </c>
      <c r="L20" s="93">
        <v>121981416.75153399</v>
      </c>
      <c r="M20" s="95">
        <v>114</v>
      </c>
      <c r="N20" s="93"/>
      <c r="O20" s="93">
        <v>139058.81322639697</v>
      </c>
      <c r="P20" s="94">
        <v>7.4482320455475032E-3</v>
      </c>
      <c r="Q20" s="94">
        <v>2.613878482408654E-2</v>
      </c>
      <c r="R20" s="94">
        <f>O20/'סכום נכסי הקרן'!$C$42</f>
        <v>1.8866357510688705E-3</v>
      </c>
    </row>
    <row r="21" spans="2:18">
      <c r="B21" s="85" t="s">
        <v>261</v>
      </c>
      <c r="C21" s="83" t="s">
        <v>262</v>
      </c>
      <c r="D21" s="96" t="s">
        <v>139</v>
      </c>
      <c r="E21" s="83" t="s">
        <v>250</v>
      </c>
      <c r="F21" s="83"/>
      <c r="G21" s="83"/>
      <c r="H21" s="93">
        <v>9.000000002505619E-2</v>
      </c>
      <c r="I21" s="96" t="s">
        <v>152</v>
      </c>
      <c r="J21" s="97">
        <v>0.03</v>
      </c>
      <c r="K21" s="94">
        <v>2.0499999999965882E-2</v>
      </c>
      <c r="L21" s="93">
        <v>89815.655461999981</v>
      </c>
      <c r="M21" s="95">
        <v>114.2</v>
      </c>
      <c r="N21" s="83"/>
      <c r="O21" s="93">
        <v>102.56947062699997</v>
      </c>
      <c r="P21" s="94">
        <v>1.0062488518823878E-5</v>
      </c>
      <c r="Q21" s="94">
        <v>1.9279909414117491E-5</v>
      </c>
      <c r="R21" s="94">
        <f>O21/'סכום נכסי הקרן'!$C$42</f>
        <v>1.39157832404378E-6</v>
      </c>
    </row>
    <row r="22" spans="2:18">
      <c r="B22" s="85" t="s">
        <v>263</v>
      </c>
      <c r="C22" s="83" t="s">
        <v>264</v>
      </c>
      <c r="D22" s="96" t="s">
        <v>139</v>
      </c>
      <c r="E22" s="83" t="s">
        <v>250</v>
      </c>
      <c r="F22" s="83"/>
      <c r="G22" s="83"/>
      <c r="H22" s="93">
        <v>1.0899999999999832</v>
      </c>
      <c r="I22" s="96" t="s">
        <v>152</v>
      </c>
      <c r="J22" s="97">
        <v>1E-3</v>
      </c>
      <c r="K22" s="94">
        <v>-6.7000000000000141E-3</v>
      </c>
      <c r="L22" s="93">
        <v>74858646.549769983</v>
      </c>
      <c r="M22" s="95">
        <v>102.66</v>
      </c>
      <c r="N22" s="83"/>
      <c r="O22" s="93">
        <v>76849.884115269975</v>
      </c>
      <c r="P22" s="94">
        <v>4.9393914983109355E-3</v>
      </c>
      <c r="Q22" s="94">
        <v>1.4445417288112687E-2</v>
      </c>
      <c r="R22" s="94">
        <f>O22/'סכום נכסי הקרן'!$C$42</f>
        <v>1.0426361010381871E-3</v>
      </c>
    </row>
    <row r="23" spans="2:18">
      <c r="B23" s="85" t="s">
        <v>265</v>
      </c>
      <c r="C23" s="83" t="s">
        <v>266</v>
      </c>
      <c r="D23" s="96" t="s">
        <v>139</v>
      </c>
      <c r="E23" s="83" t="s">
        <v>250</v>
      </c>
      <c r="F23" s="83"/>
      <c r="G23" s="83"/>
      <c r="H23" s="93">
        <v>5.9500000000000748</v>
      </c>
      <c r="I23" s="96" t="s">
        <v>152</v>
      </c>
      <c r="J23" s="97">
        <v>7.4999999999999997E-3</v>
      </c>
      <c r="K23" s="94">
        <v>-8.3000000000001753E-3</v>
      </c>
      <c r="L23" s="93">
        <v>100189171.316386</v>
      </c>
      <c r="M23" s="95">
        <v>112.05</v>
      </c>
      <c r="N23" s="83"/>
      <c r="O23" s="93">
        <v>112261.97208164699</v>
      </c>
      <c r="P23" s="94">
        <v>7.331718026386257E-3</v>
      </c>
      <c r="Q23" s="94">
        <v>2.1101801921697669E-2</v>
      </c>
      <c r="R23" s="94">
        <f>O23/'סכום נכסי הקרן'!$C$42</f>
        <v>1.5230782220894575E-3</v>
      </c>
    </row>
    <row r="24" spans="2:18">
      <c r="B24" s="85" t="s">
        <v>267</v>
      </c>
      <c r="C24" s="83" t="s">
        <v>268</v>
      </c>
      <c r="D24" s="96" t="s">
        <v>139</v>
      </c>
      <c r="E24" s="83" t="s">
        <v>250</v>
      </c>
      <c r="F24" s="83"/>
      <c r="G24" s="83"/>
      <c r="H24" s="93">
        <v>9.470000000000141</v>
      </c>
      <c r="I24" s="96" t="s">
        <v>152</v>
      </c>
      <c r="J24" s="97">
        <v>5.0000000000000001E-3</v>
      </c>
      <c r="K24" s="94">
        <v>-5.000000000000112E-3</v>
      </c>
      <c r="L24" s="93">
        <v>40099552.452111989</v>
      </c>
      <c r="M24" s="95">
        <v>111.1</v>
      </c>
      <c r="N24" s="83"/>
      <c r="O24" s="93">
        <v>44550.604909826994</v>
      </c>
      <c r="P24" s="94">
        <v>5.6447347905233822E-3</v>
      </c>
      <c r="Q24" s="94">
        <v>8.3741450721643938E-3</v>
      </c>
      <c r="R24" s="94">
        <f>O24/'סכום נכסי הקרן'!$C$42</f>
        <v>6.0442601230735189E-4</v>
      </c>
    </row>
    <row r="25" spans="2:18">
      <c r="B25" s="85" t="s">
        <v>269</v>
      </c>
      <c r="C25" s="83" t="s">
        <v>270</v>
      </c>
      <c r="D25" s="96" t="s">
        <v>139</v>
      </c>
      <c r="E25" s="83" t="s">
        <v>250</v>
      </c>
      <c r="F25" s="83"/>
      <c r="G25" s="83"/>
      <c r="H25" s="93">
        <v>22.790000000000081</v>
      </c>
      <c r="I25" s="96" t="s">
        <v>152</v>
      </c>
      <c r="J25" s="97">
        <v>0.01</v>
      </c>
      <c r="K25" s="94">
        <v>8.0999999999999978E-3</v>
      </c>
      <c r="L25" s="93">
        <v>281088274.61440498</v>
      </c>
      <c r="M25" s="95">
        <v>106.42</v>
      </c>
      <c r="N25" s="83"/>
      <c r="O25" s="93">
        <v>299134.14140828891</v>
      </c>
      <c r="P25" s="94">
        <v>2.08208231297221E-2</v>
      </c>
      <c r="Q25" s="94">
        <v>5.6228028805907347E-2</v>
      </c>
      <c r="R25" s="94">
        <f>O25/'סכום נכסי הקרן'!$C$42</f>
        <v>4.0584063135024597E-3</v>
      </c>
    </row>
    <row r="26" spans="2:18">
      <c r="B26" s="85" t="s">
        <v>271</v>
      </c>
      <c r="C26" s="83" t="s">
        <v>272</v>
      </c>
      <c r="D26" s="96" t="s">
        <v>139</v>
      </c>
      <c r="E26" s="83" t="s">
        <v>250</v>
      </c>
      <c r="F26" s="83"/>
      <c r="G26" s="83"/>
      <c r="H26" s="93">
        <v>2.9399999999999844</v>
      </c>
      <c r="I26" s="96" t="s">
        <v>152</v>
      </c>
      <c r="J26" s="97">
        <v>2.75E-2</v>
      </c>
      <c r="K26" s="94">
        <v>-0.01</v>
      </c>
      <c r="L26" s="93">
        <v>178491522.16328794</v>
      </c>
      <c r="M26" s="95">
        <v>116.53</v>
      </c>
      <c r="N26" s="83"/>
      <c r="O26" s="93">
        <v>207996.17666018201</v>
      </c>
      <c r="P26" s="94">
        <v>1.0764666705462797E-2</v>
      </c>
      <c r="Q26" s="94">
        <v>3.9096891306714739E-2</v>
      </c>
      <c r="R26" s="94">
        <f>O26/'סכום נכסי הקרן'!$C$42</f>
        <v>2.8219212710658011E-3</v>
      </c>
    </row>
    <row r="27" spans="2:18">
      <c r="B27" s="86"/>
      <c r="C27" s="83"/>
      <c r="D27" s="83"/>
      <c r="E27" s="83"/>
      <c r="F27" s="83"/>
      <c r="G27" s="83"/>
      <c r="H27" s="83"/>
      <c r="I27" s="83"/>
      <c r="J27" s="83"/>
      <c r="K27" s="94"/>
      <c r="L27" s="93"/>
      <c r="M27" s="95"/>
      <c r="N27" s="83"/>
      <c r="O27" s="83"/>
      <c r="P27" s="83"/>
      <c r="Q27" s="94"/>
      <c r="R27" s="83"/>
    </row>
    <row r="28" spans="2:18" s="98" customFormat="1">
      <c r="B28" s="118" t="s">
        <v>52</v>
      </c>
      <c r="C28" s="119"/>
      <c r="D28" s="119"/>
      <c r="E28" s="119"/>
      <c r="F28" s="119"/>
      <c r="G28" s="119"/>
      <c r="H28" s="120">
        <v>3.4514549506931522</v>
      </c>
      <c r="I28" s="119"/>
      <c r="J28" s="119"/>
      <c r="K28" s="121">
        <v>4.5789073084970466E-3</v>
      </c>
      <c r="L28" s="120"/>
      <c r="M28" s="122"/>
      <c r="N28" s="119"/>
      <c r="O28" s="120">
        <v>3356276.2042085477</v>
      </c>
      <c r="P28" s="119"/>
      <c r="Q28" s="121">
        <v>0.63087681734476309</v>
      </c>
      <c r="R28" s="121">
        <f>O28/'סכום נכסי הקרן'!$C$42</f>
        <v>4.5535198599836603E-2</v>
      </c>
    </row>
    <row r="29" spans="2:18">
      <c r="B29" s="84" t="s">
        <v>23</v>
      </c>
      <c r="C29" s="81"/>
      <c r="D29" s="81"/>
      <c r="E29" s="81"/>
      <c r="F29" s="81"/>
      <c r="G29" s="81"/>
      <c r="H29" s="90">
        <v>0.56043976997508427</v>
      </c>
      <c r="I29" s="81"/>
      <c r="J29" s="81"/>
      <c r="K29" s="91">
        <v>1.664041977103751E-3</v>
      </c>
      <c r="L29" s="90"/>
      <c r="M29" s="92"/>
      <c r="N29" s="81"/>
      <c r="O29" s="90">
        <v>1666780.7574131151</v>
      </c>
      <c r="P29" s="81"/>
      <c r="Q29" s="91">
        <v>0.31330357678242526</v>
      </c>
      <c r="R29" s="91">
        <f>O29/'סכום נכסי הקרן'!$C$42</f>
        <v>2.2613512176388292E-2</v>
      </c>
    </row>
    <row r="30" spans="2:18">
      <c r="B30" s="85" t="s">
        <v>273</v>
      </c>
      <c r="C30" s="83" t="s">
        <v>274</v>
      </c>
      <c r="D30" s="96" t="s">
        <v>139</v>
      </c>
      <c r="E30" s="83" t="s">
        <v>250</v>
      </c>
      <c r="F30" s="83"/>
      <c r="G30" s="83"/>
      <c r="H30" s="93">
        <v>2.0000000000006856E-2</v>
      </c>
      <c r="I30" s="96" t="s">
        <v>152</v>
      </c>
      <c r="J30" s="97">
        <v>0</v>
      </c>
      <c r="K30" s="94"/>
      <c r="L30" s="93">
        <v>172200252.31179097</v>
      </c>
      <c r="M30" s="95">
        <v>100</v>
      </c>
      <c r="N30" s="83"/>
      <c r="O30" s="93">
        <v>172200.25231179097</v>
      </c>
      <c r="P30" s="94">
        <v>1.4350021025982582E-2</v>
      </c>
      <c r="Q30" s="94">
        <v>3.236835722524984E-2</v>
      </c>
      <c r="R30" s="94">
        <f>O30/'סכום נכסי הקרן'!$C$42</f>
        <v>2.336271573277272E-3</v>
      </c>
    </row>
    <row r="31" spans="2:18">
      <c r="B31" s="85" t="s">
        <v>275</v>
      </c>
      <c r="C31" s="83" t="s">
        <v>276</v>
      </c>
      <c r="D31" s="96" t="s">
        <v>139</v>
      </c>
      <c r="E31" s="83" t="s">
        <v>250</v>
      </c>
      <c r="F31" s="83"/>
      <c r="G31" s="83"/>
      <c r="H31" s="93">
        <v>0.11000000000087272</v>
      </c>
      <c r="I31" s="96" t="s">
        <v>152</v>
      </c>
      <c r="J31" s="97">
        <v>0</v>
      </c>
      <c r="K31" s="94">
        <v>8.9999999999586591E-4</v>
      </c>
      <c r="L31" s="93">
        <v>2177253.9079999994</v>
      </c>
      <c r="M31" s="95">
        <v>99.99</v>
      </c>
      <c r="N31" s="83"/>
      <c r="O31" s="93">
        <v>2177.0361826100002</v>
      </c>
      <c r="P31" s="94">
        <v>1.8143782566666661E-4</v>
      </c>
      <c r="Q31" s="94">
        <v>4.0921592102794894E-4</v>
      </c>
      <c r="R31" s="94">
        <f>O31/'סכום נכסי הקרן'!$C$42</f>
        <v>2.9536238647424738E-5</v>
      </c>
    </row>
    <row r="32" spans="2:18">
      <c r="B32" s="85" t="s">
        <v>277</v>
      </c>
      <c r="C32" s="83" t="s">
        <v>278</v>
      </c>
      <c r="D32" s="96" t="s">
        <v>139</v>
      </c>
      <c r="E32" s="83" t="s">
        <v>250</v>
      </c>
      <c r="F32" s="83"/>
      <c r="G32" s="83"/>
      <c r="H32" s="93">
        <v>0.28000000000011982</v>
      </c>
      <c r="I32" s="96" t="s">
        <v>152</v>
      </c>
      <c r="J32" s="97">
        <v>0</v>
      </c>
      <c r="K32" s="94">
        <v>1.4000000000015638E-3</v>
      </c>
      <c r="L32" s="93">
        <v>10369026.075498998</v>
      </c>
      <c r="M32" s="95">
        <v>99.96</v>
      </c>
      <c r="N32" s="83"/>
      <c r="O32" s="93">
        <v>10364.878465066993</v>
      </c>
      <c r="P32" s="94">
        <v>1.0369026075498998E-3</v>
      </c>
      <c r="Q32" s="94">
        <v>1.9482787292676668E-3</v>
      </c>
      <c r="R32" s="94">
        <f>O32/'סכום נכסי הקרן'!$C$42</f>
        <v>1.406221570138298E-4</v>
      </c>
    </row>
    <row r="33" spans="2:18">
      <c r="B33" s="85" t="s">
        <v>279</v>
      </c>
      <c r="C33" s="83" t="s">
        <v>280</v>
      </c>
      <c r="D33" s="96" t="s">
        <v>139</v>
      </c>
      <c r="E33" s="83" t="s">
        <v>250</v>
      </c>
      <c r="F33" s="83"/>
      <c r="G33" s="83"/>
      <c r="H33" s="93">
        <v>0.19000000000019557</v>
      </c>
      <c r="I33" s="96" t="s">
        <v>152</v>
      </c>
      <c r="J33" s="97">
        <v>0</v>
      </c>
      <c r="K33" s="94">
        <v>1.5999999999998483E-3</v>
      </c>
      <c r="L33" s="93">
        <v>15807147.948364995</v>
      </c>
      <c r="M33" s="95">
        <v>99.97</v>
      </c>
      <c r="N33" s="83"/>
      <c r="O33" s="93">
        <v>15802.405803488999</v>
      </c>
      <c r="P33" s="94">
        <v>1.3172623290304162E-3</v>
      </c>
      <c r="Q33" s="94">
        <v>2.9703668211795626E-3</v>
      </c>
      <c r="R33" s="94">
        <f>O33/'סכום נכסי הקרן'!$C$42</f>
        <v>2.1439406140495661E-4</v>
      </c>
    </row>
    <row r="34" spans="2:18">
      <c r="B34" s="85" t="s">
        <v>281</v>
      </c>
      <c r="C34" s="83" t="s">
        <v>282</v>
      </c>
      <c r="D34" s="96" t="s">
        <v>139</v>
      </c>
      <c r="E34" s="83" t="s">
        <v>250</v>
      </c>
      <c r="F34" s="83"/>
      <c r="G34" s="83"/>
      <c r="H34" s="93">
        <v>0.36000000000000715</v>
      </c>
      <c r="I34" s="96" t="s">
        <v>152</v>
      </c>
      <c r="J34" s="97">
        <v>0</v>
      </c>
      <c r="K34" s="94">
        <v>1.6999999999999663E-3</v>
      </c>
      <c r="L34" s="93">
        <v>207145776.74000001</v>
      </c>
      <c r="M34" s="95">
        <v>99.94</v>
      </c>
      <c r="N34" s="83"/>
      <c r="O34" s="93">
        <v>207021.48927395701</v>
      </c>
      <c r="P34" s="94">
        <v>2.0714577674E-2</v>
      </c>
      <c r="Q34" s="94">
        <v>3.8913680021732691E-2</v>
      </c>
      <c r="R34" s="94">
        <f>O34/'סכום נכסי הקרן'!$C$42</f>
        <v>2.8086975132448986E-3</v>
      </c>
    </row>
    <row r="35" spans="2:18">
      <c r="B35" s="85" t="s">
        <v>283</v>
      </c>
      <c r="C35" s="83" t="s">
        <v>284</v>
      </c>
      <c r="D35" s="96" t="s">
        <v>139</v>
      </c>
      <c r="E35" s="83" t="s">
        <v>250</v>
      </c>
      <c r="F35" s="83"/>
      <c r="G35" s="83"/>
      <c r="H35" s="93">
        <v>0.4399999999999899</v>
      </c>
      <c r="I35" s="96" t="s">
        <v>152</v>
      </c>
      <c r="J35" s="97">
        <v>0</v>
      </c>
      <c r="K35" s="94">
        <v>1.8000000000000266E-3</v>
      </c>
      <c r="L35" s="93">
        <v>223858500.40000001</v>
      </c>
      <c r="M35" s="95">
        <v>99.92</v>
      </c>
      <c r="N35" s="83"/>
      <c r="O35" s="93">
        <v>223679.41359968003</v>
      </c>
      <c r="P35" s="94">
        <v>2.2385850040000002E-2</v>
      </c>
      <c r="Q35" s="94">
        <v>4.2044858042482099E-2</v>
      </c>
      <c r="R35" s="94">
        <f>O35/'סכום נכסי הקרן'!$C$42</f>
        <v>3.0346985472127557E-3</v>
      </c>
    </row>
    <row r="36" spans="2:18">
      <c r="B36" s="85" t="s">
        <v>285</v>
      </c>
      <c r="C36" s="83" t="s">
        <v>286</v>
      </c>
      <c r="D36" s="96" t="s">
        <v>139</v>
      </c>
      <c r="E36" s="83" t="s">
        <v>250</v>
      </c>
      <c r="F36" s="83"/>
      <c r="G36" s="83"/>
      <c r="H36" s="93">
        <v>0.5299999999999927</v>
      </c>
      <c r="I36" s="96" t="s">
        <v>152</v>
      </c>
      <c r="J36" s="97">
        <v>0</v>
      </c>
      <c r="K36" s="94">
        <v>1.6999999999998613E-3</v>
      </c>
      <c r="L36" s="93">
        <v>85103580.789462984</v>
      </c>
      <c r="M36" s="95">
        <v>99.91</v>
      </c>
      <c r="N36" s="83"/>
      <c r="O36" s="93">
        <v>85026.987566753989</v>
      </c>
      <c r="P36" s="94">
        <v>9.4559534210514433E-3</v>
      </c>
      <c r="Q36" s="94">
        <v>1.5982461526039944E-2</v>
      </c>
      <c r="R36" s="94">
        <f>O36/'סכום נכסי הקרן'!$C$42</f>
        <v>1.1535763237671261E-3</v>
      </c>
    </row>
    <row r="37" spans="2:18">
      <c r="B37" s="85" t="s">
        <v>287</v>
      </c>
      <c r="C37" s="83" t="s">
        <v>288</v>
      </c>
      <c r="D37" s="96" t="s">
        <v>139</v>
      </c>
      <c r="E37" s="83" t="s">
        <v>250</v>
      </c>
      <c r="F37" s="83"/>
      <c r="G37" s="83"/>
      <c r="H37" s="93">
        <v>0.61000000000000032</v>
      </c>
      <c r="I37" s="96" t="s">
        <v>152</v>
      </c>
      <c r="J37" s="97">
        <v>0</v>
      </c>
      <c r="K37" s="94">
        <v>1.6000000000000372E-3</v>
      </c>
      <c r="L37" s="93">
        <v>368343676.30646497</v>
      </c>
      <c r="M37" s="95">
        <v>99.9</v>
      </c>
      <c r="N37" s="83"/>
      <c r="O37" s="93">
        <v>367975.33263015398</v>
      </c>
      <c r="P37" s="94">
        <v>4.0927075145162778E-2</v>
      </c>
      <c r="Q37" s="94">
        <v>6.9168057867226476E-2</v>
      </c>
      <c r="R37" s="94">
        <f>O37/'סכום נכסי הקרן'!$C$42</f>
        <v>4.9923870479265968E-3</v>
      </c>
    </row>
    <row r="38" spans="2:18">
      <c r="B38" s="85" t="s">
        <v>289</v>
      </c>
      <c r="C38" s="83" t="s">
        <v>290</v>
      </c>
      <c r="D38" s="96" t="s">
        <v>139</v>
      </c>
      <c r="E38" s="83" t="s">
        <v>250</v>
      </c>
      <c r="F38" s="83"/>
      <c r="G38" s="83"/>
      <c r="H38" s="93">
        <v>0.67999999999999594</v>
      </c>
      <c r="I38" s="96" t="s">
        <v>152</v>
      </c>
      <c r="J38" s="97">
        <v>0</v>
      </c>
      <c r="K38" s="94">
        <v>1.5999999999999554E-3</v>
      </c>
      <c r="L38" s="93">
        <v>152491275.84720495</v>
      </c>
      <c r="M38" s="95">
        <v>99.89</v>
      </c>
      <c r="N38" s="83"/>
      <c r="O38" s="93">
        <v>152323.53544377297</v>
      </c>
      <c r="P38" s="94">
        <v>1.6943475094133884E-2</v>
      </c>
      <c r="Q38" s="94">
        <v>2.8632145091923588E-2</v>
      </c>
      <c r="R38" s="94">
        <f>O38/'סכום נכסי הקרן'!$C$42</f>
        <v>2.0666006061015076E-3</v>
      </c>
    </row>
    <row r="39" spans="2:18">
      <c r="B39" s="85" t="s">
        <v>291</v>
      </c>
      <c r="C39" s="83" t="s">
        <v>292</v>
      </c>
      <c r="D39" s="96" t="s">
        <v>139</v>
      </c>
      <c r="E39" s="83" t="s">
        <v>250</v>
      </c>
      <c r="F39" s="83"/>
      <c r="G39" s="83"/>
      <c r="H39" s="93">
        <v>0.78000000000001657</v>
      </c>
      <c r="I39" s="96" t="s">
        <v>152</v>
      </c>
      <c r="J39" s="97">
        <v>0</v>
      </c>
      <c r="K39" s="94">
        <v>1.5000000000002032E-3</v>
      </c>
      <c r="L39" s="93">
        <v>49064876.799999975</v>
      </c>
      <c r="M39" s="95">
        <v>99.88</v>
      </c>
      <c r="N39" s="83"/>
      <c r="O39" s="93">
        <v>49005.998947840002</v>
      </c>
      <c r="P39" s="94">
        <v>5.451652977777775E-3</v>
      </c>
      <c r="Q39" s="94">
        <v>9.2116222759755454E-3</v>
      </c>
      <c r="R39" s="94">
        <f>O39/'סכום נכסי הקרן'!$C$42</f>
        <v>6.6487313883020944E-4</v>
      </c>
    </row>
    <row r="40" spans="2:18">
      <c r="B40" s="85" t="s">
        <v>293</v>
      </c>
      <c r="C40" s="83" t="s">
        <v>294</v>
      </c>
      <c r="D40" s="96" t="s">
        <v>139</v>
      </c>
      <c r="E40" s="83" t="s">
        <v>250</v>
      </c>
      <c r="F40" s="83"/>
      <c r="G40" s="83"/>
      <c r="H40" s="93">
        <v>0.86000000000000199</v>
      </c>
      <c r="I40" s="96" t="s">
        <v>152</v>
      </c>
      <c r="J40" s="97">
        <v>0</v>
      </c>
      <c r="K40" s="94">
        <v>1.3999999999999803E-3</v>
      </c>
      <c r="L40" s="93">
        <v>203925894.19999996</v>
      </c>
      <c r="M40" s="95">
        <v>99.88</v>
      </c>
      <c r="N40" s="83"/>
      <c r="O40" s="93">
        <v>203681.18312695998</v>
      </c>
      <c r="P40" s="94">
        <v>2.2658432688888883E-2</v>
      </c>
      <c r="Q40" s="94">
        <v>3.8285805084523353E-2</v>
      </c>
      <c r="R40" s="94">
        <f>O40/'סכום נכסי הקרן'!$C$42</f>
        <v>2.7633789832630577E-3</v>
      </c>
    </row>
    <row r="41" spans="2:18">
      <c r="B41" s="85" t="s">
        <v>295</v>
      </c>
      <c r="C41" s="83" t="s">
        <v>296</v>
      </c>
      <c r="D41" s="96" t="s">
        <v>139</v>
      </c>
      <c r="E41" s="83" t="s">
        <v>250</v>
      </c>
      <c r="F41" s="83"/>
      <c r="G41" s="83"/>
      <c r="H41" s="93">
        <v>0.93000000000000438</v>
      </c>
      <c r="I41" s="96" t="s">
        <v>152</v>
      </c>
      <c r="J41" s="97">
        <v>0</v>
      </c>
      <c r="K41" s="94">
        <v>1.9999999999999992E-3</v>
      </c>
      <c r="L41" s="93">
        <v>177860178.39999998</v>
      </c>
      <c r="M41" s="95">
        <v>99.81</v>
      </c>
      <c r="N41" s="83"/>
      <c r="O41" s="93">
        <v>177522.24406104002</v>
      </c>
      <c r="P41" s="94">
        <v>1.976224204444444E-2</v>
      </c>
      <c r="Q41" s="94">
        <v>3.336872817579653E-2</v>
      </c>
      <c r="R41" s="94">
        <f>O41/'סכום נכסי הקרן'!$C$42</f>
        <v>2.4084759856986548E-3</v>
      </c>
    </row>
    <row r="42" spans="2:18">
      <c r="B42" s="86"/>
      <c r="C42" s="83"/>
      <c r="D42" s="83"/>
      <c r="E42" s="83"/>
      <c r="F42" s="83"/>
      <c r="G42" s="83"/>
      <c r="H42" s="83"/>
      <c r="I42" s="83"/>
      <c r="J42" s="83"/>
      <c r="K42" s="94"/>
      <c r="L42" s="93"/>
      <c r="M42" s="95"/>
      <c r="N42" s="83"/>
      <c r="O42" s="83"/>
      <c r="P42" s="83"/>
      <c r="Q42" s="94"/>
      <c r="R42" s="83"/>
    </row>
    <row r="43" spans="2:18">
      <c r="B43" s="84" t="s">
        <v>24</v>
      </c>
      <c r="C43" s="81"/>
      <c r="D43" s="81"/>
      <c r="E43" s="81"/>
      <c r="F43" s="81"/>
      <c r="G43" s="81"/>
      <c r="H43" s="90">
        <v>6.3608185418720948</v>
      </c>
      <c r="I43" s="81"/>
      <c r="J43" s="81"/>
      <c r="K43" s="91">
        <v>7.2118049451990098E-3</v>
      </c>
      <c r="L43" s="90"/>
      <c r="M43" s="92"/>
      <c r="N43" s="81"/>
      <c r="O43" s="90">
        <v>1670076.570406748</v>
      </c>
      <c r="P43" s="81"/>
      <c r="Q43" s="91">
        <v>0.31392308837368804</v>
      </c>
      <c r="R43" s="91">
        <f>O43/'סכום נכסי הקרן'!$C$42</f>
        <v>2.2658227059813206E-2</v>
      </c>
    </row>
    <row r="44" spans="2:18">
      <c r="B44" s="85" t="s">
        <v>297</v>
      </c>
      <c r="C44" s="83" t="s">
        <v>298</v>
      </c>
      <c r="D44" s="96" t="s">
        <v>139</v>
      </c>
      <c r="E44" s="83" t="s">
        <v>250</v>
      </c>
      <c r="F44" s="83"/>
      <c r="G44" s="83"/>
      <c r="H44" s="93">
        <v>0.17000000000736165</v>
      </c>
      <c r="I44" s="96" t="s">
        <v>152</v>
      </c>
      <c r="J44" s="97">
        <v>0</v>
      </c>
      <c r="K44" s="94">
        <v>1.1999999999131696E-3</v>
      </c>
      <c r="L44" s="93">
        <v>105975.00661699999</v>
      </c>
      <c r="M44" s="95">
        <v>99.98</v>
      </c>
      <c r="N44" s="83"/>
      <c r="O44" s="93">
        <v>105.95381116599999</v>
      </c>
      <c r="P44" s="94">
        <v>3.1328795090329501E-5</v>
      </c>
      <c r="Q44" s="94">
        <v>1.991606146423122E-5</v>
      </c>
      <c r="R44" s="94">
        <f>O44/'סכום נכסי הקרן'!$C$42</f>
        <v>1.4374942764852402E-6</v>
      </c>
    </row>
    <row r="45" spans="2:18">
      <c r="B45" s="85" t="s">
        <v>299</v>
      </c>
      <c r="C45" s="83" t="s">
        <v>300</v>
      </c>
      <c r="D45" s="96" t="s">
        <v>139</v>
      </c>
      <c r="E45" s="83" t="s">
        <v>250</v>
      </c>
      <c r="F45" s="83"/>
      <c r="G45" s="83"/>
      <c r="H45" s="93">
        <v>5.8999999999995074</v>
      </c>
      <c r="I45" s="96" t="s">
        <v>152</v>
      </c>
      <c r="J45" s="97">
        <v>6.25E-2</v>
      </c>
      <c r="K45" s="94">
        <v>6.7999999999994488E-3</v>
      </c>
      <c r="L45" s="93">
        <v>17648628.653720997</v>
      </c>
      <c r="M45" s="95">
        <v>144.12</v>
      </c>
      <c r="N45" s="83"/>
      <c r="O45" s="93">
        <v>25435.203860204998</v>
      </c>
      <c r="P45" s="94">
        <v>1.0404564272193414E-3</v>
      </c>
      <c r="Q45" s="94">
        <v>4.7810369241125441E-3</v>
      </c>
      <c r="R45" s="94">
        <f>O45/'סכום נכסי הקרן'!$C$42</f>
        <v>3.4508395278954186E-4</v>
      </c>
    </row>
    <row r="46" spans="2:18">
      <c r="B46" s="85" t="s">
        <v>301</v>
      </c>
      <c r="C46" s="83" t="s">
        <v>302</v>
      </c>
      <c r="D46" s="96" t="s">
        <v>139</v>
      </c>
      <c r="E46" s="83" t="s">
        <v>250</v>
      </c>
      <c r="F46" s="83"/>
      <c r="G46" s="83"/>
      <c r="H46" s="93">
        <v>4.1899999999998894</v>
      </c>
      <c r="I46" s="96" t="s">
        <v>152</v>
      </c>
      <c r="J46" s="97">
        <v>3.7499999999999999E-2</v>
      </c>
      <c r="K46" s="94">
        <v>3.9999999999999472E-3</v>
      </c>
      <c r="L46" s="93">
        <v>32715392.732910994</v>
      </c>
      <c r="M46" s="95">
        <v>116.81</v>
      </c>
      <c r="N46" s="83"/>
      <c r="O46" s="93">
        <v>38214.84926383799</v>
      </c>
      <c r="P46" s="94">
        <v>2.0161102457912391E-3</v>
      </c>
      <c r="Q46" s="94">
        <v>7.1832176531386356E-3</v>
      </c>
      <c r="R46" s="94">
        <f>O46/'סכום נכסי הקרן'!$C$42</f>
        <v>5.1846768406893528E-4</v>
      </c>
    </row>
    <row r="47" spans="2:18">
      <c r="B47" s="85" t="s">
        <v>303</v>
      </c>
      <c r="C47" s="83" t="s">
        <v>304</v>
      </c>
      <c r="D47" s="96" t="s">
        <v>139</v>
      </c>
      <c r="E47" s="83" t="s">
        <v>250</v>
      </c>
      <c r="F47" s="83"/>
      <c r="G47" s="83"/>
      <c r="H47" s="93">
        <v>18.830000000000183</v>
      </c>
      <c r="I47" s="96" t="s">
        <v>152</v>
      </c>
      <c r="J47" s="97">
        <v>3.7499999999999999E-2</v>
      </c>
      <c r="K47" s="94">
        <v>2.1000000000000289E-2</v>
      </c>
      <c r="L47" s="93">
        <v>165577522.72017598</v>
      </c>
      <c r="M47" s="95">
        <v>136</v>
      </c>
      <c r="N47" s="83"/>
      <c r="O47" s="93">
        <v>225185.42591561595</v>
      </c>
      <c r="P47" s="94">
        <v>1.2217975149144539E-2</v>
      </c>
      <c r="Q47" s="94">
        <v>4.2327942091276501E-2</v>
      </c>
      <c r="R47" s="94">
        <f>O47/'סכום נכסי הקרן'!$C$42</f>
        <v>3.0551308852348625E-3</v>
      </c>
    </row>
    <row r="48" spans="2:18">
      <c r="B48" s="85" t="s">
        <v>305</v>
      </c>
      <c r="C48" s="83" t="s">
        <v>306</v>
      </c>
      <c r="D48" s="96" t="s">
        <v>139</v>
      </c>
      <c r="E48" s="83" t="s">
        <v>250</v>
      </c>
      <c r="F48" s="83"/>
      <c r="G48" s="83"/>
      <c r="H48" s="93">
        <v>3.1100000000000501</v>
      </c>
      <c r="I48" s="96" t="s">
        <v>152</v>
      </c>
      <c r="J48" s="97">
        <v>1.2500000000000001E-2</v>
      </c>
      <c r="K48" s="94">
        <v>3.1000000000000051E-3</v>
      </c>
      <c r="L48" s="93">
        <v>96064324.673533991</v>
      </c>
      <c r="M48" s="95">
        <v>104</v>
      </c>
      <c r="N48" s="83"/>
      <c r="O48" s="93">
        <v>99906.893714045</v>
      </c>
      <c r="P48" s="94">
        <v>8.2684188323359688E-3</v>
      </c>
      <c r="Q48" s="94">
        <v>1.8779426752209519E-2</v>
      </c>
      <c r="R48" s="94">
        <f>O48/'סכום נכסי הקרן'!$C$42</f>
        <v>1.3554546676037302E-3</v>
      </c>
    </row>
    <row r="49" spans="2:18">
      <c r="B49" s="85" t="s">
        <v>307</v>
      </c>
      <c r="C49" s="83" t="s">
        <v>308</v>
      </c>
      <c r="D49" s="96" t="s">
        <v>139</v>
      </c>
      <c r="E49" s="83" t="s">
        <v>250</v>
      </c>
      <c r="F49" s="83"/>
      <c r="G49" s="83"/>
      <c r="H49" s="93">
        <v>4.0400000000000063</v>
      </c>
      <c r="I49" s="96" t="s">
        <v>152</v>
      </c>
      <c r="J49" s="97">
        <v>1.4999999999999999E-2</v>
      </c>
      <c r="K49" s="94">
        <v>3.7000000000000288E-3</v>
      </c>
      <c r="L49" s="93">
        <v>66449113.028352998</v>
      </c>
      <c r="M49" s="95">
        <v>105.9</v>
      </c>
      <c r="N49" s="83"/>
      <c r="O49" s="93">
        <v>70369.607420639979</v>
      </c>
      <c r="P49" s="94">
        <v>4.6906827909965502E-3</v>
      </c>
      <c r="Q49" s="94">
        <v>1.3227324351811672E-2</v>
      </c>
      <c r="R49" s="94">
        <f>O49/'סכום נכסי הקרן'!$C$42</f>
        <v>9.5471702992542889E-4</v>
      </c>
    </row>
    <row r="50" spans="2:18">
      <c r="B50" s="85" t="s">
        <v>309</v>
      </c>
      <c r="C50" s="83" t="s">
        <v>310</v>
      </c>
      <c r="D50" s="96" t="s">
        <v>139</v>
      </c>
      <c r="E50" s="83" t="s">
        <v>250</v>
      </c>
      <c r="F50" s="83"/>
      <c r="G50" s="83"/>
      <c r="H50" s="93">
        <v>1.3399999999999925</v>
      </c>
      <c r="I50" s="96" t="s">
        <v>152</v>
      </c>
      <c r="J50" s="97">
        <v>5.0000000000000001E-3</v>
      </c>
      <c r="K50" s="94">
        <v>1.9999999999999792E-3</v>
      </c>
      <c r="L50" s="93">
        <v>183922337.554566</v>
      </c>
      <c r="M50" s="95">
        <v>100.73</v>
      </c>
      <c r="N50" s="83"/>
      <c r="O50" s="93">
        <v>185264.96482540693</v>
      </c>
      <c r="P50" s="94">
        <v>1.1756864181087541E-2</v>
      </c>
      <c r="Q50" s="94">
        <v>3.4824121813330861E-2</v>
      </c>
      <c r="R50" s="94">
        <f>O50/'סכום נכסי הקרן'!$C$42</f>
        <v>2.5135228609428407E-3</v>
      </c>
    </row>
    <row r="51" spans="2:18">
      <c r="B51" s="85" t="s">
        <v>311</v>
      </c>
      <c r="C51" s="83" t="s">
        <v>312</v>
      </c>
      <c r="D51" s="96" t="s">
        <v>139</v>
      </c>
      <c r="E51" s="83" t="s">
        <v>250</v>
      </c>
      <c r="F51" s="83"/>
      <c r="G51" s="83"/>
      <c r="H51" s="93">
        <v>2.2099999999999973</v>
      </c>
      <c r="I51" s="96" t="s">
        <v>152</v>
      </c>
      <c r="J51" s="97">
        <v>5.5E-2</v>
      </c>
      <c r="K51" s="94">
        <v>2.500000000000089E-3</v>
      </c>
      <c r="L51" s="93">
        <v>171621792.731841</v>
      </c>
      <c r="M51" s="95">
        <v>115.87</v>
      </c>
      <c r="N51" s="83"/>
      <c r="O51" s="93">
        <v>198858.16324386492</v>
      </c>
      <c r="P51" s="94">
        <v>9.6843632934258839E-3</v>
      </c>
      <c r="Q51" s="94">
        <v>3.737922551576732E-2</v>
      </c>
      <c r="R51" s="94">
        <f>O51/'סכום נכסי הקרן'!$C$42</f>
        <v>2.6979442112522473E-3</v>
      </c>
    </row>
    <row r="52" spans="2:18">
      <c r="B52" s="85" t="s">
        <v>313</v>
      </c>
      <c r="C52" s="83" t="s">
        <v>314</v>
      </c>
      <c r="D52" s="96" t="s">
        <v>139</v>
      </c>
      <c r="E52" s="83" t="s">
        <v>250</v>
      </c>
      <c r="F52" s="83"/>
      <c r="G52" s="83"/>
      <c r="H52" s="93">
        <v>15.170000000000014</v>
      </c>
      <c r="I52" s="96" t="s">
        <v>152</v>
      </c>
      <c r="J52" s="97">
        <v>5.5E-2</v>
      </c>
      <c r="K52" s="94">
        <v>1.8400000000000048E-2</v>
      </c>
      <c r="L52" s="93">
        <v>87762200.60644798</v>
      </c>
      <c r="M52" s="95">
        <v>170.12</v>
      </c>
      <c r="N52" s="83"/>
      <c r="O52" s="93">
        <v>149301.05903726097</v>
      </c>
      <c r="P52" s="94">
        <v>4.8000435256358876E-3</v>
      </c>
      <c r="Q52" s="94">
        <v>2.8064012381794155E-2</v>
      </c>
      <c r="R52" s="94">
        <f>O52/'סכום נכסי הקרן'!$C$42</f>
        <v>2.025594128964356E-3</v>
      </c>
    </row>
    <row r="53" spans="2:18">
      <c r="B53" s="85" t="s">
        <v>315</v>
      </c>
      <c r="C53" s="83" t="s">
        <v>316</v>
      </c>
      <c r="D53" s="96" t="s">
        <v>139</v>
      </c>
      <c r="E53" s="83" t="s">
        <v>250</v>
      </c>
      <c r="F53" s="83"/>
      <c r="G53" s="83"/>
      <c r="H53" s="93">
        <v>3.2900000000000129</v>
      </c>
      <c r="I53" s="96" t="s">
        <v>152</v>
      </c>
      <c r="J53" s="97">
        <v>4.2500000000000003E-2</v>
      </c>
      <c r="K53" s="94">
        <v>3.2999999999998521E-3</v>
      </c>
      <c r="L53" s="93">
        <v>105274231.62994796</v>
      </c>
      <c r="M53" s="95">
        <v>115.75</v>
      </c>
      <c r="N53" s="83"/>
      <c r="O53" s="93">
        <v>121854.92513155998</v>
      </c>
      <c r="P53" s="94">
        <v>6.2214444404142021E-3</v>
      </c>
      <c r="Q53" s="94">
        <v>2.290498238744065E-2</v>
      </c>
      <c r="R53" s="94">
        <f>O53/'סכום נכסי הקרן'!$C$42</f>
        <v>1.6532275291515392E-3</v>
      </c>
    </row>
    <row r="54" spans="2:18">
      <c r="B54" s="85" t="s">
        <v>317</v>
      </c>
      <c r="C54" s="83" t="s">
        <v>318</v>
      </c>
      <c r="D54" s="96" t="s">
        <v>139</v>
      </c>
      <c r="E54" s="83" t="s">
        <v>250</v>
      </c>
      <c r="F54" s="83"/>
      <c r="G54" s="83"/>
      <c r="H54" s="93">
        <v>7.0099999999997999</v>
      </c>
      <c r="I54" s="96" t="s">
        <v>152</v>
      </c>
      <c r="J54" s="97">
        <v>0.02</v>
      </c>
      <c r="K54" s="94">
        <v>7.4999999999997447E-3</v>
      </c>
      <c r="L54" s="93">
        <v>44472025.757031992</v>
      </c>
      <c r="M54" s="95">
        <v>110.1</v>
      </c>
      <c r="N54" s="83"/>
      <c r="O54" s="93">
        <v>48963.700227186986</v>
      </c>
      <c r="P54" s="94">
        <v>2.7325746040289273E-3</v>
      </c>
      <c r="Q54" s="94">
        <v>9.2036714159629308E-3</v>
      </c>
      <c r="R54" s="94">
        <f>O54/'סכום נכסי הקרן'!$C$42</f>
        <v>6.6429926453373794E-4</v>
      </c>
    </row>
    <row r="55" spans="2:18">
      <c r="B55" s="85" t="s">
        <v>319</v>
      </c>
      <c r="C55" s="83" t="s">
        <v>320</v>
      </c>
      <c r="D55" s="96" t="s">
        <v>139</v>
      </c>
      <c r="E55" s="83" t="s">
        <v>250</v>
      </c>
      <c r="F55" s="83"/>
      <c r="G55" s="83"/>
      <c r="H55" s="93">
        <v>1.5799999999999781</v>
      </c>
      <c r="I55" s="96" t="s">
        <v>152</v>
      </c>
      <c r="J55" s="97">
        <v>0.01</v>
      </c>
      <c r="K55" s="94">
        <v>2.1000000000000302E-3</v>
      </c>
      <c r="L55" s="93">
        <v>121391331.71722399</v>
      </c>
      <c r="M55" s="95">
        <v>101.67</v>
      </c>
      <c r="N55" s="83"/>
      <c r="O55" s="93">
        <v>123418.57235250298</v>
      </c>
      <c r="P55" s="94">
        <v>8.3352541069146129E-3</v>
      </c>
      <c r="Q55" s="94">
        <v>2.3198900027759265E-2</v>
      </c>
      <c r="R55" s="94">
        <f>O55/'סכום נכסי הקרן'!$C$42</f>
        <v>1.6744418102218636E-3</v>
      </c>
    </row>
    <row r="56" spans="2:18">
      <c r="B56" s="85" t="s">
        <v>321</v>
      </c>
      <c r="C56" s="83" t="s">
        <v>322</v>
      </c>
      <c r="D56" s="96" t="s">
        <v>139</v>
      </c>
      <c r="E56" s="83" t="s">
        <v>250</v>
      </c>
      <c r="F56" s="83"/>
      <c r="G56" s="83"/>
      <c r="H56" s="93">
        <v>2.8200000000000256</v>
      </c>
      <c r="I56" s="96" t="s">
        <v>152</v>
      </c>
      <c r="J56" s="97">
        <v>7.4999999999999997E-3</v>
      </c>
      <c r="K56" s="94">
        <v>2.8000000000000134E-3</v>
      </c>
      <c r="L56" s="93">
        <v>170790998.58924696</v>
      </c>
      <c r="M56" s="95">
        <v>101.44</v>
      </c>
      <c r="N56" s="83"/>
      <c r="O56" s="93">
        <v>173250.39318019195</v>
      </c>
      <c r="P56" s="94">
        <v>2.9959648574665987E-2</v>
      </c>
      <c r="Q56" s="94">
        <v>3.2565751446854647E-2</v>
      </c>
      <c r="R56" s="94">
        <f>O56/'סכום נכסי הקרן'!$C$42</f>
        <v>2.3505190219647435E-3</v>
      </c>
    </row>
    <row r="57" spans="2:18">
      <c r="B57" s="85" t="s">
        <v>323</v>
      </c>
      <c r="C57" s="83" t="s">
        <v>324</v>
      </c>
      <c r="D57" s="96" t="s">
        <v>139</v>
      </c>
      <c r="E57" s="83" t="s">
        <v>250</v>
      </c>
      <c r="F57" s="83"/>
      <c r="G57" s="83"/>
      <c r="H57" s="93">
        <v>5.6899999999998352</v>
      </c>
      <c r="I57" s="96" t="s">
        <v>152</v>
      </c>
      <c r="J57" s="97">
        <v>1.7500000000000002E-2</v>
      </c>
      <c r="K57" s="94">
        <v>5.6999999999997955E-3</v>
      </c>
      <c r="L57" s="93">
        <v>30879292.234192997</v>
      </c>
      <c r="M57" s="95">
        <v>106.99</v>
      </c>
      <c r="N57" s="83"/>
      <c r="O57" s="93">
        <v>33037.756199030999</v>
      </c>
      <c r="P57" s="94">
        <v>1.6795673358325628E-3</v>
      </c>
      <c r="Q57" s="94">
        <v>6.2100832037963564E-3</v>
      </c>
      <c r="R57" s="94">
        <f>O57/'סכום נכסי הקרן'!$C$42</f>
        <v>4.482291379742423E-4</v>
      </c>
    </row>
    <row r="58" spans="2:18">
      <c r="B58" s="85" t="s">
        <v>325</v>
      </c>
      <c r="C58" s="83" t="s">
        <v>326</v>
      </c>
      <c r="D58" s="96" t="s">
        <v>139</v>
      </c>
      <c r="E58" s="83" t="s">
        <v>250</v>
      </c>
      <c r="F58" s="83"/>
      <c r="G58" s="83"/>
      <c r="H58" s="93">
        <v>8.3099999999998531</v>
      </c>
      <c r="I58" s="96" t="s">
        <v>152</v>
      </c>
      <c r="J58" s="97">
        <v>2.2499999999999999E-2</v>
      </c>
      <c r="K58" s="94">
        <v>9.0999999999999068E-3</v>
      </c>
      <c r="L58" s="93">
        <v>95413593.487740979</v>
      </c>
      <c r="M58" s="95">
        <v>111.57</v>
      </c>
      <c r="N58" s="83"/>
      <c r="O58" s="93">
        <v>106452.95043818899</v>
      </c>
      <c r="P58" s="94">
        <v>6.3520941839910871E-3</v>
      </c>
      <c r="Q58" s="94">
        <v>2.000988431321353E-2</v>
      </c>
      <c r="R58" s="94">
        <f>O58/'סכום נכסי הקרן'!$C$42</f>
        <v>1.4442661881233837E-3</v>
      </c>
    </row>
    <row r="59" spans="2:18">
      <c r="B59" s="85" t="s">
        <v>327</v>
      </c>
      <c r="C59" s="83" t="s">
        <v>328</v>
      </c>
      <c r="D59" s="96" t="s">
        <v>139</v>
      </c>
      <c r="E59" s="83" t="s">
        <v>250</v>
      </c>
      <c r="F59" s="83"/>
      <c r="G59" s="83"/>
      <c r="H59" s="93">
        <v>0.3499999999999851</v>
      </c>
      <c r="I59" s="96" t="s">
        <v>152</v>
      </c>
      <c r="J59" s="97">
        <v>0.05</v>
      </c>
      <c r="K59" s="94">
        <v>1.8999999999996919E-3</v>
      </c>
      <c r="L59" s="93">
        <v>67145861.809319988</v>
      </c>
      <c r="M59" s="95">
        <v>104.93</v>
      </c>
      <c r="N59" s="83"/>
      <c r="O59" s="93">
        <v>70456.151786042989</v>
      </c>
      <c r="P59" s="94">
        <v>4.0724353227330331E-3</v>
      </c>
      <c r="Q59" s="94">
        <v>1.3243592033755164E-2</v>
      </c>
      <c r="R59" s="94">
        <f>O59/'סכום נכסי הקרן'!$C$42</f>
        <v>9.5589119278526188E-4</v>
      </c>
    </row>
    <row r="60" spans="2:18">
      <c r="B60" s="86"/>
      <c r="C60" s="83"/>
      <c r="D60" s="83"/>
      <c r="E60" s="83"/>
      <c r="F60" s="83"/>
      <c r="G60" s="83"/>
      <c r="H60" s="83"/>
      <c r="I60" s="83"/>
      <c r="J60" s="83"/>
      <c r="K60" s="94"/>
      <c r="L60" s="93"/>
      <c r="M60" s="95"/>
      <c r="N60" s="83"/>
      <c r="O60" s="83"/>
      <c r="P60" s="83"/>
      <c r="Q60" s="94"/>
      <c r="R60" s="83"/>
    </row>
    <row r="61" spans="2:18">
      <c r="B61" s="84" t="s">
        <v>25</v>
      </c>
      <c r="C61" s="81"/>
      <c r="D61" s="81"/>
      <c r="E61" s="81"/>
      <c r="F61" s="81"/>
      <c r="G61" s="81"/>
      <c r="H61" s="90">
        <v>1.3827721387604621</v>
      </c>
      <c r="I61" s="81"/>
      <c r="J61" s="81"/>
      <c r="K61" s="91">
        <v>2.4861108342993693E-3</v>
      </c>
      <c r="L61" s="90"/>
      <c r="M61" s="92"/>
      <c r="N61" s="81"/>
      <c r="O61" s="90">
        <v>19418.876388684999</v>
      </c>
      <c r="P61" s="81"/>
      <c r="Q61" s="91">
        <v>3.6501521886497658E-3</v>
      </c>
      <c r="R61" s="91">
        <f>O61/'סכום נכסי הקרן'!$C$42</f>
        <v>2.6345936363511081E-4</v>
      </c>
    </row>
    <row r="62" spans="2:18">
      <c r="B62" s="85" t="s">
        <v>329</v>
      </c>
      <c r="C62" s="83" t="s">
        <v>330</v>
      </c>
      <c r="D62" s="96" t="s">
        <v>139</v>
      </c>
      <c r="E62" s="83" t="s">
        <v>250</v>
      </c>
      <c r="F62" s="83"/>
      <c r="G62" s="83"/>
      <c r="H62" s="93">
        <v>2.17</v>
      </c>
      <c r="I62" s="96" t="s">
        <v>152</v>
      </c>
      <c r="J62" s="97">
        <v>1.6000000000000001E-3</v>
      </c>
      <c r="K62" s="94">
        <v>2.5999999999999999E-3</v>
      </c>
      <c r="L62" s="93">
        <v>7038970.9999999991</v>
      </c>
      <c r="M62" s="95">
        <v>99.88</v>
      </c>
      <c r="N62" s="83"/>
      <c r="O62" s="93">
        <v>7030.5239599999986</v>
      </c>
      <c r="P62" s="94">
        <v>5.0211332153702562E-4</v>
      </c>
      <c r="Q62" s="94">
        <v>1.3215225178992147E-3</v>
      </c>
      <c r="R62" s="94">
        <f>O62/'סכום נכסי הקרן'!$C$42</f>
        <v>9.5384374020850824E-5</v>
      </c>
    </row>
    <row r="63" spans="2:18">
      <c r="B63" s="85" t="s">
        <v>331</v>
      </c>
      <c r="C63" s="83" t="s">
        <v>332</v>
      </c>
      <c r="D63" s="96" t="s">
        <v>139</v>
      </c>
      <c r="E63" s="83" t="s">
        <v>250</v>
      </c>
      <c r="F63" s="83"/>
      <c r="G63" s="83"/>
      <c r="H63" s="93">
        <v>0.68000000000010119</v>
      </c>
      <c r="I63" s="96" t="s">
        <v>152</v>
      </c>
      <c r="J63" s="97">
        <v>1.6000000000000001E-3</v>
      </c>
      <c r="K63" s="94">
        <v>2.3999999999988189E-3</v>
      </c>
      <c r="L63" s="93">
        <v>11858582.907616001</v>
      </c>
      <c r="M63" s="95">
        <v>99.98</v>
      </c>
      <c r="N63" s="83"/>
      <c r="O63" s="93">
        <v>11856.210718684999</v>
      </c>
      <c r="P63" s="94">
        <v>6.4365652035262356E-4</v>
      </c>
      <c r="Q63" s="94">
        <v>2.2286033773363688E-3</v>
      </c>
      <c r="R63" s="94">
        <f>O63/'סכום נכסי הקרן'!$C$42</f>
        <v>1.608553280090195E-4</v>
      </c>
    </row>
    <row r="64" spans="2:18">
      <c r="B64" s="85" t="s">
        <v>333</v>
      </c>
      <c r="C64" s="83" t="s">
        <v>334</v>
      </c>
      <c r="D64" s="96" t="s">
        <v>139</v>
      </c>
      <c r="E64" s="83" t="s">
        <v>250</v>
      </c>
      <c r="F64" s="83"/>
      <c r="G64" s="83"/>
      <c r="H64" s="93">
        <v>6.6400000000000006</v>
      </c>
      <c r="I64" s="96" t="s">
        <v>152</v>
      </c>
      <c r="J64" s="97">
        <v>1.6000000000000001E-3</v>
      </c>
      <c r="K64" s="94">
        <v>2.9000000000000002E-3</v>
      </c>
      <c r="L64" s="93">
        <v>535299.99999999988</v>
      </c>
      <c r="M64" s="95">
        <v>99.41</v>
      </c>
      <c r="N64" s="83"/>
      <c r="O64" s="93">
        <v>532.14170999999988</v>
      </c>
      <c r="P64" s="94">
        <v>4.5393089056949875E-5</v>
      </c>
      <c r="Q64" s="94">
        <v>1.0002629341418158E-4</v>
      </c>
      <c r="R64" s="94">
        <f>O64/'סכום נכסי הקרן'!$C$42</f>
        <v>7.2196616052404625E-6</v>
      </c>
    </row>
    <row r="65" spans="2:18">
      <c r="B65" s="142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2:18">
      <c r="B66" s="142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</row>
    <row r="67" spans="2:18">
      <c r="B67" s="142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</row>
    <row r="68" spans="2:18">
      <c r="B68" s="143" t="s">
        <v>131</v>
      </c>
      <c r="C68" s="145"/>
      <c r="D68" s="145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</row>
    <row r="69" spans="2:18">
      <c r="B69" s="143" t="s">
        <v>225</v>
      </c>
      <c r="C69" s="145"/>
      <c r="D69" s="145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</row>
    <row r="70" spans="2:18">
      <c r="B70" s="179" t="s">
        <v>233</v>
      </c>
      <c r="C70" s="179"/>
      <c r="D70" s="179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</row>
    <row r="71" spans="2:18">
      <c r="B71" s="142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</row>
    <row r="72" spans="2:18">
      <c r="B72" s="142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</row>
    <row r="73" spans="2:18">
      <c r="B73" s="142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</row>
    <row r="74" spans="2:18">
      <c r="B74" s="142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</row>
    <row r="75" spans="2:18">
      <c r="B75" s="142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</row>
    <row r="76" spans="2:18">
      <c r="B76" s="142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</row>
    <row r="77" spans="2:18">
      <c r="B77" s="142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</row>
    <row r="78" spans="2:18">
      <c r="B78" s="142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</row>
    <row r="79" spans="2:18">
      <c r="B79" s="142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</row>
    <row r="80" spans="2:18">
      <c r="B80" s="142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</row>
    <row r="81" spans="2:18">
      <c r="B81" s="142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</row>
    <row r="82" spans="2:18">
      <c r="B82" s="142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</row>
    <row r="83" spans="2:18">
      <c r="B83" s="142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</row>
    <row r="84" spans="2:18">
      <c r="B84" s="142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</row>
    <row r="85" spans="2:18">
      <c r="B85" s="142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</row>
    <row r="86" spans="2:18">
      <c r="B86" s="142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</row>
    <row r="87" spans="2:18">
      <c r="B87" s="142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</row>
    <row r="88" spans="2:18">
      <c r="B88" s="142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</row>
    <row r="89" spans="2:18">
      <c r="B89" s="142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</row>
    <row r="90" spans="2:18">
      <c r="B90" s="142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</row>
    <row r="91" spans="2:18">
      <c r="B91" s="142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</row>
    <row r="92" spans="2:18">
      <c r="B92" s="142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</row>
    <row r="93" spans="2:18">
      <c r="B93" s="142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</row>
    <row r="94" spans="2:18">
      <c r="B94" s="142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</row>
    <row r="95" spans="2:18">
      <c r="B95" s="142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2:18">
      <c r="B96" s="142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2:18">
      <c r="B97" s="142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</row>
    <row r="98" spans="2:18">
      <c r="B98" s="142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</row>
    <row r="99" spans="2:18">
      <c r="B99" s="142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</row>
    <row r="100" spans="2:18">
      <c r="B100" s="142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</row>
    <row r="101" spans="2:18">
      <c r="B101" s="142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</row>
    <row r="102" spans="2:18">
      <c r="B102" s="142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</row>
    <row r="103" spans="2:18">
      <c r="B103" s="142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</row>
    <row r="104" spans="2:18">
      <c r="B104" s="142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</row>
    <row r="105" spans="2:18">
      <c r="B105" s="142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</row>
    <row r="106" spans="2:18">
      <c r="B106" s="142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</row>
    <row r="107" spans="2:18">
      <c r="B107" s="142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</row>
    <row r="108" spans="2:18">
      <c r="B108" s="142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</row>
    <row r="109" spans="2:18">
      <c r="B109" s="142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</row>
    <row r="110" spans="2:18">
      <c r="B110" s="142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</row>
    <row r="111" spans="2:18">
      <c r="B111" s="142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</row>
    <row r="112" spans="2:18">
      <c r="B112" s="142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</row>
    <row r="113" spans="2:18">
      <c r="B113" s="142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</row>
    <row r="114" spans="2:18">
      <c r="B114" s="142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</row>
    <row r="115" spans="2:18">
      <c r="B115" s="142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</row>
    <row r="116" spans="2:18">
      <c r="B116" s="142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</row>
    <row r="117" spans="2:18">
      <c r="B117" s="142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</row>
    <row r="118" spans="2:18">
      <c r="B118" s="142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</row>
    <row r="119" spans="2:18">
      <c r="B119" s="142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</row>
    <row r="120" spans="2:18">
      <c r="B120" s="142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</row>
    <row r="121" spans="2:18">
      <c r="B121" s="142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</row>
    <row r="122" spans="2:18">
      <c r="B122" s="142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</row>
    <row r="123" spans="2:18">
      <c r="B123" s="142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</row>
    <row r="124" spans="2:18">
      <c r="B124" s="142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</row>
    <row r="125" spans="2:18">
      <c r="B125" s="142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</row>
    <row r="126" spans="2:18">
      <c r="B126" s="142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</row>
    <row r="127" spans="2:18">
      <c r="B127" s="142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</row>
    <row r="128" spans="2:18">
      <c r="B128" s="142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</row>
    <row r="129" spans="2:18">
      <c r="B129" s="142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</row>
    <row r="130" spans="2:18">
      <c r="B130" s="142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</row>
    <row r="131" spans="2:18">
      <c r="B131" s="142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</row>
    <row r="132" spans="2:18">
      <c r="B132" s="142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</row>
    <row r="133" spans="2:18">
      <c r="B133" s="142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</row>
    <row r="134" spans="2:18">
      <c r="B134" s="142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</row>
    <row r="135" spans="2:18">
      <c r="B135" s="142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</row>
    <row r="136" spans="2:18">
      <c r="B136" s="142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</row>
    <row r="137" spans="2:18">
      <c r="B137" s="142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</row>
    <row r="138" spans="2:18">
      <c r="B138" s="142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</row>
    <row r="139" spans="2:18">
      <c r="B139" s="142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</row>
    <row r="140" spans="2:18">
      <c r="B140" s="142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</row>
    <row r="141" spans="2:18">
      <c r="B141" s="142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</row>
    <row r="142" spans="2:18">
      <c r="B142" s="142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</row>
    <row r="143" spans="2:18">
      <c r="B143" s="142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</row>
    <row r="144" spans="2:18">
      <c r="B144" s="142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</row>
    <row r="145" spans="2:18">
      <c r="B145" s="142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</row>
    <row r="146" spans="2:18">
      <c r="B146" s="142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</row>
    <row r="147" spans="2:18">
      <c r="B147" s="142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</row>
    <row r="148" spans="2:18">
      <c r="B148" s="142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</row>
    <row r="149" spans="2:18">
      <c r="B149" s="142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</row>
    <row r="150" spans="2:18">
      <c r="B150" s="142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</row>
    <row r="151" spans="2:18">
      <c r="B151" s="142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</row>
    <row r="152" spans="2:18">
      <c r="B152" s="142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</row>
    <row r="153" spans="2:18">
      <c r="B153" s="142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</row>
    <row r="154" spans="2:18">
      <c r="B154" s="142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</row>
    <row r="155" spans="2:18">
      <c r="B155" s="142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</row>
    <row r="156" spans="2:18">
      <c r="B156" s="142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</row>
    <row r="157" spans="2:18">
      <c r="B157" s="142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</row>
    <row r="158" spans="2:18">
      <c r="B158" s="142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</row>
    <row r="159" spans="2:18">
      <c r="B159" s="142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</row>
    <row r="160" spans="2:18">
      <c r="B160" s="142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</row>
    <row r="161" spans="2:18">
      <c r="B161" s="142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</row>
    <row r="162" spans="2:18">
      <c r="B162" s="142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</row>
    <row r="163" spans="2:18">
      <c r="B163" s="142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</row>
    <row r="164" spans="2:18">
      <c r="B164" s="142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</row>
    <row r="165" spans="2:18">
      <c r="B165" s="142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</row>
    <row r="166" spans="2:18">
      <c r="B166" s="142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</row>
    <row r="167" spans="2:18">
      <c r="B167" s="142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</row>
    <row r="168" spans="2:18">
      <c r="B168" s="142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</row>
    <row r="169" spans="2:18">
      <c r="B169" s="142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</row>
    <row r="170" spans="2:18">
      <c r="B170" s="142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</row>
    <row r="171" spans="2:18">
      <c r="B171" s="142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</row>
    <row r="172" spans="2:18">
      <c r="B172" s="142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</row>
    <row r="173" spans="2:18">
      <c r="B173" s="142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</row>
    <row r="174" spans="2:18">
      <c r="B174" s="142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</row>
    <row r="175" spans="2:18">
      <c r="B175" s="142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</row>
    <row r="176" spans="2:18">
      <c r="B176" s="142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</row>
    <row r="177" spans="2:18">
      <c r="B177" s="142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</row>
    <row r="178" spans="2:18">
      <c r="B178" s="142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</row>
    <row r="179" spans="2:18">
      <c r="B179" s="142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</row>
    <row r="180" spans="2:18">
      <c r="B180" s="142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</row>
    <row r="181" spans="2:18">
      <c r="B181" s="142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</row>
    <row r="182" spans="2:18">
      <c r="B182" s="142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</row>
    <row r="183" spans="2:18">
      <c r="B183" s="142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</row>
    <row r="184" spans="2:18">
      <c r="B184" s="142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</row>
    <row r="185" spans="2:18">
      <c r="B185" s="142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</row>
    <row r="186" spans="2:18">
      <c r="B186" s="142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</row>
    <row r="187" spans="2:18">
      <c r="B187" s="142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</row>
    <row r="188" spans="2:18">
      <c r="B188" s="142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</row>
    <row r="189" spans="2:18">
      <c r="B189" s="142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</row>
    <row r="190" spans="2:18">
      <c r="B190" s="142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</row>
    <row r="191" spans="2:18">
      <c r="B191" s="142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</row>
    <row r="192" spans="2:18">
      <c r="B192" s="142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</row>
    <row r="193" spans="2:18">
      <c r="B193" s="142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</row>
    <row r="194" spans="2:18">
      <c r="B194" s="142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</row>
    <row r="195" spans="2:18">
      <c r="B195" s="142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</row>
    <row r="196" spans="2:18">
      <c r="B196" s="142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</row>
    <row r="197" spans="2:18">
      <c r="B197" s="142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</row>
    <row r="198" spans="2:18">
      <c r="B198" s="142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</row>
    <row r="199" spans="2:18">
      <c r="B199" s="142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</row>
    <row r="200" spans="2:18">
      <c r="B200" s="142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</row>
    <row r="201" spans="2:18">
      <c r="B201" s="142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</row>
    <row r="202" spans="2:18">
      <c r="B202" s="142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</row>
    <row r="203" spans="2:18">
      <c r="B203" s="142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</row>
    <row r="204" spans="2:18">
      <c r="B204" s="142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</row>
    <row r="205" spans="2:18">
      <c r="B205" s="142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</row>
    <row r="206" spans="2:18">
      <c r="B206" s="142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</row>
    <row r="207" spans="2:18">
      <c r="B207" s="142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</row>
    <row r="208" spans="2:18">
      <c r="B208" s="142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</row>
    <row r="209" spans="2:18">
      <c r="B209" s="142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</row>
    <row r="210" spans="2:18">
      <c r="B210" s="142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</row>
    <row r="211" spans="2:18">
      <c r="B211" s="142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</row>
    <row r="212" spans="2:18">
      <c r="B212" s="142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</row>
    <row r="213" spans="2:18">
      <c r="B213" s="142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</row>
    <row r="214" spans="2:18">
      <c r="B214" s="142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</row>
    <row r="215" spans="2:18">
      <c r="B215" s="142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</row>
    <row r="216" spans="2:18">
      <c r="B216" s="142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</row>
    <row r="217" spans="2:18">
      <c r="B217" s="142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</row>
    <row r="218" spans="2:18">
      <c r="B218" s="142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</row>
    <row r="219" spans="2:18">
      <c r="B219" s="142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</row>
    <row r="220" spans="2:18">
      <c r="B220" s="142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</row>
    <row r="221" spans="2:18">
      <c r="B221" s="142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</row>
    <row r="222" spans="2:18">
      <c r="B222" s="142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</row>
    <row r="223" spans="2:18">
      <c r="B223" s="142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</row>
    <row r="224" spans="2:18">
      <c r="B224" s="142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</row>
    <row r="225" spans="2:18">
      <c r="B225" s="142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</row>
    <row r="226" spans="2:18">
      <c r="B226" s="142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</row>
    <row r="227" spans="2:18">
      <c r="B227" s="142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</row>
    <row r="228" spans="2:18">
      <c r="B228" s="142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</row>
    <row r="229" spans="2:18">
      <c r="B229" s="142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</row>
    <row r="230" spans="2:18">
      <c r="B230" s="142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</row>
    <row r="231" spans="2:18">
      <c r="B231" s="142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</row>
    <row r="232" spans="2:18">
      <c r="B232" s="142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</row>
    <row r="233" spans="2:18">
      <c r="B233" s="142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</row>
    <row r="234" spans="2:18">
      <c r="B234" s="142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</row>
    <row r="235" spans="2:18">
      <c r="B235" s="142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</row>
    <row r="236" spans="2:18">
      <c r="B236" s="142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</row>
    <row r="237" spans="2:18">
      <c r="B237" s="142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</row>
    <row r="238" spans="2:18">
      <c r="B238" s="142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</row>
    <row r="239" spans="2:18">
      <c r="B239" s="142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</row>
    <row r="240" spans="2:18">
      <c r="B240" s="142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</row>
    <row r="241" spans="2:18">
      <c r="B241" s="142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</row>
    <row r="242" spans="2:18">
      <c r="B242" s="142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</row>
    <row r="243" spans="2:18">
      <c r="B243" s="142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</row>
    <row r="244" spans="2:18">
      <c r="B244" s="142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</row>
    <row r="245" spans="2:18">
      <c r="B245" s="142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</row>
    <row r="246" spans="2:18">
      <c r="B246" s="142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</row>
    <row r="247" spans="2:18">
      <c r="B247" s="142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</row>
    <row r="248" spans="2:18">
      <c r="B248" s="142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</row>
    <row r="249" spans="2:18">
      <c r="B249" s="142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</row>
    <row r="250" spans="2:18">
      <c r="B250" s="142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</row>
    <row r="251" spans="2:18">
      <c r="B251" s="142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</row>
    <row r="252" spans="2:18">
      <c r="B252" s="142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</row>
    <row r="253" spans="2:18">
      <c r="B253" s="142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</row>
    <row r="254" spans="2:18">
      <c r="B254" s="142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</row>
    <row r="255" spans="2:18">
      <c r="B255" s="142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</row>
    <row r="256" spans="2:18">
      <c r="B256" s="142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</row>
    <row r="257" spans="2:18">
      <c r="B257" s="142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</row>
    <row r="258" spans="2:18">
      <c r="B258" s="142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</row>
    <row r="259" spans="2:18">
      <c r="B259" s="142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</row>
    <row r="260" spans="2:18">
      <c r="B260" s="142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</row>
    <row r="261" spans="2:18">
      <c r="B261" s="142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</row>
    <row r="262" spans="2:18">
      <c r="B262" s="142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</row>
    <row r="263" spans="2:18">
      <c r="B263" s="142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</row>
    <row r="264" spans="2:18">
      <c r="B264" s="142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</row>
    <row r="265" spans="2:18">
      <c r="B265" s="142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</row>
    <row r="266" spans="2:18">
      <c r="B266" s="142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</row>
    <row r="267" spans="2:18">
      <c r="B267" s="142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</row>
    <row r="268" spans="2:18">
      <c r="B268" s="142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</row>
    <row r="269" spans="2:18">
      <c r="B269" s="142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</row>
    <row r="270" spans="2:18">
      <c r="B270" s="142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</row>
    <row r="271" spans="2:18">
      <c r="B271" s="142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</row>
    <row r="272" spans="2:18">
      <c r="B272" s="142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</row>
    <row r="273" spans="2:18">
      <c r="B273" s="142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</row>
    <row r="274" spans="2:18">
      <c r="B274" s="142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</row>
    <row r="275" spans="2:18">
      <c r="B275" s="142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</row>
    <row r="276" spans="2:18">
      <c r="B276" s="142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</row>
    <row r="277" spans="2:18">
      <c r="B277" s="142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</row>
    <row r="278" spans="2:18">
      <c r="B278" s="142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</row>
    <row r="279" spans="2:18">
      <c r="B279" s="142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</row>
    <row r="280" spans="2:18">
      <c r="B280" s="142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</row>
    <row r="281" spans="2:18">
      <c r="B281" s="142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</row>
    <row r="282" spans="2:18">
      <c r="B282" s="142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</row>
    <row r="283" spans="2:18">
      <c r="B283" s="142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</row>
    <row r="284" spans="2:18">
      <c r="B284" s="142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</row>
    <row r="285" spans="2:18">
      <c r="B285" s="142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</row>
    <row r="286" spans="2:18">
      <c r="B286" s="142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</row>
    <row r="287" spans="2:18">
      <c r="B287" s="142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</row>
    <row r="288" spans="2:18">
      <c r="B288" s="142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</row>
    <row r="289" spans="2:18">
      <c r="B289" s="142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</row>
    <row r="290" spans="2:18">
      <c r="B290" s="142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</row>
    <row r="291" spans="2:18">
      <c r="B291" s="142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</row>
    <row r="292" spans="2:18">
      <c r="B292" s="142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</row>
    <row r="293" spans="2:18">
      <c r="B293" s="142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</row>
    <row r="294" spans="2:18">
      <c r="B294" s="142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</row>
    <row r="295" spans="2:18">
      <c r="B295" s="142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</row>
    <row r="296" spans="2:18">
      <c r="B296" s="142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</row>
    <row r="297" spans="2:18">
      <c r="B297" s="142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</row>
    <row r="298" spans="2:18">
      <c r="B298" s="142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</row>
    <row r="299" spans="2:18">
      <c r="B299" s="142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</row>
    <row r="300" spans="2:18">
      <c r="B300" s="142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</row>
    <row r="301" spans="2:18">
      <c r="B301" s="142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</row>
    <row r="302" spans="2:18">
      <c r="B302" s="142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</row>
    <row r="303" spans="2:18">
      <c r="B303" s="142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</row>
    <row r="304" spans="2:18">
      <c r="B304" s="142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</row>
    <row r="305" spans="2:18">
      <c r="B305" s="142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</row>
    <row r="306" spans="2:18">
      <c r="B306" s="142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</row>
    <row r="307" spans="2:18">
      <c r="B307" s="142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</row>
    <row r="308" spans="2:18">
      <c r="B308" s="142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</row>
    <row r="309" spans="2:18">
      <c r="B309" s="142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</row>
    <row r="310" spans="2:18">
      <c r="B310" s="142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</row>
    <row r="311" spans="2:18">
      <c r="B311" s="142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</row>
    <row r="312" spans="2:18">
      <c r="B312" s="142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</row>
    <row r="313" spans="2:18">
      <c r="B313" s="142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</row>
    <row r="314" spans="2:18">
      <c r="B314" s="142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</row>
    <row r="315" spans="2:18">
      <c r="B315" s="142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</row>
    <row r="316" spans="2:18">
      <c r="B316" s="142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</row>
    <row r="317" spans="2:18">
      <c r="B317" s="142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</row>
    <row r="318" spans="2:18">
      <c r="B318" s="142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</row>
    <row r="319" spans="2:18">
      <c r="B319" s="142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</row>
    <row r="320" spans="2:18">
      <c r="B320" s="142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</row>
    <row r="321" spans="2:18">
      <c r="B321" s="142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</row>
    <row r="322" spans="2:18">
      <c r="B322" s="142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</row>
    <row r="323" spans="2:18">
      <c r="B323" s="142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</row>
    <row r="324" spans="2:18">
      <c r="B324" s="142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</row>
    <row r="325" spans="2:18">
      <c r="B325" s="142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</row>
    <row r="326" spans="2:18">
      <c r="B326" s="142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</row>
    <row r="327" spans="2:18">
      <c r="B327" s="142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</row>
    <row r="328" spans="2:18">
      <c r="B328" s="142"/>
      <c r="C328" s="128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</row>
    <row r="329" spans="2:18">
      <c r="B329" s="142"/>
      <c r="C329" s="128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</row>
    <row r="330" spans="2:18">
      <c r="B330" s="142"/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</row>
    <row r="331" spans="2:18">
      <c r="B331" s="142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</row>
    <row r="332" spans="2:18">
      <c r="B332" s="142"/>
      <c r="C332" s="128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</row>
    <row r="333" spans="2:18">
      <c r="B333" s="142"/>
      <c r="C333" s="128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</row>
    <row r="334" spans="2:18">
      <c r="B334" s="142"/>
      <c r="C334" s="128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</row>
    <row r="335" spans="2:18">
      <c r="B335" s="142"/>
      <c r="C335" s="128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</row>
    <row r="336" spans="2:18">
      <c r="B336" s="142"/>
      <c r="C336" s="128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</row>
    <row r="337" spans="2:18">
      <c r="B337" s="142"/>
      <c r="C337" s="128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</row>
    <row r="338" spans="2:18">
      <c r="B338" s="142"/>
      <c r="C338" s="128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</row>
    <row r="339" spans="2:18">
      <c r="B339" s="142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</row>
    <row r="340" spans="2:18">
      <c r="B340" s="142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</row>
    <row r="341" spans="2:18">
      <c r="B341" s="142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</row>
    <row r="342" spans="2:18">
      <c r="B342" s="142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</row>
    <row r="343" spans="2:18">
      <c r="B343" s="142"/>
      <c r="C343" s="128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</row>
    <row r="344" spans="2:18">
      <c r="B344" s="142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</row>
    <row r="345" spans="2:18">
      <c r="B345" s="142"/>
      <c r="C345" s="128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</row>
    <row r="346" spans="2:18">
      <c r="B346" s="142"/>
      <c r="C346" s="128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</row>
    <row r="347" spans="2:18">
      <c r="B347" s="142"/>
      <c r="C347" s="128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</row>
    <row r="348" spans="2:18">
      <c r="B348" s="142"/>
      <c r="C348" s="128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</row>
    <row r="349" spans="2:18">
      <c r="B349" s="142"/>
      <c r="C349" s="128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</row>
    <row r="350" spans="2:18">
      <c r="B350" s="142"/>
      <c r="C350" s="128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</row>
    <row r="351" spans="2:18">
      <c r="B351" s="142"/>
      <c r="C351" s="128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</row>
    <row r="352" spans="2:18">
      <c r="B352" s="142"/>
      <c r="C352" s="128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</row>
    <row r="353" spans="2:18">
      <c r="B353" s="142"/>
      <c r="C353" s="128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</row>
    <row r="354" spans="2:18">
      <c r="B354" s="142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</row>
    <row r="355" spans="2:18">
      <c r="B355" s="142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</row>
    <row r="356" spans="2:18">
      <c r="B356" s="142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</row>
    <row r="357" spans="2:18">
      <c r="B357" s="142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</row>
    <row r="358" spans="2:18">
      <c r="B358" s="142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</row>
    <row r="359" spans="2:18">
      <c r="B359" s="142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</row>
    <row r="360" spans="2:18">
      <c r="B360" s="142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</row>
    <row r="361" spans="2:18">
      <c r="B361" s="142"/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</row>
    <row r="362" spans="2:18">
      <c r="B362" s="142"/>
      <c r="C362" s="128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</row>
    <row r="363" spans="2:18">
      <c r="B363" s="142"/>
      <c r="C363" s="128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</row>
    <row r="364" spans="2:18">
      <c r="B364" s="142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</row>
    <row r="365" spans="2:18">
      <c r="B365" s="142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</row>
    <row r="366" spans="2:18">
      <c r="B366" s="142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</row>
    <row r="367" spans="2:18">
      <c r="B367" s="142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</row>
    <row r="368" spans="2:18">
      <c r="B368" s="142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</row>
    <row r="369" spans="2:18">
      <c r="B369" s="142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</row>
    <row r="370" spans="2:18">
      <c r="B370" s="142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</row>
    <row r="371" spans="2:18">
      <c r="B371" s="142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</row>
    <row r="372" spans="2:18">
      <c r="B372" s="142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</row>
    <row r="373" spans="2:18">
      <c r="B373" s="142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</row>
    <row r="374" spans="2:18">
      <c r="B374" s="142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</row>
    <row r="375" spans="2:18">
      <c r="B375" s="142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</row>
    <row r="376" spans="2:18">
      <c r="B376" s="142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</row>
    <row r="377" spans="2:18">
      <c r="B377" s="142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</row>
    <row r="378" spans="2:18">
      <c r="B378" s="142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</row>
    <row r="379" spans="2:18">
      <c r="B379" s="142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</row>
    <row r="380" spans="2:18">
      <c r="B380" s="142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</row>
    <row r="381" spans="2:18">
      <c r="B381" s="142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</row>
    <row r="382" spans="2:18">
      <c r="B382" s="142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</row>
    <row r="383" spans="2:18">
      <c r="B383" s="142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</row>
    <row r="384" spans="2:18">
      <c r="B384" s="142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</row>
    <row r="385" spans="2:18">
      <c r="B385" s="142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</row>
    <row r="386" spans="2:18">
      <c r="B386" s="142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</row>
    <row r="387" spans="2:18">
      <c r="B387" s="142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</row>
    <row r="388" spans="2:18">
      <c r="B388" s="142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</row>
    <row r="389" spans="2:18">
      <c r="B389" s="142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</row>
    <row r="390" spans="2:18">
      <c r="B390" s="142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</row>
    <row r="391" spans="2:18">
      <c r="B391" s="142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</row>
    <row r="392" spans="2:18">
      <c r="B392" s="142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</row>
    <row r="393" spans="2:18">
      <c r="B393" s="142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</row>
    <row r="394" spans="2:18">
      <c r="B394" s="142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</row>
    <row r="395" spans="2:18">
      <c r="B395" s="142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</row>
    <row r="396" spans="2:18">
      <c r="B396" s="142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</row>
    <row r="397" spans="2:18">
      <c r="B397" s="142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</row>
    <row r="398" spans="2:18">
      <c r="B398" s="142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</row>
    <row r="399" spans="2:18">
      <c r="B399" s="142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</row>
    <row r="400" spans="2:18">
      <c r="B400" s="142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</row>
    <row r="401" spans="2:18">
      <c r="B401" s="142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</row>
    <row r="402" spans="2:18">
      <c r="B402" s="142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</row>
    <row r="403" spans="2:18">
      <c r="B403" s="142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</row>
    <row r="404" spans="2:18">
      <c r="B404" s="142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</row>
    <row r="405" spans="2:18">
      <c r="B405" s="142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</row>
    <row r="406" spans="2:18">
      <c r="B406" s="142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</row>
    <row r="407" spans="2:18">
      <c r="B407" s="142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</row>
    <row r="408" spans="2:18">
      <c r="B408" s="142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</row>
    <row r="409" spans="2:18">
      <c r="B409" s="142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</row>
    <row r="410" spans="2:18">
      <c r="B410" s="142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</row>
    <row r="411" spans="2:18">
      <c r="B411" s="142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</row>
    <row r="412" spans="2:18">
      <c r="B412" s="142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</row>
    <row r="413" spans="2:18">
      <c r="B413" s="142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</row>
    <row r="414" spans="2:18">
      <c r="B414" s="142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</row>
    <row r="415" spans="2:18">
      <c r="B415" s="142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</row>
    <row r="416" spans="2:18">
      <c r="B416" s="142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</row>
    <row r="417" spans="2:18">
      <c r="B417" s="142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</row>
    <row r="418" spans="2:18">
      <c r="B418" s="142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</row>
    <row r="419" spans="2:18">
      <c r="B419" s="142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</row>
    <row r="420" spans="2:18">
      <c r="B420" s="142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</row>
    <row r="421" spans="2:18">
      <c r="B421" s="142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</row>
    <row r="422" spans="2:18">
      <c r="B422" s="142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</row>
    <row r="423" spans="2:18">
      <c r="B423" s="142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</row>
    <row r="424" spans="2:18">
      <c r="B424" s="142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</row>
    <row r="425" spans="2:18">
      <c r="B425" s="142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</row>
    <row r="426" spans="2:18">
      <c r="B426" s="142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</row>
    <row r="427" spans="2:18">
      <c r="B427" s="142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</row>
    <row r="428" spans="2:18">
      <c r="B428" s="142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</row>
    <row r="429" spans="2:18">
      <c r="B429" s="142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</row>
    <row r="430" spans="2:18">
      <c r="B430" s="142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</row>
    <row r="431" spans="2:18">
      <c r="B431" s="142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</row>
    <row r="432" spans="2:18">
      <c r="B432" s="142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</row>
    <row r="433" spans="2:18">
      <c r="B433" s="142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</row>
    <row r="434" spans="2:18">
      <c r="B434" s="142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</row>
    <row r="435" spans="2:18">
      <c r="B435" s="142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</row>
    <row r="436" spans="2:18">
      <c r="B436" s="142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</row>
    <row r="437" spans="2:18">
      <c r="B437" s="142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</row>
    <row r="438" spans="2:18">
      <c r="B438" s="142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</row>
    <row r="439" spans="2:18">
      <c r="B439" s="142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</row>
    <row r="440" spans="2:18">
      <c r="B440" s="142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</row>
    <row r="441" spans="2:18">
      <c r="B441" s="142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</row>
    <row r="442" spans="2:18">
      <c r="B442" s="142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</row>
    <row r="443" spans="2:18">
      <c r="B443" s="142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</row>
    <row r="444" spans="2:18">
      <c r="B444" s="142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</row>
    <row r="445" spans="2:18">
      <c r="B445" s="142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</row>
    <row r="446" spans="2:18">
      <c r="B446" s="142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</row>
    <row r="447" spans="2:18">
      <c r="B447" s="142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</row>
    <row r="448" spans="2:18">
      <c r="B448" s="142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</row>
    <row r="449" spans="2:18">
      <c r="B449" s="142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</row>
    <row r="450" spans="2:18">
      <c r="B450" s="142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</row>
    <row r="451" spans="2:18">
      <c r="B451" s="142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</row>
    <row r="452" spans="2:18">
      <c r="B452" s="142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</row>
    <row r="453" spans="2:18">
      <c r="B453" s="142"/>
      <c r="C453" s="128"/>
      <c r="D453" s="128"/>
      <c r="E453" s="128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</row>
    <row r="454" spans="2:18">
      <c r="B454" s="142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</row>
    <row r="455" spans="2:18">
      <c r="B455" s="142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</row>
    <row r="456" spans="2:18">
      <c r="B456" s="142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</row>
    <row r="457" spans="2:18">
      <c r="B457" s="142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</row>
    <row r="458" spans="2:18">
      <c r="B458" s="142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</row>
    <row r="459" spans="2:18">
      <c r="B459" s="142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</row>
    <row r="460" spans="2:18">
      <c r="B460" s="142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</row>
    <row r="461" spans="2:18">
      <c r="B461" s="142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</row>
    <row r="462" spans="2:18">
      <c r="B462" s="142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</row>
    <row r="463" spans="2:18">
      <c r="B463" s="142"/>
      <c r="C463" s="128"/>
      <c r="D463" s="128"/>
      <c r="E463" s="128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</row>
    <row r="464" spans="2:18">
      <c r="B464" s="142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</row>
    <row r="465" spans="2:18">
      <c r="B465" s="142"/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</row>
    <row r="466" spans="2:18">
      <c r="B466" s="142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</row>
    <row r="467" spans="2:18">
      <c r="B467" s="142"/>
      <c r="C467" s="128"/>
      <c r="D467" s="128"/>
      <c r="E467" s="128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</row>
    <row r="468" spans="2:18">
      <c r="B468" s="142"/>
      <c r="C468" s="128"/>
      <c r="D468" s="128"/>
      <c r="E468" s="128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</row>
    <row r="469" spans="2:18">
      <c r="B469" s="142"/>
      <c r="C469" s="128"/>
      <c r="D469" s="128"/>
      <c r="E469" s="128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</row>
    <row r="470" spans="2:18">
      <c r="B470" s="142"/>
      <c r="C470" s="128"/>
      <c r="D470" s="128"/>
      <c r="E470" s="128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</row>
    <row r="471" spans="2:18">
      <c r="B471" s="142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</row>
    <row r="472" spans="2:18">
      <c r="B472" s="142"/>
      <c r="C472" s="128"/>
      <c r="D472" s="128"/>
      <c r="E472" s="128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</row>
    <row r="473" spans="2:18">
      <c r="B473" s="142"/>
      <c r="C473" s="128"/>
      <c r="D473" s="128"/>
      <c r="E473" s="128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</row>
    <row r="474" spans="2:18">
      <c r="B474" s="142"/>
      <c r="C474" s="128"/>
      <c r="D474" s="128"/>
      <c r="E474" s="128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</row>
    <row r="475" spans="2:18">
      <c r="B475" s="142"/>
      <c r="C475" s="128"/>
      <c r="D475" s="128"/>
      <c r="E475" s="128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</row>
    <row r="476" spans="2:18">
      <c r="B476" s="142"/>
      <c r="C476" s="128"/>
      <c r="D476" s="128"/>
      <c r="E476" s="128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</row>
    <row r="477" spans="2:18">
      <c r="B477" s="142"/>
      <c r="C477" s="128"/>
      <c r="D477" s="128"/>
      <c r="E477" s="128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</row>
    <row r="478" spans="2:18">
      <c r="B478" s="142"/>
      <c r="C478" s="128"/>
      <c r="D478" s="128"/>
      <c r="E478" s="128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</row>
    <row r="479" spans="2:18">
      <c r="B479" s="142"/>
      <c r="C479" s="128"/>
      <c r="D479" s="128"/>
      <c r="E479" s="128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</row>
    <row r="480" spans="2:18">
      <c r="B480" s="142"/>
      <c r="C480" s="128"/>
      <c r="D480" s="128"/>
      <c r="E480" s="128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</row>
    <row r="481" spans="2:18">
      <c r="B481" s="142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</row>
    <row r="482" spans="2:18">
      <c r="B482" s="142"/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</row>
    <row r="483" spans="2:18">
      <c r="B483" s="142"/>
      <c r="C483" s="128"/>
      <c r="D483" s="128"/>
      <c r="E483" s="128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</row>
    <row r="484" spans="2:18">
      <c r="B484" s="142"/>
      <c r="C484" s="128"/>
      <c r="D484" s="128"/>
      <c r="E484" s="128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</row>
    <row r="485" spans="2:18">
      <c r="B485" s="142"/>
      <c r="C485" s="128"/>
      <c r="D485" s="128"/>
      <c r="E485" s="128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</row>
    <row r="486" spans="2:18">
      <c r="B486" s="142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</row>
    <row r="487" spans="2:18">
      <c r="B487" s="142"/>
      <c r="C487" s="128"/>
      <c r="D487" s="128"/>
      <c r="E487" s="128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</row>
    <row r="488" spans="2:18">
      <c r="B488" s="142"/>
      <c r="C488" s="128"/>
      <c r="D488" s="128"/>
      <c r="E488" s="128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</row>
    <row r="489" spans="2:18">
      <c r="B489" s="142"/>
      <c r="C489" s="128"/>
      <c r="D489" s="128"/>
      <c r="E489" s="128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</row>
    <row r="490" spans="2:18">
      <c r="B490" s="142"/>
      <c r="C490" s="128"/>
      <c r="D490" s="128"/>
      <c r="E490" s="128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</row>
    <row r="491" spans="2:18">
      <c r="B491" s="142"/>
      <c r="C491" s="128"/>
      <c r="D491" s="128"/>
      <c r="E491" s="128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</row>
    <row r="492" spans="2:18">
      <c r="B492" s="142"/>
      <c r="C492" s="128"/>
      <c r="D492" s="128"/>
      <c r="E492" s="128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</row>
    <row r="493" spans="2:18">
      <c r="B493" s="142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</row>
    <row r="494" spans="2:18">
      <c r="B494" s="142"/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</row>
    <row r="495" spans="2:18">
      <c r="B495" s="142"/>
      <c r="C495" s="128"/>
      <c r="D495" s="128"/>
      <c r="E495" s="128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</row>
    <row r="496" spans="2:18">
      <c r="B496" s="142"/>
      <c r="C496" s="128"/>
      <c r="D496" s="128"/>
      <c r="E496" s="128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</row>
    <row r="497" spans="2:18">
      <c r="B497" s="142"/>
      <c r="C497" s="128"/>
      <c r="D497" s="128"/>
      <c r="E497" s="128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</row>
    <row r="498" spans="2:18">
      <c r="B498" s="142"/>
      <c r="C498" s="128"/>
      <c r="D498" s="128"/>
      <c r="E498" s="128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</row>
    <row r="499" spans="2:18">
      <c r="B499" s="142"/>
      <c r="C499" s="128"/>
      <c r="D499" s="128"/>
      <c r="E499" s="128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</row>
    <row r="500" spans="2:18">
      <c r="B500" s="142"/>
      <c r="C500" s="128"/>
      <c r="D500" s="128"/>
      <c r="E500" s="128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</row>
    <row r="501" spans="2:18">
      <c r="B501" s="142"/>
      <c r="C501" s="128"/>
      <c r="D501" s="128"/>
      <c r="E501" s="128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</row>
    <row r="502" spans="2:18">
      <c r="B502" s="142"/>
      <c r="C502" s="128"/>
      <c r="D502" s="128"/>
      <c r="E502" s="128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</row>
    <row r="503" spans="2:18">
      <c r="B503" s="142"/>
      <c r="C503" s="128"/>
      <c r="D503" s="128"/>
      <c r="E503" s="128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</row>
    <row r="504" spans="2:18">
      <c r="B504" s="142"/>
      <c r="C504" s="128"/>
      <c r="D504" s="128"/>
      <c r="E504" s="128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</row>
    <row r="505" spans="2:18">
      <c r="B505" s="142"/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</row>
    <row r="506" spans="2:18">
      <c r="B506" s="142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</row>
    <row r="507" spans="2:18">
      <c r="B507" s="142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</row>
    <row r="508" spans="2:18">
      <c r="B508" s="142"/>
      <c r="C508" s="128"/>
      <c r="D508" s="128"/>
      <c r="E508" s="128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</row>
    <row r="509" spans="2:18">
      <c r="B509" s="142"/>
      <c r="C509" s="128"/>
      <c r="D509" s="128"/>
      <c r="E509" s="128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</row>
    <row r="510" spans="2:18">
      <c r="B510" s="142"/>
      <c r="C510" s="128"/>
      <c r="D510" s="128"/>
      <c r="E510" s="128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</row>
    <row r="511" spans="2:18">
      <c r="B511" s="142"/>
      <c r="C511" s="128"/>
      <c r="D511" s="128"/>
      <c r="E511" s="128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70:D70"/>
  </mergeCells>
  <phoneticPr fontId="6" type="noConversion"/>
  <dataValidations count="1">
    <dataValidation allowBlank="1" showInputMessage="1" showErrorMessage="1" sqref="N10:Q10 N9 N1:N7 N32:N1048576 C5:C29 O1:Q9 O11:Q1048576 J1:M1048576 E1:I30 D1:D29 A1:A1048576 B1:B70 E32:I1048576 C32:D69 B71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56" t="s">
        <v>165</v>
      </c>
      <c r="C1" s="77" t="s" vm="1">
        <v>244</v>
      </c>
    </row>
    <row r="2" spans="2:20">
      <c r="B2" s="56" t="s">
        <v>164</v>
      </c>
      <c r="C2" s="77" t="s">
        <v>245</v>
      </c>
    </row>
    <row r="3" spans="2:20">
      <c r="B3" s="56" t="s">
        <v>166</v>
      </c>
      <c r="C3" s="77" t="s">
        <v>246</v>
      </c>
    </row>
    <row r="4" spans="2:20">
      <c r="B4" s="56" t="s">
        <v>167</v>
      </c>
      <c r="C4" s="77" t="s">
        <v>247</v>
      </c>
    </row>
    <row r="6" spans="2:20" ht="26.25" customHeight="1">
      <c r="B6" s="176" t="s">
        <v>193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1"/>
    </row>
    <row r="7" spans="2:20" ht="26.25" customHeight="1">
      <c r="B7" s="176" t="s">
        <v>106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1"/>
    </row>
    <row r="8" spans="2:20" s="3" customFormat="1" ht="78.75">
      <c r="B8" s="37" t="s">
        <v>134</v>
      </c>
      <c r="C8" s="13" t="s">
        <v>51</v>
      </c>
      <c r="D8" s="13" t="s">
        <v>138</v>
      </c>
      <c r="E8" s="13" t="s">
        <v>211</v>
      </c>
      <c r="F8" s="13" t="s">
        <v>136</v>
      </c>
      <c r="G8" s="13" t="s">
        <v>75</v>
      </c>
      <c r="H8" s="13" t="s">
        <v>15</v>
      </c>
      <c r="I8" s="13" t="s">
        <v>76</v>
      </c>
      <c r="J8" s="13" t="s">
        <v>121</v>
      </c>
      <c r="K8" s="13" t="s">
        <v>18</v>
      </c>
      <c r="L8" s="13" t="s">
        <v>120</v>
      </c>
      <c r="M8" s="13" t="s">
        <v>17</v>
      </c>
      <c r="N8" s="13" t="s">
        <v>19</v>
      </c>
      <c r="O8" s="13" t="s">
        <v>227</v>
      </c>
      <c r="P8" s="13" t="s">
        <v>226</v>
      </c>
      <c r="Q8" s="13" t="s">
        <v>72</v>
      </c>
      <c r="R8" s="13" t="s">
        <v>67</v>
      </c>
      <c r="S8" s="13" t="s">
        <v>168</v>
      </c>
      <c r="T8" s="38" t="s">
        <v>170</v>
      </c>
    </row>
    <row r="9" spans="2:20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234</v>
      </c>
      <c r="P9" s="16"/>
      <c r="Q9" s="16" t="s">
        <v>230</v>
      </c>
      <c r="R9" s="16" t="s">
        <v>20</v>
      </c>
      <c r="S9" s="16" t="s">
        <v>20</v>
      </c>
      <c r="T9" s="73" t="s">
        <v>20</v>
      </c>
    </row>
    <row r="10" spans="2:20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132</v>
      </c>
      <c r="R10" s="19" t="s">
        <v>133</v>
      </c>
      <c r="S10" s="45" t="s">
        <v>171</v>
      </c>
      <c r="T10" s="72" t="s">
        <v>212</v>
      </c>
    </row>
    <row r="11" spans="2:20" s="4" customFormat="1" ht="18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</row>
    <row r="12" spans="2:20">
      <c r="B12" s="143" t="s">
        <v>243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</row>
    <row r="13" spans="2:20">
      <c r="B13" s="143" t="s">
        <v>131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  <row r="14" spans="2:20">
      <c r="B14" s="143" t="s">
        <v>225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2:20">
      <c r="B15" s="143" t="s">
        <v>233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spans="2:20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</row>
    <row r="17" spans="2:20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2:20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</row>
    <row r="19" spans="2:20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</row>
    <row r="20" spans="2:20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</row>
    <row r="21" spans="2:20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</row>
    <row r="22" spans="2:20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</row>
    <row r="23" spans="2:20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</row>
    <row r="24" spans="2:20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</row>
    <row r="25" spans="2:20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</row>
    <row r="26" spans="2:20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</row>
    <row r="27" spans="2:20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</row>
    <row r="28" spans="2:20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  <row r="29" spans="2:20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</row>
    <row r="30" spans="2:20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</row>
    <row r="31" spans="2:20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</row>
    <row r="32" spans="2:20"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2:20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  <row r="34" spans="2:20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2:20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2:20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2:20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2:20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</row>
    <row r="39" spans="2:20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</row>
    <row r="40" spans="2:20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</row>
    <row r="41" spans="2:20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</row>
    <row r="42" spans="2:20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</row>
    <row r="43" spans="2:20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</row>
    <row r="44" spans="2:20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</row>
    <row r="45" spans="2:20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</row>
    <row r="46" spans="2:20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</row>
    <row r="47" spans="2:20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</row>
    <row r="48" spans="2:20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</row>
    <row r="49" spans="2:20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</row>
    <row r="50" spans="2:20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</row>
    <row r="51" spans="2:20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</row>
    <row r="52" spans="2:20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</row>
    <row r="53" spans="2:20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</row>
    <row r="54" spans="2:20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</row>
    <row r="55" spans="2:20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</row>
    <row r="56" spans="2:20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</row>
    <row r="57" spans="2:20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</row>
    <row r="58" spans="2:20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</row>
    <row r="59" spans="2:20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</row>
    <row r="60" spans="2:20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</row>
    <row r="61" spans="2:20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</row>
    <row r="62" spans="2:20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</row>
    <row r="63" spans="2:20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</row>
    <row r="64" spans="2:20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</row>
    <row r="65" spans="2:20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</row>
    <row r="66" spans="2:20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</row>
    <row r="67" spans="2:20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</row>
    <row r="68" spans="2:20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</row>
    <row r="69" spans="2:20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</row>
    <row r="70" spans="2:20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</row>
    <row r="71" spans="2:20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</row>
    <row r="72" spans="2:20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</row>
    <row r="73" spans="2:20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</row>
    <row r="74" spans="2:20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</row>
    <row r="75" spans="2:20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</row>
    <row r="76" spans="2:20"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</row>
    <row r="77" spans="2:20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</row>
    <row r="78" spans="2:20"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</row>
    <row r="79" spans="2:20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</row>
    <row r="80" spans="2:20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</row>
    <row r="81" spans="2:20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</row>
    <row r="82" spans="2:20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</row>
    <row r="83" spans="2:20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</row>
    <row r="84" spans="2:20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</row>
    <row r="85" spans="2:20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</row>
    <row r="86" spans="2:20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</row>
    <row r="87" spans="2:20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</row>
    <row r="88" spans="2:20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</row>
    <row r="89" spans="2:20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</row>
    <row r="90" spans="2:20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</row>
    <row r="91" spans="2:20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</row>
    <row r="92" spans="2:20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</row>
    <row r="93" spans="2:20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</row>
    <row r="94" spans="2:20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</row>
    <row r="95" spans="2:20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</row>
    <row r="96" spans="2:20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</row>
    <row r="97" spans="2:20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</row>
    <row r="98" spans="2:20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</row>
    <row r="99" spans="2:20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</row>
    <row r="100" spans="2:20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</row>
    <row r="101" spans="2:20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</row>
    <row r="102" spans="2:20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</row>
    <row r="103" spans="2:20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</row>
    <row r="104" spans="2:20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</row>
    <row r="105" spans="2:20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</row>
    <row r="106" spans="2:20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</row>
    <row r="107" spans="2:20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</row>
    <row r="108" spans="2:20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</row>
    <row r="109" spans="2:20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</row>
    <row r="110" spans="2:20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6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30"/>
  <sheetViews>
    <sheetView rightToLeft="1" zoomScale="80" zoomScaleNormal="80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6.42578125" style="2" bestFit="1" customWidth="1"/>
    <col min="5" max="5" width="8" style="2" bestFit="1" customWidth="1"/>
    <col min="6" max="6" width="14" style="2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9.7109375" style="1" customWidth="1"/>
    <col min="14" max="14" width="12.7109375" style="1" customWidth="1"/>
    <col min="15" max="15" width="18.7109375" style="1" customWidth="1"/>
    <col min="16" max="16" width="14.7109375" style="1" customWidth="1"/>
    <col min="17" max="17" width="12.28515625" style="1" customWidth="1"/>
    <col min="18" max="18" width="15.140625" style="1" customWidth="1"/>
    <col min="19" max="19" width="15.85546875" style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56" t="s">
        <v>165</v>
      </c>
      <c r="C1" s="77" t="s" vm="1">
        <v>244</v>
      </c>
    </row>
    <row r="2" spans="2:21">
      <c r="B2" s="56" t="s">
        <v>164</v>
      </c>
      <c r="C2" s="77" t="s">
        <v>245</v>
      </c>
    </row>
    <row r="3" spans="2:21">
      <c r="B3" s="56" t="s">
        <v>166</v>
      </c>
      <c r="C3" s="77" t="s">
        <v>246</v>
      </c>
    </row>
    <row r="4" spans="2:21">
      <c r="B4" s="56" t="s">
        <v>167</v>
      </c>
      <c r="C4" s="77" t="s">
        <v>247</v>
      </c>
    </row>
    <row r="6" spans="2:21" ht="26.25" customHeight="1">
      <c r="B6" s="182" t="s">
        <v>193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4"/>
    </row>
    <row r="7" spans="2:21" ht="26.25" customHeight="1">
      <c r="B7" s="182" t="s">
        <v>107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4"/>
    </row>
    <row r="8" spans="2:21" s="3" customFormat="1" ht="78.75">
      <c r="B8" s="22" t="s">
        <v>134</v>
      </c>
      <c r="C8" s="30" t="s">
        <v>51</v>
      </c>
      <c r="D8" s="30" t="s">
        <v>138</v>
      </c>
      <c r="E8" s="30" t="s">
        <v>211</v>
      </c>
      <c r="F8" s="30" t="s">
        <v>136</v>
      </c>
      <c r="G8" s="30" t="s">
        <v>75</v>
      </c>
      <c r="H8" s="30" t="s">
        <v>15</v>
      </c>
      <c r="I8" s="30" t="s">
        <v>76</v>
      </c>
      <c r="J8" s="30" t="s">
        <v>121</v>
      </c>
      <c r="K8" s="30" t="s">
        <v>18</v>
      </c>
      <c r="L8" s="30" t="s">
        <v>120</v>
      </c>
      <c r="M8" s="30" t="s">
        <v>17</v>
      </c>
      <c r="N8" s="30" t="s">
        <v>19</v>
      </c>
      <c r="O8" s="13" t="s">
        <v>227</v>
      </c>
      <c r="P8" s="30" t="s">
        <v>226</v>
      </c>
      <c r="Q8" s="30" t="s">
        <v>242</v>
      </c>
      <c r="R8" s="30" t="s">
        <v>72</v>
      </c>
      <c r="S8" s="13" t="s">
        <v>67</v>
      </c>
      <c r="T8" s="30" t="s">
        <v>168</v>
      </c>
      <c r="U8" s="14" t="s">
        <v>170</v>
      </c>
    </row>
    <row r="9" spans="2:21" s="3" customFormat="1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234</v>
      </c>
      <c r="P9" s="32"/>
      <c r="Q9" s="16" t="s">
        <v>230</v>
      </c>
      <c r="R9" s="32" t="s">
        <v>230</v>
      </c>
      <c r="S9" s="16" t="s">
        <v>20</v>
      </c>
      <c r="T9" s="32" t="s">
        <v>230</v>
      </c>
      <c r="U9" s="17" t="s">
        <v>20</v>
      </c>
    </row>
    <row r="10" spans="2:2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132</v>
      </c>
      <c r="R10" s="19" t="s">
        <v>133</v>
      </c>
      <c r="S10" s="19" t="s">
        <v>171</v>
      </c>
      <c r="T10" s="20" t="s">
        <v>212</v>
      </c>
      <c r="U10" s="20" t="s">
        <v>236</v>
      </c>
    </row>
    <row r="11" spans="2:21" s="4" customFormat="1" ht="18" customHeight="1">
      <c r="B11" s="78" t="s">
        <v>37</v>
      </c>
      <c r="C11" s="79"/>
      <c r="D11" s="79"/>
      <c r="E11" s="79"/>
      <c r="F11" s="79"/>
      <c r="G11" s="79"/>
      <c r="H11" s="79"/>
      <c r="I11" s="79"/>
      <c r="J11" s="79"/>
      <c r="K11" s="87">
        <v>4.7182377525524766</v>
      </c>
      <c r="L11" s="79"/>
      <c r="M11" s="79"/>
      <c r="N11" s="101">
        <v>1.8211714201228628E-2</v>
      </c>
      <c r="O11" s="87"/>
      <c r="P11" s="89"/>
      <c r="Q11" s="87">
        <f>Q12</f>
        <v>27404.35548593678</v>
      </c>
      <c r="R11" s="87">
        <v>7724009.1258653421</v>
      </c>
      <c r="S11" s="79"/>
      <c r="T11" s="88">
        <v>1</v>
      </c>
      <c r="U11" s="88">
        <f>R11/'סכום נכסי הקרן'!$C$42</f>
        <v>0.10479301110325852</v>
      </c>
    </row>
    <row r="12" spans="2:21">
      <c r="B12" s="80" t="s">
        <v>221</v>
      </c>
      <c r="C12" s="81"/>
      <c r="D12" s="81"/>
      <c r="E12" s="81"/>
      <c r="F12" s="81"/>
      <c r="G12" s="81"/>
      <c r="H12" s="81"/>
      <c r="I12" s="81"/>
      <c r="J12" s="81"/>
      <c r="K12" s="90">
        <v>4.0951578395375856</v>
      </c>
      <c r="L12" s="81"/>
      <c r="M12" s="81"/>
      <c r="N12" s="102">
        <v>9.9367808688438763E-3</v>
      </c>
      <c r="O12" s="90"/>
      <c r="P12" s="92"/>
      <c r="Q12" s="90">
        <f>Q13+Q166</f>
        <v>27404.35548593678</v>
      </c>
      <c r="R12" s="90">
        <v>5370084.9455380533</v>
      </c>
      <c r="S12" s="81"/>
      <c r="T12" s="91">
        <v>0.69524580538819958</v>
      </c>
      <c r="U12" s="91">
        <f>R12/'סכום נכסי הקרן'!$C$42</f>
        <v>7.2856901403539509E-2</v>
      </c>
    </row>
    <row r="13" spans="2:21">
      <c r="B13" s="100" t="s">
        <v>36</v>
      </c>
      <c r="C13" s="81"/>
      <c r="D13" s="81"/>
      <c r="E13" s="81"/>
      <c r="F13" s="81"/>
      <c r="G13" s="81"/>
      <c r="H13" s="81"/>
      <c r="I13" s="81"/>
      <c r="J13" s="81"/>
      <c r="K13" s="90">
        <v>4.060506694243494</v>
      </c>
      <c r="L13" s="81"/>
      <c r="M13" s="81"/>
      <c r="N13" s="102">
        <v>6.2207829568974825E-3</v>
      </c>
      <c r="O13" s="90"/>
      <c r="P13" s="92"/>
      <c r="Q13" s="90">
        <f>SUM(Q14:Q164)</f>
        <v>24358.30344926078</v>
      </c>
      <c r="R13" s="90">
        <v>4314928.9447960434</v>
      </c>
      <c r="S13" s="81"/>
      <c r="T13" s="91">
        <v>0.5586385094169124</v>
      </c>
      <c r="U13" s="91">
        <f>R13/'סכום נכסי הקרן'!$C$42</f>
        <v>5.8541411520034288E-2</v>
      </c>
    </row>
    <row r="14" spans="2:21">
      <c r="B14" s="86" t="s">
        <v>335</v>
      </c>
      <c r="C14" s="83" t="s">
        <v>336</v>
      </c>
      <c r="D14" s="96" t="s">
        <v>139</v>
      </c>
      <c r="E14" s="96" t="s">
        <v>337</v>
      </c>
      <c r="F14" s="83" t="s">
        <v>338</v>
      </c>
      <c r="G14" s="96" t="s">
        <v>339</v>
      </c>
      <c r="H14" s="83" t="s">
        <v>340</v>
      </c>
      <c r="I14" s="83" t="s">
        <v>341</v>
      </c>
      <c r="J14" s="83"/>
      <c r="K14" s="93">
        <v>3.0600000000000231</v>
      </c>
      <c r="L14" s="96" t="s">
        <v>152</v>
      </c>
      <c r="M14" s="97">
        <v>6.1999999999999998E-3</v>
      </c>
      <c r="N14" s="97">
        <v>-3.700000000000057E-3</v>
      </c>
      <c r="O14" s="93">
        <v>102942197.61026798</v>
      </c>
      <c r="P14" s="95">
        <v>105.4</v>
      </c>
      <c r="Q14" s="83"/>
      <c r="R14" s="93">
        <v>108501.08025817398</v>
      </c>
      <c r="S14" s="94">
        <v>2.1838612747390726E-2</v>
      </c>
      <c r="T14" s="94">
        <v>1.4047249102132347E-2</v>
      </c>
      <c r="U14" s="94">
        <f>R14/'סכום נכסי הקרן'!$C$42</f>
        <v>1.4720535311299931E-3</v>
      </c>
    </row>
    <row r="15" spans="2:21">
      <c r="B15" s="86" t="s">
        <v>342</v>
      </c>
      <c r="C15" s="83" t="s">
        <v>343</v>
      </c>
      <c r="D15" s="96" t="s">
        <v>139</v>
      </c>
      <c r="E15" s="96" t="s">
        <v>337</v>
      </c>
      <c r="F15" s="83" t="s">
        <v>344</v>
      </c>
      <c r="G15" s="96" t="s">
        <v>345</v>
      </c>
      <c r="H15" s="83" t="s">
        <v>346</v>
      </c>
      <c r="I15" s="83" t="s">
        <v>150</v>
      </c>
      <c r="J15" s="83"/>
      <c r="K15" s="93">
        <v>5.939999999999487</v>
      </c>
      <c r="L15" s="96" t="s">
        <v>152</v>
      </c>
      <c r="M15" s="97">
        <v>1E-3</v>
      </c>
      <c r="N15" s="97">
        <v>-2.900000000000391E-3</v>
      </c>
      <c r="O15" s="93">
        <v>27387435.065202996</v>
      </c>
      <c r="P15" s="95">
        <v>102.55</v>
      </c>
      <c r="Q15" s="83"/>
      <c r="R15" s="93">
        <v>28085.815874609994</v>
      </c>
      <c r="S15" s="94">
        <v>3.9124907236004279E-2</v>
      </c>
      <c r="T15" s="94">
        <v>3.6361707264895887E-3</v>
      </c>
      <c r="U15" s="94">
        <f>R15/'סכום נכסי הקרן'!$C$42</f>
        <v>3.8104527931436704E-4</v>
      </c>
    </row>
    <row r="16" spans="2:21">
      <c r="B16" s="86" t="s">
        <v>347</v>
      </c>
      <c r="C16" s="83" t="s">
        <v>348</v>
      </c>
      <c r="D16" s="96" t="s">
        <v>139</v>
      </c>
      <c r="E16" s="96" t="s">
        <v>337</v>
      </c>
      <c r="F16" s="83" t="s">
        <v>344</v>
      </c>
      <c r="G16" s="96" t="s">
        <v>345</v>
      </c>
      <c r="H16" s="83" t="s">
        <v>346</v>
      </c>
      <c r="I16" s="83" t="s">
        <v>150</v>
      </c>
      <c r="J16" s="83"/>
      <c r="K16" s="93">
        <v>1.0100000000000149</v>
      </c>
      <c r="L16" s="96" t="s">
        <v>152</v>
      </c>
      <c r="M16" s="97">
        <v>8.0000000000000002E-3</v>
      </c>
      <c r="N16" s="97">
        <v>-2.7000000000000808E-3</v>
      </c>
      <c r="O16" s="93">
        <v>21588382.186338998</v>
      </c>
      <c r="P16" s="95">
        <v>103.94</v>
      </c>
      <c r="Q16" s="83"/>
      <c r="R16" s="93">
        <v>22438.965038265997</v>
      </c>
      <c r="S16" s="94">
        <v>5.0241345923907145E-2</v>
      </c>
      <c r="T16" s="94">
        <v>2.9050930252172763E-3</v>
      </c>
      <c r="U16" s="94">
        <f>R16/'סכום נכסי הקרן'!$C$42</f>
        <v>3.0443344564759289E-4</v>
      </c>
    </row>
    <row r="17" spans="2:21">
      <c r="B17" s="86" t="s">
        <v>349</v>
      </c>
      <c r="C17" s="83" t="s">
        <v>350</v>
      </c>
      <c r="D17" s="96" t="s">
        <v>139</v>
      </c>
      <c r="E17" s="96" t="s">
        <v>337</v>
      </c>
      <c r="F17" s="83" t="s">
        <v>351</v>
      </c>
      <c r="G17" s="96" t="s">
        <v>345</v>
      </c>
      <c r="H17" s="83" t="s">
        <v>346</v>
      </c>
      <c r="I17" s="83" t="s">
        <v>150</v>
      </c>
      <c r="J17" s="83"/>
      <c r="K17" s="93">
        <v>0.75999999999999113</v>
      </c>
      <c r="L17" s="96" t="s">
        <v>152</v>
      </c>
      <c r="M17" s="97">
        <v>5.8999999999999999E-3</v>
      </c>
      <c r="N17" s="97">
        <v>-4.999999999999098E-4</v>
      </c>
      <c r="O17" s="93">
        <v>109037005.61609398</v>
      </c>
      <c r="P17" s="95">
        <v>101.62</v>
      </c>
      <c r="Q17" s="83"/>
      <c r="R17" s="93">
        <v>110803.40295559997</v>
      </c>
      <c r="S17" s="94">
        <v>2.0425987503181153E-2</v>
      </c>
      <c r="T17" s="94">
        <v>1.4345322636214047E-2</v>
      </c>
      <c r="U17" s="94">
        <f>R17/'סכום נכסי הקרן'!$C$42</f>
        <v>1.5032895542966044E-3</v>
      </c>
    </row>
    <row r="18" spans="2:21">
      <c r="B18" s="86" t="s">
        <v>352</v>
      </c>
      <c r="C18" s="83" t="s">
        <v>353</v>
      </c>
      <c r="D18" s="96" t="s">
        <v>139</v>
      </c>
      <c r="E18" s="96" t="s">
        <v>337</v>
      </c>
      <c r="F18" s="83" t="s">
        <v>351</v>
      </c>
      <c r="G18" s="96" t="s">
        <v>345</v>
      </c>
      <c r="H18" s="83" t="s">
        <v>346</v>
      </c>
      <c r="I18" s="83" t="s">
        <v>150</v>
      </c>
      <c r="J18" s="83"/>
      <c r="K18" s="93">
        <v>5.6499999999998645</v>
      </c>
      <c r="L18" s="96" t="s">
        <v>152</v>
      </c>
      <c r="M18" s="97">
        <v>8.3000000000000001E-3</v>
      </c>
      <c r="N18" s="97">
        <v>-3.7999999999998846E-3</v>
      </c>
      <c r="O18" s="93">
        <v>35294827.731565997</v>
      </c>
      <c r="P18" s="95">
        <v>108.1</v>
      </c>
      <c r="Q18" s="83"/>
      <c r="R18" s="93">
        <v>38153.70914528799</v>
      </c>
      <c r="S18" s="94">
        <v>2.744607396095243E-2</v>
      </c>
      <c r="T18" s="94">
        <v>4.939625073399111E-3</v>
      </c>
      <c r="U18" s="94">
        <f>R18/'סכום נכסי הקרן'!$C$42</f>
        <v>5.176381851626471E-4</v>
      </c>
    </row>
    <row r="19" spans="2:21">
      <c r="B19" s="86" t="s">
        <v>354</v>
      </c>
      <c r="C19" s="83" t="s">
        <v>355</v>
      </c>
      <c r="D19" s="96" t="s">
        <v>139</v>
      </c>
      <c r="E19" s="96" t="s">
        <v>337</v>
      </c>
      <c r="F19" s="83" t="s">
        <v>356</v>
      </c>
      <c r="G19" s="96" t="s">
        <v>345</v>
      </c>
      <c r="H19" s="83" t="s">
        <v>346</v>
      </c>
      <c r="I19" s="83" t="s">
        <v>150</v>
      </c>
      <c r="J19" s="83"/>
      <c r="K19" s="93">
        <v>1.4600000000000233</v>
      </c>
      <c r="L19" s="96" t="s">
        <v>152</v>
      </c>
      <c r="M19" s="97">
        <v>4.0999999999999995E-3</v>
      </c>
      <c r="N19" s="97">
        <v>-1.9000000000003576E-3</v>
      </c>
      <c r="O19" s="93">
        <v>7452776.4807279976</v>
      </c>
      <c r="P19" s="95">
        <v>101.4</v>
      </c>
      <c r="Q19" s="83"/>
      <c r="R19" s="93">
        <v>7557.1157211669988</v>
      </c>
      <c r="S19" s="94">
        <v>9.0673076011736908E-3</v>
      </c>
      <c r="T19" s="94">
        <v>9.783929042575224E-4</v>
      </c>
      <c r="U19" s="94">
        <f>R19/'סכום נכסי הקרן'!$C$42</f>
        <v>1.0252873847920788E-4</v>
      </c>
    </row>
    <row r="20" spans="2:21">
      <c r="B20" s="86" t="s">
        <v>357</v>
      </c>
      <c r="C20" s="83" t="s">
        <v>358</v>
      </c>
      <c r="D20" s="96" t="s">
        <v>139</v>
      </c>
      <c r="E20" s="96" t="s">
        <v>337</v>
      </c>
      <c r="F20" s="83" t="s">
        <v>356</v>
      </c>
      <c r="G20" s="96" t="s">
        <v>345</v>
      </c>
      <c r="H20" s="83" t="s">
        <v>346</v>
      </c>
      <c r="I20" s="83" t="s">
        <v>150</v>
      </c>
      <c r="J20" s="83"/>
      <c r="K20" s="93">
        <v>0.34999999999999798</v>
      </c>
      <c r="L20" s="96" t="s">
        <v>152</v>
      </c>
      <c r="M20" s="97">
        <v>6.4000000000000003E-3</v>
      </c>
      <c r="N20" s="97">
        <v>6.3000000000000425E-3</v>
      </c>
      <c r="O20" s="93">
        <v>77336680.912462994</v>
      </c>
      <c r="P20" s="95">
        <v>101.21</v>
      </c>
      <c r="Q20" s="83"/>
      <c r="R20" s="93">
        <v>78272.449765808997</v>
      </c>
      <c r="S20" s="94">
        <v>2.455058685927345E-2</v>
      </c>
      <c r="T20" s="94">
        <v>1.0133655785529631E-2</v>
      </c>
      <c r="U20" s="94">
        <f>R20/'סכום נכסי הקרן'!$C$42</f>
        <v>1.0619363032496065E-3</v>
      </c>
    </row>
    <row r="21" spans="2:21">
      <c r="B21" s="86" t="s">
        <v>359</v>
      </c>
      <c r="C21" s="83" t="s">
        <v>360</v>
      </c>
      <c r="D21" s="96" t="s">
        <v>139</v>
      </c>
      <c r="E21" s="96" t="s">
        <v>337</v>
      </c>
      <c r="F21" s="83" t="s">
        <v>356</v>
      </c>
      <c r="G21" s="96" t="s">
        <v>345</v>
      </c>
      <c r="H21" s="83" t="s">
        <v>346</v>
      </c>
      <c r="I21" s="83" t="s">
        <v>150</v>
      </c>
      <c r="J21" s="83"/>
      <c r="K21" s="93">
        <v>1.8100000000000507</v>
      </c>
      <c r="L21" s="96" t="s">
        <v>152</v>
      </c>
      <c r="M21" s="97">
        <v>0.04</v>
      </c>
      <c r="N21" s="97">
        <v>-5.2000000000001689E-3</v>
      </c>
      <c r="O21" s="93">
        <v>55176584.664145991</v>
      </c>
      <c r="P21" s="95">
        <v>111.56</v>
      </c>
      <c r="Q21" s="83"/>
      <c r="R21" s="93">
        <v>61554.996552847995</v>
      </c>
      <c r="S21" s="94">
        <v>2.6633533425824054E-2</v>
      </c>
      <c r="T21" s="94">
        <v>7.969306554379791E-3</v>
      </c>
      <c r="U21" s="94">
        <f>R21/'סכום נכסי הקרן'!$C$42</f>
        <v>8.3512763023839236E-4</v>
      </c>
    </row>
    <row r="22" spans="2:21">
      <c r="B22" s="86" t="s">
        <v>361</v>
      </c>
      <c r="C22" s="83" t="s">
        <v>362</v>
      </c>
      <c r="D22" s="96" t="s">
        <v>139</v>
      </c>
      <c r="E22" s="96" t="s">
        <v>337</v>
      </c>
      <c r="F22" s="83" t="s">
        <v>356</v>
      </c>
      <c r="G22" s="96" t="s">
        <v>345</v>
      </c>
      <c r="H22" s="83" t="s">
        <v>346</v>
      </c>
      <c r="I22" s="83" t="s">
        <v>150</v>
      </c>
      <c r="J22" s="83"/>
      <c r="K22" s="93">
        <v>2.9699999999999305</v>
      </c>
      <c r="L22" s="96" t="s">
        <v>152</v>
      </c>
      <c r="M22" s="97">
        <v>9.8999999999999991E-3</v>
      </c>
      <c r="N22" s="97">
        <v>-5.3999999999999092E-3</v>
      </c>
      <c r="O22" s="93">
        <v>72266904.781913981</v>
      </c>
      <c r="P22" s="95">
        <v>106.42</v>
      </c>
      <c r="Q22" s="83"/>
      <c r="R22" s="93">
        <v>76906.440467854991</v>
      </c>
      <c r="S22" s="94">
        <v>2.3978077644225996E-2</v>
      </c>
      <c r="T22" s="94">
        <v>9.9568034183593682E-3</v>
      </c>
      <c r="U22" s="94">
        <f>R22/'סכום נכסי הקרן'!$C$42</f>
        <v>1.0434034111730956E-3</v>
      </c>
    </row>
    <row r="23" spans="2:21">
      <c r="B23" s="86" t="s">
        <v>363</v>
      </c>
      <c r="C23" s="83" t="s">
        <v>364</v>
      </c>
      <c r="D23" s="96" t="s">
        <v>139</v>
      </c>
      <c r="E23" s="96" t="s">
        <v>337</v>
      </c>
      <c r="F23" s="83" t="s">
        <v>356</v>
      </c>
      <c r="G23" s="96" t="s">
        <v>345</v>
      </c>
      <c r="H23" s="83" t="s">
        <v>346</v>
      </c>
      <c r="I23" s="83" t="s">
        <v>150</v>
      </c>
      <c r="J23" s="83"/>
      <c r="K23" s="93">
        <v>4.930000000000164</v>
      </c>
      <c r="L23" s="96" t="s">
        <v>152</v>
      </c>
      <c r="M23" s="97">
        <v>8.6E-3</v>
      </c>
      <c r="N23" s="97">
        <v>-4.5999999999996356E-3</v>
      </c>
      <c r="O23" s="93">
        <v>63264777.264349982</v>
      </c>
      <c r="P23" s="95">
        <v>108.6</v>
      </c>
      <c r="Q23" s="83"/>
      <c r="R23" s="93">
        <v>68705.544585874988</v>
      </c>
      <c r="S23" s="94">
        <v>2.5292242977634879E-2</v>
      </c>
      <c r="T23" s="94">
        <v>8.8950625855426756E-3</v>
      </c>
      <c r="U23" s="94">
        <f>R23/'סכום נכסי הקרן'!$C$42</f>
        <v>9.321403922909529E-4</v>
      </c>
    </row>
    <row r="24" spans="2:21">
      <c r="B24" s="86" t="s">
        <v>365</v>
      </c>
      <c r="C24" s="83" t="s">
        <v>366</v>
      </c>
      <c r="D24" s="96" t="s">
        <v>139</v>
      </c>
      <c r="E24" s="96" t="s">
        <v>337</v>
      </c>
      <c r="F24" s="83" t="s">
        <v>356</v>
      </c>
      <c r="G24" s="96" t="s">
        <v>345</v>
      </c>
      <c r="H24" s="83" t="s">
        <v>346</v>
      </c>
      <c r="I24" s="83" t="s">
        <v>150</v>
      </c>
      <c r="J24" s="83"/>
      <c r="K24" s="93">
        <v>7.6999999999965087</v>
      </c>
      <c r="L24" s="96" t="s">
        <v>152</v>
      </c>
      <c r="M24" s="97">
        <v>1.2199999999999999E-2</v>
      </c>
      <c r="N24" s="97">
        <v>-3.0000000000000003E-4</v>
      </c>
      <c r="O24" s="93">
        <v>2300944.4799999995</v>
      </c>
      <c r="P24" s="95">
        <v>112</v>
      </c>
      <c r="Q24" s="83"/>
      <c r="R24" s="93">
        <v>2577.0578152999992</v>
      </c>
      <c r="S24" s="94">
        <v>2.8704110737417785E-3</v>
      </c>
      <c r="T24" s="94">
        <v>3.3364251301441653E-4</v>
      </c>
      <c r="U24" s="94">
        <f>R24/'סכום נכסי הקרן'!$C$42</f>
        <v>3.496340357083882E-5</v>
      </c>
    </row>
    <row r="25" spans="2:21">
      <c r="B25" s="86" t="s">
        <v>367</v>
      </c>
      <c r="C25" s="83" t="s">
        <v>368</v>
      </c>
      <c r="D25" s="96" t="s">
        <v>139</v>
      </c>
      <c r="E25" s="96" t="s">
        <v>337</v>
      </c>
      <c r="F25" s="83" t="s">
        <v>356</v>
      </c>
      <c r="G25" s="96" t="s">
        <v>345</v>
      </c>
      <c r="H25" s="83" t="s">
        <v>346</v>
      </c>
      <c r="I25" s="83" t="s">
        <v>150</v>
      </c>
      <c r="J25" s="83"/>
      <c r="K25" s="93">
        <v>6.669999999999968</v>
      </c>
      <c r="L25" s="96" t="s">
        <v>152</v>
      </c>
      <c r="M25" s="97">
        <v>3.8E-3</v>
      </c>
      <c r="N25" s="97">
        <v>-1.5000000000000159E-3</v>
      </c>
      <c r="O25" s="93">
        <v>91598221.952773973</v>
      </c>
      <c r="P25" s="95">
        <v>102.95</v>
      </c>
      <c r="Q25" s="83"/>
      <c r="R25" s="93">
        <v>94300.364158278986</v>
      </c>
      <c r="S25" s="94">
        <v>3.0532740650924657E-2</v>
      </c>
      <c r="T25" s="94">
        <v>1.2208732877139663E-2</v>
      </c>
      <c r="U25" s="94">
        <f>R25/'סכום נכסי הקרן'!$C$42</f>
        <v>1.279389879950814E-3</v>
      </c>
    </row>
    <row r="26" spans="2:21">
      <c r="B26" s="86" t="s">
        <v>369</v>
      </c>
      <c r="C26" s="83" t="s">
        <v>370</v>
      </c>
      <c r="D26" s="96" t="s">
        <v>139</v>
      </c>
      <c r="E26" s="96" t="s">
        <v>337</v>
      </c>
      <c r="F26" s="83" t="s">
        <v>356</v>
      </c>
      <c r="G26" s="96" t="s">
        <v>345</v>
      </c>
      <c r="H26" s="83" t="s">
        <v>346</v>
      </c>
      <c r="I26" s="83" t="s">
        <v>150</v>
      </c>
      <c r="J26" s="83"/>
      <c r="K26" s="93">
        <v>10.570000000000675</v>
      </c>
      <c r="L26" s="96" t="s">
        <v>152</v>
      </c>
      <c r="M26" s="97">
        <v>1.9E-3</v>
      </c>
      <c r="N26" s="97">
        <v>2.800000000000026E-3</v>
      </c>
      <c r="O26" s="93">
        <v>30907342.849065989</v>
      </c>
      <c r="P26" s="95">
        <v>100.87</v>
      </c>
      <c r="Q26" s="83"/>
      <c r="R26" s="93">
        <v>31176.235406413998</v>
      </c>
      <c r="S26" s="94">
        <v>4.4032132756064359E-2</v>
      </c>
      <c r="T26" s="94">
        <v>4.0362763557611975E-3</v>
      </c>
      <c r="U26" s="94">
        <f>R26/'סכום נכסי הקרן'!$C$42</f>
        <v>4.22973552965103E-4</v>
      </c>
    </row>
    <row r="27" spans="2:21">
      <c r="B27" s="86" t="s">
        <v>371</v>
      </c>
      <c r="C27" s="83" t="s">
        <v>372</v>
      </c>
      <c r="D27" s="96" t="s">
        <v>139</v>
      </c>
      <c r="E27" s="96" t="s">
        <v>337</v>
      </c>
      <c r="F27" s="83" t="s">
        <v>373</v>
      </c>
      <c r="G27" s="96" t="s">
        <v>148</v>
      </c>
      <c r="H27" s="83" t="s">
        <v>340</v>
      </c>
      <c r="I27" s="83" t="s">
        <v>341</v>
      </c>
      <c r="J27" s="83"/>
      <c r="K27" s="93">
        <v>15.430000000002176</v>
      </c>
      <c r="L27" s="96" t="s">
        <v>152</v>
      </c>
      <c r="M27" s="97">
        <v>2.07E-2</v>
      </c>
      <c r="N27" s="97">
        <v>1.2400000000002487E-2</v>
      </c>
      <c r="O27" s="93">
        <v>15209541.639046999</v>
      </c>
      <c r="P27" s="95">
        <v>113</v>
      </c>
      <c r="Q27" s="83"/>
      <c r="R27" s="93">
        <v>17186.781404778001</v>
      </c>
      <c r="S27" s="94">
        <v>2.2700808416488059E-2</v>
      </c>
      <c r="T27" s="94">
        <v>2.2251114835202266E-3</v>
      </c>
      <c r="U27" s="94">
        <f>R27/'סכום נכסי הקרן'!$C$42</f>
        <v>2.3317613239852314E-4</v>
      </c>
    </row>
    <row r="28" spans="2:21">
      <c r="B28" s="86" t="s">
        <v>374</v>
      </c>
      <c r="C28" s="83" t="s">
        <v>375</v>
      </c>
      <c r="D28" s="96" t="s">
        <v>139</v>
      </c>
      <c r="E28" s="96" t="s">
        <v>337</v>
      </c>
      <c r="F28" s="83" t="s">
        <v>376</v>
      </c>
      <c r="G28" s="96" t="s">
        <v>345</v>
      </c>
      <c r="H28" s="83" t="s">
        <v>346</v>
      </c>
      <c r="I28" s="83" t="s">
        <v>150</v>
      </c>
      <c r="J28" s="83"/>
      <c r="K28" s="93">
        <v>2.7200000000000224</v>
      </c>
      <c r="L28" s="96" t="s">
        <v>152</v>
      </c>
      <c r="M28" s="97">
        <v>0.05</v>
      </c>
      <c r="N28" s="97">
        <v>-5.3000000000000703E-3</v>
      </c>
      <c r="O28" s="93">
        <v>95952628.070874974</v>
      </c>
      <c r="P28" s="95">
        <v>121.44</v>
      </c>
      <c r="Q28" s="83"/>
      <c r="R28" s="93">
        <v>116524.871665806</v>
      </c>
      <c r="S28" s="94">
        <v>3.0445619669862065E-2</v>
      </c>
      <c r="T28" s="94">
        <v>1.508606084832291E-2</v>
      </c>
      <c r="U28" s="94">
        <f>R28/'סכום נכסי הקרן'!$C$42</f>
        <v>1.5809137419827363E-3</v>
      </c>
    </row>
    <row r="29" spans="2:21">
      <c r="B29" s="86" t="s">
        <v>377</v>
      </c>
      <c r="C29" s="83" t="s">
        <v>378</v>
      </c>
      <c r="D29" s="96" t="s">
        <v>139</v>
      </c>
      <c r="E29" s="96" t="s">
        <v>337</v>
      </c>
      <c r="F29" s="83" t="s">
        <v>376</v>
      </c>
      <c r="G29" s="96" t="s">
        <v>345</v>
      </c>
      <c r="H29" s="83" t="s">
        <v>346</v>
      </c>
      <c r="I29" s="83" t="s">
        <v>150</v>
      </c>
      <c r="J29" s="83"/>
      <c r="K29" s="93">
        <v>0.96999999999881337</v>
      </c>
      <c r="L29" s="96" t="s">
        <v>152</v>
      </c>
      <c r="M29" s="97">
        <v>1.6E-2</v>
      </c>
      <c r="N29" s="97">
        <v>-1.0000000000048351E-3</v>
      </c>
      <c r="O29" s="93">
        <v>2630721.7609039997</v>
      </c>
      <c r="P29" s="95">
        <v>102.2</v>
      </c>
      <c r="Q29" s="83"/>
      <c r="R29" s="93">
        <v>2688.5977004269994</v>
      </c>
      <c r="S29" s="94">
        <v>2.5063885210371271E-3</v>
      </c>
      <c r="T29" s="94">
        <v>3.4808318537891269E-4</v>
      </c>
      <c r="U29" s="94">
        <f>R29/'סכום נכסי הקרן'!$C$42</f>
        <v>3.647668511026999E-5</v>
      </c>
    </row>
    <row r="30" spans="2:21">
      <c r="B30" s="86" t="s">
        <v>379</v>
      </c>
      <c r="C30" s="83" t="s">
        <v>380</v>
      </c>
      <c r="D30" s="96" t="s">
        <v>139</v>
      </c>
      <c r="E30" s="96" t="s">
        <v>337</v>
      </c>
      <c r="F30" s="83" t="s">
        <v>376</v>
      </c>
      <c r="G30" s="96" t="s">
        <v>345</v>
      </c>
      <c r="H30" s="83" t="s">
        <v>346</v>
      </c>
      <c r="I30" s="83" t="s">
        <v>150</v>
      </c>
      <c r="J30" s="83"/>
      <c r="K30" s="93">
        <v>1.9900000000000635</v>
      </c>
      <c r="L30" s="96" t="s">
        <v>152</v>
      </c>
      <c r="M30" s="97">
        <v>6.9999999999999993E-3</v>
      </c>
      <c r="N30" s="97">
        <v>-4.200000000000371E-3</v>
      </c>
      <c r="O30" s="93">
        <v>39441000.175869986</v>
      </c>
      <c r="P30" s="95">
        <v>105.1</v>
      </c>
      <c r="Q30" s="83"/>
      <c r="R30" s="93">
        <v>41452.492368062995</v>
      </c>
      <c r="S30" s="94">
        <v>1.3871147488474535E-2</v>
      </c>
      <c r="T30" s="94">
        <v>5.3667068089356977E-3</v>
      </c>
      <c r="U30" s="94">
        <f>R30/'סכום נכסי הקרן'!$C$42</f>
        <v>5.6239336621673154E-4</v>
      </c>
    </row>
    <row r="31" spans="2:21">
      <c r="B31" s="86" t="s">
        <v>381</v>
      </c>
      <c r="C31" s="83" t="s">
        <v>382</v>
      </c>
      <c r="D31" s="96" t="s">
        <v>139</v>
      </c>
      <c r="E31" s="96" t="s">
        <v>337</v>
      </c>
      <c r="F31" s="83" t="s">
        <v>376</v>
      </c>
      <c r="G31" s="96" t="s">
        <v>345</v>
      </c>
      <c r="H31" s="83" t="s">
        <v>346</v>
      </c>
      <c r="I31" s="83" t="s">
        <v>150</v>
      </c>
      <c r="J31" s="83"/>
      <c r="K31" s="93">
        <v>4.5800000000000258</v>
      </c>
      <c r="L31" s="96" t="s">
        <v>152</v>
      </c>
      <c r="M31" s="97">
        <v>6.0000000000000001E-3</v>
      </c>
      <c r="N31" s="97">
        <v>-4.0999999999997818E-3</v>
      </c>
      <c r="O31" s="93">
        <v>43729655.316741988</v>
      </c>
      <c r="P31" s="95">
        <v>106.76</v>
      </c>
      <c r="Q31" s="83"/>
      <c r="R31" s="93">
        <v>46685.778877921992</v>
      </c>
      <c r="S31" s="94">
        <v>2.1845925471356904E-2</v>
      </c>
      <c r="T31" s="94">
        <v>6.0442418072223156E-3</v>
      </c>
      <c r="U31" s="94">
        <f>R31/'סכום נכסי הקרן'!$C$42</f>
        <v>6.3339429881502742E-4</v>
      </c>
    </row>
    <row r="32" spans="2:21">
      <c r="B32" s="86" t="s">
        <v>383</v>
      </c>
      <c r="C32" s="83" t="s">
        <v>384</v>
      </c>
      <c r="D32" s="96" t="s">
        <v>139</v>
      </c>
      <c r="E32" s="96" t="s">
        <v>337</v>
      </c>
      <c r="F32" s="83" t="s">
        <v>376</v>
      </c>
      <c r="G32" s="96" t="s">
        <v>345</v>
      </c>
      <c r="H32" s="83" t="s">
        <v>346</v>
      </c>
      <c r="I32" s="83" t="s">
        <v>150</v>
      </c>
      <c r="J32" s="83"/>
      <c r="K32" s="93">
        <v>5.5400000000000462</v>
      </c>
      <c r="L32" s="96" t="s">
        <v>152</v>
      </c>
      <c r="M32" s="97">
        <v>1.7500000000000002E-2</v>
      </c>
      <c r="N32" s="97">
        <v>-3.0999999999999912E-3</v>
      </c>
      <c r="O32" s="93">
        <v>113713496.48830698</v>
      </c>
      <c r="P32" s="95">
        <v>113.54</v>
      </c>
      <c r="Q32" s="83"/>
      <c r="R32" s="93">
        <v>129110.30381365198</v>
      </c>
      <c r="S32" s="94">
        <v>2.6287779919099419E-2</v>
      </c>
      <c r="T32" s="94">
        <v>1.6715452002937319E-2</v>
      </c>
      <c r="U32" s="94">
        <f>R32/'סכום נכסי הקרן'!$C$42</f>
        <v>1.7516625473397954E-3</v>
      </c>
    </row>
    <row r="33" spans="2:21">
      <c r="B33" s="86" t="s">
        <v>385</v>
      </c>
      <c r="C33" s="83" t="s">
        <v>386</v>
      </c>
      <c r="D33" s="96" t="s">
        <v>139</v>
      </c>
      <c r="E33" s="96" t="s">
        <v>337</v>
      </c>
      <c r="F33" s="83" t="s">
        <v>344</v>
      </c>
      <c r="G33" s="96" t="s">
        <v>345</v>
      </c>
      <c r="H33" s="83" t="s">
        <v>387</v>
      </c>
      <c r="I33" s="83" t="s">
        <v>150</v>
      </c>
      <c r="J33" s="83"/>
      <c r="K33" s="93">
        <v>0.8299999999998493</v>
      </c>
      <c r="L33" s="96" t="s">
        <v>152</v>
      </c>
      <c r="M33" s="97">
        <v>3.1E-2</v>
      </c>
      <c r="N33" s="97">
        <v>1.5000000000008368E-3</v>
      </c>
      <c r="O33" s="93">
        <v>12846793.520634999</v>
      </c>
      <c r="P33" s="95">
        <v>111.57</v>
      </c>
      <c r="Q33" s="83"/>
      <c r="R33" s="93">
        <v>14333.167200852002</v>
      </c>
      <c r="S33" s="94">
        <v>3.7341552426193511E-2</v>
      </c>
      <c r="T33" s="94">
        <v>1.855664198124082E-3</v>
      </c>
      <c r="U33" s="94">
        <f>R33/'סכום נכסי הקרן'!$C$42</f>
        <v>1.9446063891793622E-4</v>
      </c>
    </row>
    <row r="34" spans="2:21">
      <c r="B34" s="86" t="s">
        <v>388</v>
      </c>
      <c r="C34" s="83" t="s">
        <v>389</v>
      </c>
      <c r="D34" s="96" t="s">
        <v>139</v>
      </c>
      <c r="E34" s="96" t="s">
        <v>337</v>
      </c>
      <c r="F34" s="83" t="s">
        <v>344</v>
      </c>
      <c r="G34" s="96" t="s">
        <v>345</v>
      </c>
      <c r="H34" s="83" t="s">
        <v>387</v>
      </c>
      <c r="I34" s="83" t="s">
        <v>150</v>
      </c>
      <c r="J34" s="83"/>
      <c r="K34" s="93">
        <v>0.96999999999857867</v>
      </c>
      <c r="L34" s="96" t="s">
        <v>152</v>
      </c>
      <c r="M34" s="97">
        <v>4.2000000000000003E-2</v>
      </c>
      <c r="N34" s="97">
        <v>6.7000000000027558E-3</v>
      </c>
      <c r="O34" s="93">
        <v>744737.85271199991</v>
      </c>
      <c r="P34" s="95">
        <v>126.62</v>
      </c>
      <c r="Q34" s="83"/>
      <c r="R34" s="93">
        <v>942.98702202200002</v>
      </c>
      <c r="S34" s="94">
        <v>1.4276307416938234E-2</v>
      </c>
      <c r="T34" s="94">
        <v>1.2208517709594944E-4</v>
      </c>
      <c r="U34" s="94">
        <f>R34/'סכום נכסי הקרן'!$C$42</f>
        <v>1.2793673318959113E-5</v>
      </c>
    </row>
    <row r="35" spans="2:21">
      <c r="B35" s="86" t="s">
        <v>390</v>
      </c>
      <c r="C35" s="83" t="s">
        <v>391</v>
      </c>
      <c r="D35" s="96" t="s">
        <v>139</v>
      </c>
      <c r="E35" s="96" t="s">
        <v>337</v>
      </c>
      <c r="F35" s="83" t="s">
        <v>392</v>
      </c>
      <c r="G35" s="96" t="s">
        <v>345</v>
      </c>
      <c r="H35" s="83" t="s">
        <v>387</v>
      </c>
      <c r="I35" s="83" t="s">
        <v>150</v>
      </c>
      <c r="J35" s="83"/>
      <c r="K35" s="93">
        <v>1.6599999999999568</v>
      </c>
      <c r="L35" s="96" t="s">
        <v>152</v>
      </c>
      <c r="M35" s="97">
        <v>3.85E-2</v>
      </c>
      <c r="N35" s="97">
        <v>-1.40000000000186E-3</v>
      </c>
      <c r="O35" s="93">
        <v>7141812.883866</v>
      </c>
      <c r="P35" s="95">
        <v>117.42</v>
      </c>
      <c r="Q35" s="83"/>
      <c r="R35" s="93">
        <v>8385.9168570459988</v>
      </c>
      <c r="S35" s="94">
        <v>2.2356608148436492E-2</v>
      </c>
      <c r="T35" s="94">
        <v>1.0856948406448835E-3</v>
      </c>
      <c r="U35" s="94">
        <f>R35/'סכום נכסי הקרן'!$C$42</f>
        <v>1.1377323149044976E-4</v>
      </c>
    </row>
    <row r="36" spans="2:21">
      <c r="B36" s="86" t="s">
        <v>393</v>
      </c>
      <c r="C36" s="83" t="s">
        <v>394</v>
      </c>
      <c r="D36" s="96" t="s">
        <v>139</v>
      </c>
      <c r="E36" s="96" t="s">
        <v>337</v>
      </c>
      <c r="F36" s="83" t="s">
        <v>392</v>
      </c>
      <c r="G36" s="96" t="s">
        <v>345</v>
      </c>
      <c r="H36" s="83" t="s">
        <v>387</v>
      </c>
      <c r="I36" s="83" t="s">
        <v>150</v>
      </c>
      <c r="J36" s="83"/>
      <c r="K36" s="93">
        <v>1.5399999999994398</v>
      </c>
      <c r="L36" s="96" t="s">
        <v>152</v>
      </c>
      <c r="M36" s="97">
        <v>4.7500000000000001E-2</v>
      </c>
      <c r="N36" s="97">
        <v>-1.9999999999988083E-3</v>
      </c>
      <c r="O36" s="93">
        <v>6279554.121571999</v>
      </c>
      <c r="P36" s="95">
        <v>133.6</v>
      </c>
      <c r="Q36" s="83"/>
      <c r="R36" s="93">
        <v>8389.4844484549976</v>
      </c>
      <c r="S36" s="94">
        <v>2.163581892418243E-2</v>
      </c>
      <c r="T36" s="94">
        <v>1.0861567240205844E-3</v>
      </c>
      <c r="U36" s="94">
        <f>R36/'סכום נכסי הקרן'!$C$42</f>
        <v>1.1382163364016798E-4</v>
      </c>
    </row>
    <row r="37" spans="2:21">
      <c r="B37" s="86" t="s">
        <v>395</v>
      </c>
      <c r="C37" s="83" t="s">
        <v>396</v>
      </c>
      <c r="D37" s="96" t="s">
        <v>139</v>
      </c>
      <c r="E37" s="96" t="s">
        <v>337</v>
      </c>
      <c r="F37" s="83" t="s">
        <v>397</v>
      </c>
      <c r="G37" s="96" t="s">
        <v>398</v>
      </c>
      <c r="H37" s="83" t="s">
        <v>399</v>
      </c>
      <c r="I37" s="83" t="s">
        <v>341</v>
      </c>
      <c r="J37" s="83"/>
      <c r="K37" s="93">
        <v>1.9000000000034603</v>
      </c>
      <c r="L37" s="96" t="s">
        <v>152</v>
      </c>
      <c r="M37" s="97">
        <v>3.6400000000000002E-2</v>
      </c>
      <c r="N37" s="97">
        <v>-6.0000000000177056E-4</v>
      </c>
      <c r="O37" s="93">
        <v>1052440.3925459997</v>
      </c>
      <c r="P37" s="95">
        <v>118.05</v>
      </c>
      <c r="Q37" s="83"/>
      <c r="R37" s="93">
        <v>1242.4058686129999</v>
      </c>
      <c r="S37" s="94">
        <v>1.9091889207183667E-2</v>
      </c>
      <c r="T37" s="94">
        <v>1.6084987062645525E-4</v>
      </c>
      <c r="U37" s="94">
        <f>R37/'סכום נכסי הקרן'!$C$42</f>
        <v>1.6855942278515821E-5</v>
      </c>
    </row>
    <row r="38" spans="2:21">
      <c r="B38" s="86" t="s">
        <v>400</v>
      </c>
      <c r="C38" s="83" t="s">
        <v>401</v>
      </c>
      <c r="D38" s="96" t="s">
        <v>139</v>
      </c>
      <c r="E38" s="96" t="s">
        <v>337</v>
      </c>
      <c r="F38" s="83" t="s">
        <v>351</v>
      </c>
      <c r="G38" s="96" t="s">
        <v>345</v>
      </c>
      <c r="H38" s="83" t="s">
        <v>387</v>
      </c>
      <c r="I38" s="83" t="s">
        <v>150</v>
      </c>
      <c r="J38" s="83"/>
      <c r="K38" s="93">
        <v>1.0899999999999341</v>
      </c>
      <c r="L38" s="96" t="s">
        <v>152</v>
      </c>
      <c r="M38" s="97">
        <v>3.4000000000000002E-2</v>
      </c>
      <c r="N38" s="97">
        <v>-1.9000000000015777E-3</v>
      </c>
      <c r="O38" s="93">
        <v>14453042.310276996</v>
      </c>
      <c r="P38" s="95">
        <v>111.4</v>
      </c>
      <c r="Q38" s="83"/>
      <c r="R38" s="93">
        <v>16100.689522733997</v>
      </c>
      <c r="S38" s="94">
        <v>1.6169537332275798E-2</v>
      </c>
      <c r="T38" s="94">
        <v>2.0844990289845358E-3</v>
      </c>
      <c r="U38" s="94">
        <f>R38/'סכום נכסי הקרן'!$C$42</f>
        <v>2.1844092988910802E-4</v>
      </c>
    </row>
    <row r="39" spans="2:21">
      <c r="B39" s="86" t="s">
        <v>402</v>
      </c>
      <c r="C39" s="83" t="s">
        <v>403</v>
      </c>
      <c r="D39" s="96" t="s">
        <v>139</v>
      </c>
      <c r="E39" s="96" t="s">
        <v>337</v>
      </c>
      <c r="F39" s="83" t="s">
        <v>392</v>
      </c>
      <c r="G39" s="96" t="s">
        <v>345</v>
      </c>
      <c r="H39" s="83" t="s">
        <v>387</v>
      </c>
      <c r="I39" s="83" t="s">
        <v>150</v>
      </c>
      <c r="J39" s="83"/>
      <c r="K39" s="93">
        <v>0.17999999999989943</v>
      </c>
      <c r="L39" s="96" t="s">
        <v>152</v>
      </c>
      <c r="M39" s="97">
        <v>5.2499999999999998E-2</v>
      </c>
      <c r="N39" s="97">
        <v>1.8499999999997033E-2</v>
      </c>
      <c r="O39" s="93">
        <v>3347783.5611879993</v>
      </c>
      <c r="P39" s="95">
        <v>130.66999999999999</v>
      </c>
      <c r="Q39" s="83"/>
      <c r="R39" s="93">
        <v>4374.5490209579993</v>
      </c>
      <c r="S39" s="94">
        <v>2.7898196343233327E-2</v>
      </c>
      <c r="T39" s="94">
        <v>5.6635730870759505E-4</v>
      </c>
      <c r="U39" s="94">
        <f>R39/'סכום נכסי הקרן'!$C$42</f>
        <v>5.9350287739806624E-5</v>
      </c>
    </row>
    <row r="40" spans="2:21">
      <c r="B40" s="86" t="s">
        <v>404</v>
      </c>
      <c r="C40" s="83" t="s">
        <v>405</v>
      </c>
      <c r="D40" s="96" t="s">
        <v>139</v>
      </c>
      <c r="E40" s="96" t="s">
        <v>337</v>
      </c>
      <c r="F40" s="83" t="s">
        <v>406</v>
      </c>
      <c r="G40" s="96" t="s">
        <v>398</v>
      </c>
      <c r="H40" s="83" t="s">
        <v>387</v>
      </c>
      <c r="I40" s="83" t="s">
        <v>150</v>
      </c>
      <c r="J40" s="83"/>
      <c r="K40" s="93">
        <v>5.7699999999998584</v>
      </c>
      <c r="L40" s="96" t="s">
        <v>152</v>
      </c>
      <c r="M40" s="97">
        <v>8.3000000000000001E-3</v>
      </c>
      <c r="N40" s="97">
        <v>-3.7999999999997697E-3</v>
      </c>
      <c r="O40" s="93">
        <v>59586779.425384998</v>
      </c>
      <c r="P40" s="95">
        <v>109.24</v>
      </c>
      <c r="Q40" s="83"/>
      <c r="R40" s="93">
        <v>65092.596716324988</v>
      </c>
      <c r="S40" s="94">
        <v>3.8909444572028482E-2</v>
      </c>
      <c r="T40" s="94">
        <v>8.4273070701521846E-3</v>
      </c>
      <c r="U40" s="94">
        <f>R40/'סכום נכסי הקרן'!$C$42</f>
        <v>8.8312288337302682E-4</v>
      </c>
    </row>
    <row r="41" spans="2:21">
      <c r="B41" s="86" t="s">
        <v>407</v>
      </c>
      <c r="C41" s="83" t="s">
        <v>408</v>
      </c>
      <c r="D41" s="96" t="s">
        <v>139</v>
      </c>
      <c r="E41" s="96" t="s">
        <v>337</v>
      </c>
      <c r="F41" s="83" t="s">
        <v>406</v>
      </c>
      <c r="G41" s="96" t="s">
        <v>398</v>
      </c>
      <c r="H41" s="83" t="s">
        <v>387</v>
      </c>
      <c r="I41" s="83" t="s">
        <v>150</v>
      </c>
      <c r="J41" s="83"/>
      <c r="K41" s="93">
        <v>9.5199999999979941</v>
      </c>
      <c r="L41" s="96" t="s">
        <v>152</v>
      </c>
      <c r="M41" s="97">
        <v>1.6500000000000001E-2</v>
      </c>
      <c r="N41" s="97">
        <v>4.0999999999999899E-3</v>
      </c>
      <c r="O41" s="93">
        <v>9003869.7170619983</v>
      </c>
      <c r="P41" s="95">
        <v>114.75</v>
      </c>
      <c r="Q41" s="83"/>
      <c r="R41" s="93">
        <v>10331.940769160999</v>
      </c>
      <c r="S41" s="94">
        <v>2.129253950329774E-2</v>
      </c>
      <c r="T41" s="94">
        <v>1.3376396377578702E-3</v>
      </c>
      <c r="U41" s="94">
        <f>R41/'סכום נכסי הקרן'!$C$42</f>
        <v>1.4017528541171917E-4</v>
      </c>
    </row>
    <row r="42" spans="2:21">
      <c r="B42" s="86" t="s">
        <v>409</v>
      </c>
      <c r="C42" s="83" t="s">
        <v>410</v>
      </c>
      <c r="D42" s="96" t="s">
        <v>139</v>
      </c>
      <c r="E42" s="96" t="s">
        <v>337</v>
      </c>
      <c r="F42" s="83" t="s">
        <v>411</v>
      </c>
      <c r="G42" s="96" t="s">
        <v>148</v>
      </c>
      <c r="H42" s="83" t="s">
        <v>387</v>
      </c>
      <c r="I42" s="83" t="s">
        <v>150</v>
      </c>
      <c r="J42" s="83"/>
      <c r="K42" s="93">
        <v>9.3599999999986352</v>
      </c>
      <c r="L42" s="96" t="s">
        <v>152</v>
      </c>
      <c r="M42" s="97">
        <v>2.6499999999999999E-2</v>
      </c>
      <c r="N42" s="97">
        <v>3.500000000001312E-3</v>
      </c>
      <c r="O42" s="93">
        <v>3029750.6756179994</v>
      </c>
      <c r="P42" s="95">
        <v>125.81</v>
      </c>
      <c r="Q42" s="83"/>
      <c r="R42" s="93">
        <v>3811.7294483699993</v>
      </c>
      <c r="S42" s="94">
        <v>2.5925011437618762E-3</v>
      </c>
      <c r="T42" s="94">
        <v>4.9349105966300379E-4</v>
      </c>
      <c r="U42" s="94">
        <f>R42/'סכום נכסי הקרן'!$C$42</f>
        <v>5.1714414094623967E-5</v>
      </c>
    </row>
    <row r="43" spans="2:21">
      <c r="B43" s="86" t="s">
        <v>412</v>
      </c>
      <c r="C43" s="83" t="s">
        <v>413</v>
      </c>
      <c r="D43" s="96" t="s">
        <v>139</v>
      </c>
      <c r="E43" s="96" t="s">
        <v>337</v>
      </c>
      <c r="F43" s="83" t="s">
        <v>414</v>
      </c>
      <c r="G43" s="96" t="s">
        <v>398</v>
      </c>
      <c r="H43" s="83" t="s">
        <v>399</v>
      </c>
      <c r="I43" s="83" t="s">
        <v>341</v>
      </c>
      <c r="J43" s="83"/>
      <c r="K43" s="93">
        <v>3.0100000000000109</v>
      </c>
      <c r="L43" s="96" t="s">
        <v>152</v>
      </c>
      <c r="M43" s="97">
        <v>6.5000000000000006E-3</v>
      </c>
      <c r="N43" s="97">
        <v>-3.0000000000000937E-3</v>
      </c>
      <c r="O43" s="93">
        <v>20464822.614071995</v>
      </c>
      <c r="P43" s="95">
        <v>103.7</v>
      </c>
      <c r="Q43" s="93">
        <v>67.035463886000002</v>
      </c>
      <c r="R43" s="93">
        <v>21289.056511275998</v>
      </c>
      <c r="S43" s="94">
        <v>2.2593543339817227E-2</v>
      </c>
      <c r="T43" s="94">
        <v>2.7562184565506874E-3</v>
      </c>
      <c r="U43" s="94">
        <f>R43/'סכום נכסי הקרן'!$C$42</f>
        <v>2.8883243132032222E-4</v>
      </c>
    </row>
    <row r="44" spans="2:21">
      <c r="B44" s="86" t="s">
        <v>415</v>
      </c>
      <c r="C44" s="83" t="s">
        <v>416</v>
      </c>
      <c r="D44" s="96" t="s">
        <v>139</v>
      </c>
      <c r="E44" s="96" t="s">
        <v>337</v>
      </c>
      <c r="F44" s="83" t="s">
        <v>414</v>
      </c>
      <c r="G44" s="96" t="s">
        <v>398</v>
      </c>
      <c r="H44" s="83" t="s">
        <v>399</v>
      </c>
      <c r="I44" s="83" t="s">
        <v>341</v>
      </c>
      <c r="J44" s="83"/>
      <c r="K44" s="93">
        <v>4.1800000000001303</v>
      </c>
      <c r="L44" s="96" t="s">
        <v>152</v>
      </c>
      <c r="M44" s="97">
        <v>1.6399999999999998E-2</v>
      </c>
      <c r="N44" s="97">
        <v>-2.5000000000002924E-3</v>
      </c>
      <c r="O44" s="93">
        <v>39139686.909563996</v>
      </c>
      <c r="P44" s="95">
        <v>109.36</v>
      </c>
      <c r="Q44" s="83"/>
      <c r="R44" s="93">
        <v>42803.160440546992</v>
      </c>
      <c r="S44" s="94">
        <v>4.1316260569366686E-2</v>
      </c>
      <c r="T44" s="94">
        <v>5.541573002187725E-3</v>
      </c>
      <c r="U44" s="94">
        <f>R44/'סכום נכסי הקרן'!$C$42</f>
        <v>5.8071812114777587E-4</v>
      </c>
    </row>
    <row r="45" spans="2:21">
      <c r="B45" s="86" t="s">
        <v>417</v>
      </c>
      <c r="C45" s="83" t="s">
        <v>418</v>
      </c>
      <c r="D45" s="96" t="s">
        <v>139</v>
      </c>
      <c r="E45" s="96" t="s">
        <v>337</v>
      </c>
      <c r="F45" s="83" t="s">
        <v>414</v>
      </c>
      <c r="G45" s="96" t="s">
        <v>398</v>
      </c>
      <c r="H45" s="83" t="s">
        <v>387</v>
      </c>
      <c r="I45" s="83" t="s">
        <v>150</v>
      </c>
      <c r="J45" s="83"/>
      <c r="K45" s="93">
        <v>5.3999999999999497</v>
      </c>
      <c r="L45" s="96" t="s">
        <v>152</v>
      </c>
      <c r="M45" s="97">
        <v>1.34E-2</v>
      </c>
      <c r="N45" s="97">
        <v>-2.9999999999996165E-4</v>
      </c>
      <c r="O45" s="93">
        <v>141749225.66946498</v>
      </c>
      <c r="P45" s="95">
        <v>110.13</v>
      </c>
      <c r="Q45" s="83"/>
      <c r="R45" s="93">
        <v>156108.43072071997</v>
      </c>
      <c r="S45" s="94">
        <v>3.5442940382865828E-2</v>
      </c>
      <c r="T45" s="94">
        <v>2.0210803505909983E-2</v>
      </c>
      <c r="U45" s="94">
        <f>R45/'סכום נכסי הקרן'!$C$42</f>
        <v>2.1179509562006013E-3</v>
      </c>
    </row>
    <row r="46" spans="2:21">
      <c r="B46" s="86" t="s">
        <v>419</v>
      </c>
      <c r="C46" s="83" t="s">
        <v>420</v>
      </c>
      <c r="D46" s="96" t="s">
        <v>139</v>
      </c>
      <c r="E46" s="96" t="s">
        <v>337</v>
      </c>
      <c r="F46" s="83" t="s">
        <v>414</v>
      </c>
      <c r="G46" s="96" t="s">
        <v>398</v>
      </c>
      <c r="H46" s="83" t="s">
        <v>387</v>
      </c>
      <c r="I46" s="83" t="s">
        <v>150</v>
      </c>
      <c r="J46" s="83"/>
      <c r="K46" s="93">
        <v>6.490000000000208</v>
      </c>
      <c r="L46" s="96" t="s">
        <v>152</v>
      </c>
      <c r="M46" s="97">
        <v>1.77E-2</v>
      </c>
      <c r="N46" s="97">
        <v>2.0999999999999192E-3</v>
      </c>
      <c r="O46" s="93">
        <v>40790254.034069002</v>
      </c>
      <c r="P46" s="95">
        <v>111.92</v>
      </c>
      <c r="Q46" s="83"/>
      <c r="R46" s="93">
        <v>45652.453107996982</v>
      </c>
      <c r="S46" s="94">
        <v>3.354574786984512E-2</v>
      </c>
      <c r="T46" s="94">
        <v>5.9104607936208793E-3</v>
      </c>
      <c r="U46" s="94">
        <f>R46/'סכום נכסי הקרן'!$C$42</f>
        <v>6.1937498357128693E-4</v>
      </c>
    </row>
    <row r="47" spans="2:21">
      <c r="B47" s="86" t="s">
        <v>421</v>
      </c>
      <c r="C47" s="83" t="s">
        <v>422</v>
      </c>
      <c r="D47" s="96" t="s">
        <v>139</v>
      </c>
      <c r="E47" s="96" t="s">
        <v>337</v>
      </c>
      <c r="F47" s="83" t="s">
        <v>414</v>
      </c>
      <c r="G47" s="96" t="s">
        <v>398</v>
      </c>
      <c r="H47" s="83" t="s">
        <v>387</v>
      </c>
      <c r="I47" s="83" t="s">
        <v>150</v>
      </c>
      <c r="J47" s="83"/>
      <c r="K47" s="93">
        <v>9.7599999999966833</v>
      </c>
      <c r="L47" s="96" t="s">
        <v>152</v>
      </c>
      <c r="M47" s="97">
        <v>2.4799999999999999E-2</v>
      </c>
      <c r="N47" s="97">
        <v>8.199999999993348E-3</v>
      </c>
      <c r="O47" s="93">
        <v>3693189.2409739997</v>
      </c>
      <c r="P47" s="95">
        <v>118.92</v>
      </c>
      <c r="Q47" s="83"/>
      <c r="R47" s="93">
        <v>4391.9407205560001</v>
      </c>
      <c r="S47" s="94">
        <v>1.4022124590326633E-2</v>
      </c>
      <c r="T47" s="94">
        <v>5.686089502210368E-4</v>
      </c>
      <c r="U47" s="94">
        <f>R47/'סכום נכסי הקרן'!$C$42</f>
        <v>5.9586244033925271E-5</v>
      </c>
    </row>
    <row r="48" spans="2:21">
      <c r="B48" s="86" t="s">
        <v>423</v>
      </c>
      <c r="C48" s="83" t="s">
        <v>424</v>
      </c>
      <c r="D48" s="96" t="s">
        <v>139</v>
      </c>
      <c r="E48" s="96" t="s">
        <v>337</v>
      </c>
      <c r="F48" s="83" t="s">
        <v>376</v>
      </c>
      <c r="G48" s="96" t="s">
        <v>345</v>
      </c>
      <c r="H48" s="83" t="s">
        <v>387</v>
      </c>
      <c r="I48" s="83" t="s">
        <v>150</v>
      </c>
      <c r="J48" s="83"/>
      <c r="K48" s="93">
        <v>2.5799999999998047</v>
      </c>
      <c r="L48" s="96" t="s">
        <v>152</v>
      </c>
      <c r="M48" s="97">
        <v>4.2000000000000003E-2</v>
      </c>
      <c r="N48" s="97">
        <v>-4.0999999999999075E-3</v>
      </c>
      <c r="O48" s="93">
        <v>11177078.490390999</v>
      </c>
      <c r="P48" s="95">
        <v>116.99</v>
      </c>
      <c r="Q48" s="83"/>
      <c r="R48" s="93">
        <v>13076.063549431998</v>
      </c>
      <c r="S48" s="94">
        <v>1.1202463272165727E-2</v>
      </c>
      <c r="T48" s="94">
        <v>1.6929114578133088E-3</v>
      </c>
      <c r="U48" s="94">
        <f>R48/'סכום נכסי הקרן'!$C$42</f>
        <v>1.7740528919546364E-4</v>
      </c>
    </row>
    <row r="49" spans="2:21">
      <c r="B49" s="86" t="s">
        <v>425</v>
      </c>
      <c r="C49" s="83" t="s">
        <v>426</v>
      </c>
      <c r="D49" s="96" t="s">
        <v>139</v>
      </c>
      <c r="E49" s="96" t="s">
        <v>337</v>
      </c>
      <c r="F49" s="83" t="s">
        <v>376</v>
      </c>
      <c r="G49" s="96" t="s">
        <v>345</v>
      </c>
      <c r="H49" s="83" t="s">
        <v>387</v>
      </c>
      <c r="I49" s="83" t="s">
        <v>150</v>
      </c>
      <c r="J49" s="83"/>
      <c r="K49" s="93">
        <v>0.99000000000001853</v>
      </c>
      <c r="L49" s="96" t="s">
        <v>152</v>
      </c>
      <c r="M49" s="97">
        <v>4.0999999999999995E-2</v>
      </c>
      <c r="N49" s="97">
        <v>3.4999999999999394E-3</v>
      </c>
      <c r="O49" s="93">
        <v>51729266.223231986</v>
      </c>
      <c r="P49" s="95">
        <v>129.38</v>
      </c>
      <c r="Q49" s="83"/>
      <c r="R49" s="93">
        <v>66927.32423132399</v>
      </c>
      <c r="S49" s="94">
        <v>3.3197605774496423E-2</v>
      </c>
      <c r="T49" s="94">
        <v>8.6648427184277746E-3</v>
      </c>
      <c r="U49" s="94">
        <f>R49/'סכום נכסי הקרן'!$C$42</f>
        <v>9.0801495920019048E-4</v>
      </c>
    </row>
    <row r="50" spans="2:21">
      <c r="B50" s="86" t="s">
        <v>427</v>
      </c>
      <c r="C50" s="83" t="s">
        <v>428</v>
      </c>
      <c r="D50" s="96" t="s">
        <v>139</v>
      </c>
      <c r="E50" s="96" t="s">
        <v>337</v>
      </c>
      <c r="F50" s="83" t="s">
        <v>376</v>
      </c>
      <c r="G50" s="96" t="s">
        <v>345</v>
      </c>
      <c r="H50" s="83" t="s">
        <v>387</v>
      </c>
      <c r="I50" s="83" t="s">
        <v>150</v>
      </c>
      <c r="J50" s="83"/>
      <c r="K50" s="93">
        <v>1.6700000000000139</v>
      </c>
      <c r="L50" s="96" t="s">
        <v>152</v>
      </c>
      <c r="M50" s="97">
        <v>0.04</v>
      </c>
      <c r="N50" s="97">
        <v>-4.1999999999999564E-3</v>
      </c>
      <c r="O50" s="93">
        <v>59040160.675693996</v>
      </c>
      <c r="P50" s="95">
        <v>116.21</v>
      </c>
      <c r="Q50" s="83"/>
      <c r="R50" s="93">
        <v>68610.568107114988</v>
      </c>
      <c r="S50" s="94">
        <v>2.0325979304220622E-2</v>
      </c>
      <c r="T50" s="94">
        <v>8.8827663185118717E-3</v>
      </c>
      <c r="U50" s="94">
        <f>R50/'סכום נכסי הקרן'!$C$42</f>
        <v>9.3085182944346531E-4</v>
      </c>
    </row>
    <row r="51" spans="2:21">
      <c r="B51" s="86" t="s">
        <v>429</v>
      </c>
      <c r="C51" s="83" t="s">
        <v>430</v>
      </c>
      <c r="D51" s="96" t="s">
        <v>139</v>
      </c>
      <c r="E51" s="96" t="s">
        <v>337</v>
      </c>
      <c r="F51" s="83" t="s">
        <v>431</v>
      </c>
      <c r="G51" s="96" t="s">
        <v>398</v>
      </c>
      <c r="H51" s="83" t="s">
        <v>432</v>
      </c>
      <c r="I51" s="83" t="s">
        <v>341</v>
      </c>
      <c r="J51" s="83"/>
      <c r="K51" s="93">
        <v>4.7999999999998817</v>
      </c>
      <c r="L51" s="96" t="s">
        <v>152</v>
      </c>
      <c r="M51" s="97">
        <v>2.3399999999999997E-2</v>
      </c>
      <c r="N51" s="97">
        <v>1.2999999999999715E-3</v>
      </c>
      <c r="O51" s="93">
        <v>83943414.534464985</v>
      </c>
      <c r="P51" s="95">
        <v>113</v>
      </c>
      <c r="Q51" s="83"/>
      <c r="R51" s="93">
        <v>94856.054846379004</v>
      </c>
      <c r="S51" s="94">
        <v>2.5381989215192125E-2</v>
      </c>
      <c r="T51" s="94">
        <v>1.2280676174855246E-2</v>
      </c>
      <c r="U51" s="94">
        <f>R51/'סכום נכסי הקרן'!$C$42</f>
        <v>1.2869290347471282E-3</v>
      </c>
    </row>
    <row r="52" spans="2:21">
      <c r="B52" s="86" t="s">
        <v>433</v>
      </c>
      <c r="C52" s="83" t="s">
        <v>434</v>
      </c>
      <c r="D52" s="96" t="s">
        <v>139</v>
      </c>
      <c r="E52" s="96" t="s">
        <v>337</v>
      </c>
      <c r="F52" s="83" t="s">
        <v>431</v>
      </c>
      <c r="G52" s="96" t="s">
        <v>398</v>
      </c>
      <c r="H52" s="83" t="s">
        <v>432</v>
      </c>
      <c r="I52" s="83" t="s">
        <v>341</v>
      </c>
      <c r="J52" s="83"/>
      <c r="K52" s="93">
        <v>1.8500000000001269</v>
      </c>
      <c r="L52" s="96" t="s">
        <v>152</v>
      </c>
      <c r="M52" s="97">
        <v>0.03</v>
      </c>
      <c r="N52" s="97">
        <v>-3.5000000000008145E-3</v>
      </c>
      <c r="O52" s="93">
        <v>20299880.276103999</v>
      </c>
      <c r="P52" s="95">
        <v>108.83</v>
      </c>
      <c r="Q52" s="83"/>
      <c r="R52" s="93">
        <v>22092.360196512</v>
      </c>
      <c r="S52" s="94">
        <v>4.8212832792059943E-2</v>
      </c>
      <c r="T52" s="94">
        <v>2.8602193286555617E-3</v>
      </c>
      <c r="U52" s="94">
        <f>R52/'סכום נכסי הקרן'!$C$42</f>
        <v>2.9973099586555685E-4</v>
      </c>
    </row>
    <row r="53" spans="2:21">
      <c r="B53" s="86" t="s">
        <v>435</v>
      </c>
      <c r="C53" s="83" t="s">
        <v>436</v>
      </c>
      <c r="D53" s="96" t="s">
        <v>139</v>
      </c>
      <c r="E53" s="96" t="s">
        <v>337</v>
      </c>
      <c r="F53" s="83" t="s">
        <v>437</v>
      </c>
      <c r="G53" s="96" t="s">
        <v>398</v>
      </c>
      <c r="H53" s="83" t="s">
        <v>438</v>
      </c>
      <c r="I53" s="83" t="s">
        <v>150</v>
      </c>
      <c r="J53" s="83"/>
      <c r="K53" s="93">
        <v>1.7399999999999767</v>
      </c>
      <c r="L53" s="96" t="s">
        <v>152</v>
      </c>
      <c r="M53" s="97">
        <v>4.8000000000000001E-2</v>
      </c>
      <c r="N53" s="97">
        <v>-2.2000000000000288E-3</v>
      </c>
      <c r="O53" s="93">
        <v>61580455.173968993</v>
      </c>
      <c r="P53" s="95">
        <v>113.1</v>
      </c>
      <c r="Q53" s="83"/>
      <c r="R53" s="93">
        <v>69647.497676139974</v>
      </c>
      <c r="S53" s="94">
        <v>5.0327629937550224E-2</v>
      </c>
      <c r="T53" s="94">
        <v>9.0170139031700292E-3</v>
      </c>
      <c r="U53" s="94">
        <f>R53/'סכום נכסי הקרן'!$C$42</f>
        <v>9.4492003807313321E-4</v>
      </c>
    </row>
    <row r="54" spans="2:21">
      <c r="B54" s="86" t="s">
        <v>439</v>
      </c>
      <c r="C54" s="83" t="s">
        <v>440</v>
      </c>
      <c r="D54" s="96" t="s">
        <v>139</v>
      </c>
      <c r="E54" s="96" t="s">
        <v>337</v>
      </c>
      <c r="F54" s="83" t="s">
        <v>437</v>
      </c>
      <c r="G54" s="96" t="s">
        <v>398</v>
      </c>
      <c r="H54" s="83" t="s">
        <v>438</v>
      </c>
      <c r="I54" s="83" t="s">
        <v>150</v>
      </c>
      <c r="J54" s="83"/>
      <c r="K54" s="93">
        <v>0.74999999999986566</v>
      </c>
      <c r="L54" s="96" t="s">
        <v>152</v>
      </c>
      <c r="M54" s="97">
        <v>4.9000000000000002E-2</v>
      </c>
      <c r="N54" s="97">
        <v>-3.0000000000132481E-4</v>
      </c>
      <c r="O54" s="93">
        <v>7920292.527480999</v>
      </c>
      <c r="P54" s="95">
        <v>117.23</v>
      </c>
      <c r="Q54" s="83"/>
      <c r="R54" s="93">
        <v>9284.959034458996</v>
      </c>
      <c r="S54" s="94">
        <v>3.9980531651372421E-2</v>
      </c>
      <c r="T54" s="94">
        <v>1.2020906349484376E-3</v>
      </c>
      <c r="U54" s="94">
        <f>R54/'סכום נכסי הקרן'!$C$42</f>
        <v>1.2597069725527469E-4</v>
      </c>
    </row>
    <row r="55" spans="2:21">
      <c r="B55" s="86" t="s">
        <v>441</v>
      </c>
      <c r="C55" s="83" t="s">
        <v>442</v>
      </c>
      <c r="D55" s="96" t="s">
        <v>139</v>
      </c>
      <c r="E55" s="96" t="s">
        <v>337</v>
      </c>
      <c r="F55" s="83" t="s">
        <v>437</v>
      </c>
      <c r="G55" s="96" t="s">
        <v>398</v>
      </c>
      <c r="H55" s="83" t="s">
        <v>438</v>
      </c>
      <c r="I55" s="83" t="s">
        <v>150</v>
      </c>
      <c r="J55" s="83"/>
      <c r="K55" s="93">
        <v>5.6599999999998847</v>
      </c>
      <c r="L55" s="96" t="s">
        <v>152</v>
      </c>
      <c r="M55" s="97">
        <v>3.2000000000000001E-2</v>
      </c>
      <c r="N55" s="97">
        <v>1.6999999999996911E-3</v>
      </c>
      <c r="O55" s="93">
        <v>66287310.616582982</v>
      </c>
      <c r="P55" s="95">
        <v>119.72</v>
      </c>
      <c r="Q55" s="83"/>
      <c r="R55" s="93">
        <v>79359.169568384983</v>
      </c>
      <c r="S55" s="94">
        <v>4.0183479437992227E-2</v>
      </c>
      <c r="T55" s="94">
        <v>1.0274349534704123E-2</v>
      </c>
      <c r="U55" s="94">
        <f>R55/'סכום נכסי הקרן'!$C$42</f>
        <v>1.0766800248690081E-3</v>
      </c>
    </row>
    <row r="56" spans="2:21">
      <c r="B56" s="86" t="s">
        <v>443</v>
      </c>
      <c r="C56" s="83" t="s">
        <v>444</v>
      </c>
      <c r="D56" s="96" t="s">
        <v>139</v>
      </c>
      <c r="E56" s="96" t="s">
        <v>337</v>
      </c>
      <c r="F56" s="83" t="s">
        <v>437</v>
      </c>
      <c r="G56" s="96" t="s">
        <v>398</v>
      </c>
      <c r="H56" s="83" t="s">
        <v>438</v>
      </c>
      <c r="I56" s="83" t="s">
        <v>150</v>
      </c>
      <c r="J56" s="83"/>
      <c r="K56" s="93">
        <v>8.0900000000003143</v>
      </c>
      <c r="L56" s="96" t="s">
        <v>152</v>
      </c>
      <c r="M56" s="97">
        <v>1.1399999999999999E-2</v>
      </c>
      <c r="N56" s="97">
        <v>7.4000000000007116E-3</v>
      </c>
      <c r="O56" s="93">
        <v>30529501.870694995</v>
      </c>
      <c r="P56" s="95">
        <v>102.5</v>
      </c>
      <c r="Q56" s="93">
        <v>90.58479629899999</v>
      </c>
      <c r="R56" s="93">
        <v>31383.324254623996</v>
      </c>
      <c r="S56" s="94">
        <v>3.0441707984866638E-2</v>
      </c>
      <c r="T56" s="94">
        <v>4.0630874126664157E-3</v>
      </c>
      <c r="U56" s="94">
        <f>R56/'סכום נכסי הקרן'!$C$42</f>
        <v>4.2578316434906159E-4</v>
      </c>
    </row>
    <row r="57" spans="2:21">
      <c r="B57" s="86" t="s">
        <v>445</v>
      </c>
      <c r="C57" s="83" t="s">
        <v>446</v>
      </c>
      <c r="D57" s="96" t="s">
        <v>139</v>
      </c>
      <c r="E57" s="96" t="s">
        <v>337</v>
      </c>
      <c r="F57" s="83" t="s">
        <v>447</v>
      </c>
      <c r="G57" s="96" t="s">
        <v>398</v>
      </c>
      <c r="H57" s="83" t="s">
        <v>432</v>
      </c>
      <c r="I57" s="83" t="s">
        <v>341</v>
      </c>
      <c r="J57" s="83"/>
      <c r="K57" s="93">
        <v>6.1899999999997508</v>
      </c>
      <c r="L57" s="96" t="s">
        <v>152</v>
      </c>
      <c r="M57" s="97">
        <v>1.8200000000000001E-2</v>
      </c>
      <c r="N57" s="97">
        <v>2.400000000000116E-3</v>
      </c>
      <c r="O57" s="93">
        <v>21589012.591817994</v>
      </c>
      <c r="P57" s="95">
        <v>111.76</v>
      </c>
      <c r="Q57" s="83"/>
      <c r="R57" s="93">
        <v>24127.880155352996</v>
      </c>
      <c r="S57" s="94">
        <v>4.5642732752257914E-2</v>
      </c>
      <c r="T57" s="94">
        <v>3.1237508607487412E-3</v>
      </c>
      <c r="U57" s="94">
        <f>R57/'סכום נכסי הקרן'!$C$42</f>
        <v>3.2734725863425618E-4</v>
      </c>
    </row>
    <row r="58" spans="2:21">
      <c r="B58" s="86" t="s">
        <v>448</v>
      </c>
      <c r="C58" s="83" t="s">
        <v>449</v>
      </c>
      <c r="D58" s="96" t="s">
        <v>139</v>
      </c>
      <c r="E58" s="96" t="s">
        <v>337</v>
      </c>
      <c r="F58" s="83" t="s">
        <v>447</v>
      </c>
      <c r="G58" s="96" t="s">
        <v>398</v>
      </c>
      <c r="H58" s="83" t="s">
        <v>432</v>
      </c>
      <c r="I58" s="83" t="s">
        <v>341</v>
      </c>
      <c r="J58" s="83"/>
      <c r="K58" s="93">
        <v>7.3199999999979832</v>
      </c>
      <c r="L58" s="96" t="s">
        <v>152</v>
      </c>
      <c r="M58" s="97">
        <v>7.8000000000000005E-3</v>
      </c>
      <c r="N58" s="97">
        <v>5.7999999999720532E-3</v>
      </c>
      <c r="O58" s="93">
        <v>430128.01399999991</v>
      </c>
      <c r="P58" s="95">
        <v>101.49</v>
      </c>
      <c r="Q58" s="83"/>
      <c r="R58" s="93">
        <v>436.53692140899989</v>
      </c>
      <c r="S58" s="94">
        <v>8.9610002916666652E-4</v>
      </c>
      <c r="T58" s="94">
        <v>5.651688317497857E-5</v>
      </c>
      <c r="U58" s="94">
        <f>R58/'סכום נכסי הקרן'!$C$42</f>
        <v>5.9225743660770938E-6</v>
      </c>
    </row>
    <row r="59" spans="2:21">
      <c r="B59" s="86" t="s">
        <v>450</v>
      </c>
      <c r="C59" s="83" t="s">
        <v>451</v>
      </c>
      <c r="D59" s="96" t="s">
        <v>139</v>
      </c>
      <c r="E59" s="96" t="s">
        <v>337</v>
      </c>
      <c r="F59" s="83" t="s">
        <v>351</v>
      </c>
      <c r="G59" s="96" t="s">
        <v>345</v>
      </c>
      <c r="H59" s="83" t="s">
        <v>438</v>
      </c>
      <c r="I59" s="83" t="s">
        <v>150</v>
      </c>
      <c r="J59" s="83"/>
      <c r="K59" s="93">
        <v>1.3200000000000147</v>
      </c>
      <c r="L59" s="96" t="s">
        <v>152</v>
      </c>
      <c r="M59" s="97">
        <v>0.04</v>
      </c>
      <c r="N59" s="97">
        <v>-1.9999999999996978E-3</v>
      </c>
      <c r="O59" s="93">
        <v>62684180.13928999</v>
      </c>
      <c r="P59" s="95">
        <v>116.04</v>
      </c>
      <c r="Q59" s="83"/>
      <c r="R59" s="93">
        <v>72738.722743355989</v>
      </c>
      <c r="S59" s="94">
        <v>4.6432794818429352E-2</v>
      </c>
      <c r="T59" s="94">
        <v>9.4172238222474738E-3</v>
      </c>
      <c r="U59" s="94">
        <f>R59/'סכום נכסי הקרן'!$C$42</f>
        <v>9.8685924056665002E-4</v>
      </c>
    </row>
    <row r="60" spans="2:21">
      <c r="B60" s="86" t="s">
        <v>452</v>
      </c>
      <c r="C60" s="83" t="s">
        <v>453</v>
      </c>
      <c r="D60" s="96" t="s">
        <v>139</v>
      </c>
      <c r="E60" s="96" t="s">
        <v>337</v>
      </c>
      <c r="F60" s="83" t="s">
        <v>454</v>
      </c>
      <c r="G60" s="96" t="s">
        <v>398</v>
      </c>
      <c r="H60" s="83" t="s">
        <v>438</v>
      </c>
      <c r="I60" s="83" t="s">
        <v>150</v>
      </c>
      <c r="J60" s="83"/>
      <c r="K60" s="93">
        <v>3.7999999999999341</v>
      </c>
      <c r="L60" s="96" t="s">
        <v>152</v>
      </c>
      <c r="M60" s="97">
        <v>4.7500000000000001E-2</v>
      </c>
      <c r="N60" s="97">
        <v>-2.1000000000000098E-3</v>
      </c>
      <c r="O60" s="93">
        <v>72918735.565689981</v>
      </c>
      <c r="P60" s="95">
        <v>146.69999999999999</v>
      </c>
      <c r="Q60" s="93"/>
      <c r="R60" s="93">
        <v>106971.78468758998</v>
      </c>
      <c r="S60" s="94">
        <v>3.8636536621464518E-2</v>
      </c>
      <c r="T60" s="94">
        <v>1.3849256641783892E-2</v>
      </c>
      <c r="U60" s="94">
        <f>R60/'סכום נכסי הקרן'!$C$42</f>
        <v>1.4513053050343361E-3</v>
      </c>
    </row>
    <row r="61" spans="2:21">
      <c r="B61" s="86" t="s">
        <v>455</v>
      </c>
      <c r="C61" s="83" t="s">
        <v>456</v>
      </c>
      <c r="D61" s="96" t="s">
        <v>139</v>
      </c>
      <c r="E61" s="96" t="s">
        <v>337</v>
      </c>
      <c r="F61" s="83" t="s">
        <v>457</v>
      </c>
      <c r="G61" s="96" t="s">
        <v>345</v>
      </c>
      <c r="H61" s="83" t="s">
        <v>432</v>
      </c>
      <c r="I61" s="83" t="s">
        <v>341</v>
      </c>
      <c r="J61" s="83"/>
      <c r="K61" s="93">
        <v>2.3100000000002217</v>
      </c>
      <c r="L61" s="96" t="s">
        <v>152</v>
      </c>
      <c r="M61" s="97">
        <v>3.5499999999999997E-2</v>
      </c>
      <c r="N61" s="97">
        <v>-4.3000000000011111E-3</v>
      </c>
      <c r="O61" s="93">
        <v>9022247.169379998</v>
      </c>
      <c r="P61" s="95">
        <v>119.6</v>
      </c>
      <c r="Q61" s="83"/>
      <c r="R61" s="93">
        <v>10790.60729736</v>
      </c>
      <c r="S61" s="94">
        <v>3.1646625297946103E-2</v>
      </c>
      <c r="T61" s="94">
        <v>1.3970215624455387E-3</v>
      </c>
      <c r="U61" s="94">
        <f>R61/'סכום נכסי הקרן'!$C$42</f>
        <v>1.463980961048469E-4</v>
      </c>
    </row>
    <row r="62" spans="2:21">
      <c r="B62" s="86" t="s">
        <v>458</v>
      </c>
      <c r="C62" s="83" t="s">
        <v>459</v>
      </c>
      <c r="D62" s="96" t="s">
        <v>139</v>
      </c>
      <c r="E62" s="96" t="s">
        <v>337</v>
      </c>
      <c r="F62" s="83" t="s">
        <v>457</v>
      </c>
      <c r="G62" s="96" t="s">
        <v>345</v>
      </c>
      <c r="H62" s="83" t="s">
        <v>432</v>
      </c>
      <c r="I62" s="83" t="s">
        <v>341</v>
      </c>
      <c r="J62" s="83"/>
      <c r="K62" s="93">
        <v>0.6899999999998202</v>
      </c>
      <c r="L62" s="96" t="s">
        <v>152</v>
      </c>
      <c r="M62" s="97">
        <v>4.6500000000000007E-2</v>
      </c>
      <c r="N62" s="97">
        <v>-1.2000000000022743E-3</v>
      </c>
      <c r="O62" s="93">
        <v>5823734.424620999</v>
      </c>
      <c r="P62" s="95">
        <v>129.87</v>
      </c>
      <c r="Q62" s="83"/>
      <c r="R62" s="93">
        <v>7563.2838860439988</v>
      </c>
      <c r="S62" s="94">
        <v>1.4661443596222679E-2</v>
      </c>
      <c r="T62" s="94">
        <v>9.7919147463418669E-4</v>
      </c>
      <c r="U62" s="94">
        <f>R62/'סכום נכסי הקרן'!$C$42</f>
        <v>1.0261242307355639E-4</v>
      </c>
    </row>
    <row r="63" spans="2:21">
      <c r="B63" s="86" t="s">
        <v>460</v>
      </c>
      <c r="C63" s="83" t="s">
        <v>461</v>
      </c>
      <c r="D63" s="96" t="s">
        <v>139</v>
      </c>
      <c r="E63" s="96" t="s">
        <v>337</v>
      </c>
      <c r="F63" s="83" t="s">
        <v>457</v>
      </c>
      <c r="G63" s="96" t="s">
        <v>345</v>
      </c>
      <c r="H63" s="83" t="s">
        <v>432</v>
      </c>
      <c r="I63" s="83" t="s">
        <v>341</v>
      </c>
      <c r="J63" s="83"/>
      <c r="K63" s="93">
        <v>5.2500000000001306</v>
      </c>
      <c r="L63" s="96" t="s">
        <v>152</v>
      </c>
      <c r="M63" s="97">
        <v>1.4999999999999999E-2</v>
      </c>
      <c r="N63" s="97">
        <v>-3.2000000000002504E-3</v>
      </c>
      <c r="O63" s="93">
        <v>27073094.53779899</v>
      </c>
      <c r="P63" s="95">
        <v>111.72</v>
      </c>
      <c r="Q63" s="83"/>
      <c r="R63" s="93">
        <v>30246.061442232</v>
      </c>
      <c r="S63" s="94">
        <v>5.2962358755829483E-2</v>
      </c>
      <c r="T63" s="94">
        <v>3.9158500397089378E-3</v>
      </c>
      <c r="U63" s="94">
        <f>R63/'סכום נכסי הקרן'!$C$42</f>
        <v>4.1035371668991403E-4</v>
      </c>
    </row>
    <row r="64" spans="2:21">
      <c r="B64" s="86" t="s">
        <v>462</v>
      </c>
      <c r="C64" s="83" t="s">
        <v>463</v>
      </c>
      <c r="D64" s="96" t="s">
        <v>139</v>
      </c>
      <c r="E64" s="96" t="s">
        <v>337</v>
      </c>
      <c r="F64" s="83" t="s">
        <v>464</v>
      </c>
      <c r="G64" s="96" t="s">
        <v>465</v>
      </c>
      <c r="H64" s="83" t="s">
        <v>432</v>
      </c>
      <c r="I64" s="83" t="s">
        <v>341</v>
      </c>
      <c r="J64" s="83"/>
      <c r="K64" s="93">
        <v>1.2299999999994835</v>
      </c>
      <c r="L64" s="96" t="s">
        <v>152</v>
      </c>
      <c r="M64" s="97">
        <v>4.6500000000000007E-2</v>
      </c>
      <c r="N64" s="97">
        <v>-2.9999999994319407E-4</v>
      </c>
      <c r="O64" s="93">
        <v>145715.75338499996</v>
      </c>
      <c r="P64" s="95">
        <v>132.88999999999999</v>
      </c>
      <c r="Q64" s="83"/>
      <c r="R64" s="93">
        <v>193.64167266999996</v>
      </c>
      <c r="S64" s="94">
        <v>1.917358107022911E-3</v>
      </c>
      <c r="T64" s="94">
        <v>2.5070098897417571E-5</v>
      </c>
      <c r="U64" s="94">
        <f>R64/'סכום נכסי הקרן'!$C$42</f>
        <v>2.6271711521168685E-6</v>
      </c>
    </row>
    <row r="65" spans="2:21">
      <c r="B65" s="86" t="s">
        <v>466</v>
      </c>
      <c r="C65" s="83" t="s">
        <v>467</v>
      </c>
      <c r="D65" s="96" t="s">
        <v>139</v>
      </c>
      <c r="E65" s="96" t="s">
        <v>337</v>
      </c>
      <c r="F65" s="83" t="s">
        <v>468</v>
      </c>
      <c r="G65" s="96" t="s">
        <v>469</v>
      </c>
      <c r="H65" s="83" t="s">
        <v>438</v>
      </c>
      <c r="I65" s="83" t="s">
        <v>150</v>
      </c>
      <c r="J65" s="83"/>
      <c r="K65" s="93">
        <v>7.2999999999998897</v>
      </c>
      <c r="L65" s="96" t="s">
        <v>152</v>
      </c>
      <c r="M65" s="97">
        <v>3.85E-2</v>
      </c>
      <c r="N65" s="97">
        <v>3.8999999999999434E-3</v>
      </c>
      <c r="O65" s="93">
        <v>51903604.299398996</v>
      </c>
      <c r="P65" s="95">
        <v>132.08000000000001</v>
      </c>
      <c r="Q65" s="83"/>
      <c r="R65" s="93">
        <v>68554.282917842007</v>
      </c>
      <c r="S65" s="94">
        <v>1.9268428958596016E-2</v>
      </c>
      <c r="T65" s="94">
        <v>8.8754792751700277E-3</v>
      </c>
      <c r="U65" s="94">
        <f>R65/'סכום נכסי הקרן'!$C$42</f>
        <v>9.3008819822963358E-4</v>
      </c>
    </row>
    <row r="66" spans="2:21">
      <c r="B66" s="86" t="s">
        <v>470</v>
      </c>
      <c r="C66" s="83" t="s">
        <v>471</v>
      </c>
      <c r="D66" s="96" t="s">
        <v>139</v>
      </c>
      <c r="E66" s="96" t="s">
        <v>337</v>
      </c>
      <c r="F66" s="83" t="s">
        <v>468</v>
      </c>
      <c r="G66" s="96" t="s">
        <v>469</v>
      </c>
      <c r="H66" s="83" t="s">
        <v>438</v>
      </c>
      <c r="I66" s="83" t="s">
        <v>150</v>
      </c>
      <c r="J66" s="83"/>
      <c r="K66" s="93">
        <v>5.3499999999999917</v>
      </c>
      <c r="L66" s="96" t="s">
        <v>152</v>
      </c>
      <c r="M66" s="97">
        <v>4.4999999999999998E-2</v>
      </c>
      <c r="N66" s="97">
        <v>-5.0000000000009802E-4</v>
      </c>
      <c r="O66" s="93">
        <v>121418727.93934198</v>
      </c>
      <c r="P66" s="95">
        <v>130.13999999999999</v>
      </c>
      <c r="Q66" s="83"/>
      <c r="R66" s="93">
        <v>158014.33761572896</v>
      </c>
      <c r="S66" s="94">
        <v>4.1278051466314955E-2</v>
      </c>
      <c r="T66" s="94">
        <v>2.0457554495448137E-2</v>
      </c>
      <c r="U66" s="94">
        <f>R66/'סכום נכסי הקרן'!$C$42</f>
        <v>2.1438087353870127E-3</v>
      </c>
    </row>
    <row r="67" spans="2:21">
      <c r="B67" s="86" t="s">
        <v>472</v>
      </c>
      <c r="C67" s="83" t="s">
        <v>473</v>
      </c>
      <c r="D67" s="96" t="s">
        <v>139</v>
      </c>
      <c r="E67" s="96" t="s">
        <v>337</v>
      </c>
      <c r="F67" s="83" t="s">
        <v>468</v>
      </c>
      <c r="G67" s="96" t="s">
        <v>469</v>
      </c>
      <c r="H67" s="83" t="s">
        <v>438</v>
      </c>
      <c r="I67" s="83" t="s">
        <v>150</v>
      </c>
      <c r="J67" s="83"/>
      <c r="K67" s="93">
        <v>10.039999999999811</v>
      </c>
      <c r="L67" s="96" t="s">
        <v>152</v>
      </c>
      <c r="M67" s="97">
        <v>2.3900000000000001E-2</v>
      </c>
      <c r="N67" s="97">
        <v>8.1999999999997214E-3</v>
      </c>
      <c r="O67" s="93">
        <v>44733313.455999993</v>
      </c>
      <c r="P67" s="95">
        <v>117.44</v>
      </c>
      <c r="Q67" s="83"/>
      <c r="R67" s="93">
        <v>52534.80458515299</v>
      </c>
      <c r="S67" s="94">
        <v>3.609886260772166E-2</v>
      </c>
      <c r="T67" s="94">
        <v>6.8014943702267277E-3</v>
      </c>
      <c r="U67" s="94">
        <f>R67/'סכום נכסי הקרן'!$C$42</f>
        <v>7.1274907505791967E-4</v>
      </c>
    </row>
    <row r="68" spans="2:21">
      <c r="B68" s="86" t="s">
        <v>474</v>
      </c>
      <c r="C68" s="83" t="s">
        <v>475</v>
      </c>
      <c r="D68" s="96" t="s">
        <v>139</v>
      </c>
      <c r="E68" s="96" t="s">
        <v>337</v>
      </c>
      <c r="F68" s="83" t="s">
        <v>476</v>
      </c>
      <c r="G68" s="96" t="s">
        <v>398</v>
      </c>
      <c r="H68" s="83" t="s">
        <v>438</v>
      </c>
      <c r="I68" s="83" t="s">
        <v>150</v>
      </c>
      <c r="J68" s="83"/>
      <c r="K68" s="93">
        <v>5.7499999999998064</v>
      </c>
      <c r="L68" s="96" t="s">
        <v>152</v>
      </c>
      <c r="M68" s="97">
        <v>1.5800000000000002E-2</v>
      </c>
      <c r="N68" s="97">
        <v>2.1999999999993934E-3</v>
      </c>
      <c r="O68" s="93">
        <v>15198323.859579999</v>
      </c>
      <c r="P68" s="95">
        <v>110.6</v>
      </c>
      <c r="Q68" s="83"/>
      <c r="R68" s="93">
        <v>16809.345737090996</v>
      </c>
      <c r="S68" s="94">
        <v>3.35786007169517E-2</v>
      </c>
      <c r="T68" s="94">
        <v>2.1762462295392224E-3</v>
      </c>
      <c r="U68" s="94">
        <f>R68/'סכום נכסי הקרן'!$C$42</f>
        <v>2.280553952955282E-4</v>
      </c>
    </row>
    <row r="69" spans="2:21">
      <c r="B69" s="86" t="s">
        <v>477</v>
      </c>
      <c r="C69" s="83" t="s">
        <v>478</v>
      </c>
      <c r="D69" s="96" t="s">
        <v>139</v>
      </c>
      <c r="E69" s="96" t="s">
        <v>337</v>
      </c>
      <c r="F69" s="83" t="s">
        <v>476</v>
      </c>
      <c r="G69" s="96" t="s">
        <v>398</v>
      </c>
      <c r="H69" s="83" t="s">
        <v>438</v>
      </c>
      <c r="I69" s="83" t="s">
        <v>150</v>
      </c>
      <c r="J69" s="83"/>
      <c r="K69" s="93">
        <v>8.7000000000008146</v>
      </c>
      <c r="L69" s="96" t="s">
        <v>152</v>
      </c>
      <c r="M69" s="97">
        <v>8.3999999999999995E-3</v>
      </c>
      <c r="N69" s="97">
        <v>8.5000000000013294E-3</v>
      </c>
      <c r="O69" s="93">
        <v>12780823.807995999</v>
      </c>
      <c r="P69" s="95">
        <v>99.91</v>
      </c>
      <c r="Q69" s="83"/>
      <c r="R69" s="93">
        <v>12769.320664397999</v>
      </c>
      <c r="S69" s="94">
        <v>5.1123295231983994E-2</v>
      </c>
      <c r="T69" s="94">
        <v>1.6531985470650797E-3</v>
      </c>
      <c r="U69" s="94">
        <f>R69/'סכום נכסי הקרן'!$C$42</f>
        <v>1.7324365369848172E-4</v>
      </c>
    </row>
    <row r="70" spans="2:21">
      <c r="B70" s="86" t="s">
        <v>479</v>
      </c>
      <c r="C70" s="83" t="s">
        <v>480</v>
      </c>
      <c r="D70" s="96" t="s">
        <v>139</v>
      </c>
      <c r="E70" s="96" t="s">
        <v>337</v>
      </c>
      <c r="F70" s="83" t="s">
        <v>481</v>
      </c>
      <c r="G70" s="96" t="s">
        <v>465</v>
      </c>
      <c r="H70" s="83" t="s">
        <v>438</v>
      </c>
      <c r="I70" s="83" t="s">
        <v>150</v>
      </c>
      <c r="J70" s="83"/>
      <c r="K70" s="93">
        <v>1.1700000000010904</v>
      </c>
      <c r="L70" s="96" t="s">
        <v>152</v>
      </c>
      <c r="M70" s="97">
        <v>4.8899999999999999E-2</v>
      </c>
      <c r="N70" s="97">
        <v>0</v>
      </c>
      <c r="O70" s="93">
        <v>192392.87125399997</v>
      </c>
      <c r="P70" s="95">
        <v>128.69999999999999</v>
      </c>
      <c r="Q70" s="83"/>
      <c r="R70" s="93">
        <v>247.60960876899998</v>
      </c>
      <c r="S70" s="94">
        <v>5.1696244092161907E-3</v>
      </c>
      <c r="T70" s="94">
        <v>3.2057135709463518E-5</v>
      </c>
      <c r="U70" s="94">
        <f>R70/'סכום נכסי הקרן'!$C$42</f>
        <v>3.3593637783404756E-6</v>
      </c>
    </row>
    <row r="71" spans="2:21">
      <c r="B71" s="86" t="s">
        <v>482</v>
      </c>
      <c r="C71" s="83" t="s">
        <v>483</v>
      </c>
      <c r="D71" s="96" t="s">
        <v>139</v>
      </c>
      <c r="E71" s="96" t="s">
        <v>337</v>
      </c>
      <c r="F71" s="83" t="s">
        <v>351</v>
      </c>
      <c r="G71" s="96" t="s">
        <v>345</v>
      </c>
      <c r="H71" s="83" t="s">
        <v>432</v>
      </c>
      <c r="I71" s="83" t="s">
        <v>341</v>
      </c>
      <c r="J71" s="83"/>
      <c r="K71" s="93">
        <v>3.7300000000002616</v>
      </c>
      <c r="L71" s="96" t="s">
        <v>152</v>
      </c>
      <c r="M71" s="97">
        <v>1.6399999999999998E-2</v>
      </c>
      <c r="N71" s="97">
        <v>7.7000000000006785E-3</v>
      </c>
      <c r="O71" s="93">
        <f>29106947.672/50000</f>
        <v>582.13895344000002</v>
      </c>
      <c r="P71" s="95">
        <v>5220000</v>
      </c>
      <c r="Q71" s="83"/>
      <c r="R71" s="93">
        <v>30387.65374922199</v>
      </c>
      <c r="S71" s="94">
        <f>237104.49390681%/50000</f>
        <v>4.7420898781362006E-2</v>
      </c>
      <c r="T71" s="94">
        <v>3.9341814922852743E-3</v>
      </c>
      <c r="U71" s="94">
        <f>R71/'סכום נכסי הקרן'!$C$42</f>
        <v>4.122747248032849E-4</v>
      </c>
    </row>
    <row r="72" spans="2:21">
      <c r="B72" s="86" t="s">
        <v>484</v>
      </c>
      <c r="C72" s="83" t="s">
        <v>485</v>
      </c>
      <c r="D72" s="96" t="s">
        <v>139</v>
      </c>
      <c r="E72" s="96" t="s">
        <v>337</v>
      </c>
      <c r="F72" s="83" t="s">
        <v>351</v>
      </c>
      <c r="G72" s="96" t="s">
        <v>345</v>
      </c>
      <c r="H72" s="83" t="s">
        <v>432</v>
      </c>
      <c r="I72" s="83" t="s">
        <v>341</v>
      </c>
      <c r="J72" s="83"/>
      <c r="K72" s="93">
        <v>7.8899999999995707</v>
      </c>
      <c r="L72" s="96" t="s">
        <v>152</v>
      </c>
      <c r="M72" s="97">
        <v>2.7799999999999998E-2</v>
      </c>
      <c r="N72" s="97">
        <v>1.8199999999997548E-2</v>
      </c>
      <c r="O72" s="93">
        <f>11113561.8384/50000</f>
        <v>222.27123676800002</v>
      </c>
      <c r="P72" s="95">
        <v>5461001</v>
      </c>
      <c r="Q72" s="83"/>
      <c r="R72" s="93">
        <v>12138.234646688998</v>
      </c>
      <c r="S72" s="94">
        <f>265747.533199426%/50000</f>
        <v>5.3149506639885206E-2</v>
      </c>
      <c r="T72" s="94">
        <v>1.5714940840815123E-3</v>
      </c>
      <c r="U72" s="94">
        <f>R72/'סכום נכסי הקרן'!$C$42</f>
        <v>1.6468159700185896E-4</v>
      </c>
    </row>
    <row r="73" spans="2:21">
      <c r="B73" s="86" t="s">
        <v>486</v>
      </c>
      <c r="C73" s="83" t="s">
        <v>487</v>
      </c>
      <c r="D73" s="96" t="s">
        <v>139</v>
      </c>
      <c r="E73" s="96" t="s">
        <v>337</v>
      </c>
      <c r="F73" s="83" t="s">
        <v>351</v>
      </c>
      <c r="G73" s="96" t="s">
        <v>345</v>
      </c>
      <c r="H73" s="83" t="s">
        <v>432</v>
      </c>
      <c r="I73" s="83" t="s">
        <v>341</v>
      </c>
      <c r="J73" s="83"/>
      <c r="K73" s="93">
        <v>5.089999999999403</v>
      </c>
      <c r="L73" s="96" t="s">
        <v>152</v>
      </c>
      <c r="M73" s="97">
        <v>2.4199999999999999E-2</v>
      </c>
      <c r="N73" s="97">
        <v>1.3199999999999655E-2</v>
      </c>
      <c r="O73" s="93">
        <f>13920714.104/50000</f>
        <v>278.41428208000002</v>
      </c>
      <c r="P73" s="95">
        <v>5408000</v>
      </c>
      <c r="Q73" s="83"/>
      <c r="R73" s="93">
        <v>15056.645161810997</v>
      </c>
      <c r="S73" s="94">
        <f>48297.2421468966%/50000</f>
        <v>9.6594484293793196E-3</v>
      </c>
      <c r="T73" s="94">
        <v>1.9493303175148902E-3</v>
      </c>
      <c r="U73" s="94">
        <f>R73/'סכום נכסי הקרן'!$C$42</f>
        <v>2.0427619360725632E-4</v>
      </c>
    </row>
    <row r="74" spans="2:21">
      <c r="B74" s="86" t="s">
        <v>488</v>
      </c>
      <c r="C74" s="83" t="s">
        <v>489</v>
      </c>
      <c r="D74" s="96" t="s">
        <v>139</v>
      </c>
      <c r="E74" s="96" t="s">
        <v>337</v>
      </c>
      <c r="F74" s="83" t="s">
        <v>351</v>
      </c>
      <c r="G74" s="96" t="s">
        <v>345</v>
      </c>
      <c r="H74" s="83" t="s">
        <v>432</v>
      </c>
      <c r="I74" s="83" t="s">
        <v>341</v>
      </c>
      <c r="J74" s="83"/>
      <c r="K74" s="93">
        <v>4.8099999999998921</v>
      </c>
      <c r="L74" s="96" t="s">
        <v>152</v>
      </c>
      <c r="M74" s="97">
        <v>1.95E-2</v>
      </c>
      <c r="N74" s="97">
        <v>1.3199999999999627E-2</v>
      </c>
      <c r="O74" s="93">
        <f>23066968.412/50000</f>
        <v>461.33936824</v>
      </c>
      <c r="P74" s="95">
        <v>5136349</v>
      </c>
      <c r="Q74" s="83"/>
      <c r="R74" s="93">
        <v>23696.002298233998</v>
      </c>
      <c r="S74" s="94">
        <f>92940.7647850437%/50000</f>
        <v>1.8588152957008743E-2</v>
      </c>
      <c r="T74" s="94">
        <v>3.0678371700628032E-3</v>
      </c>
      <c r="U74" s="94">
        <f>R74/'סכום נכסי הקרן'!$C$42</f>
        <v>3.2148789462538052E-4</v>
      </c>
    </row>
    <row r="75" spans="2:21">
      <c r="B75" s="86" t="s">
        <v>490</v>
      </c>
      <c r="C75" s="83" t="s">
        <v>491</v>
      </c>
      <c r="D75" s="96" t="s">
        <v>139</v>
      </c>
      <c r="E75" s="96" t="s">
        <v>337</v>
      </c>
      <c r="F75" s="83" t="s">
        <v>351</v>
      </c>
      <c r="G75" s="96" t="s">
        <v>345</v>
      </c>
      <c r="H75" s="83" t="s">
        <v>438</v>
      </c>
      <c r="I75" s="83" t="s">
        <v>150</v>
      </c>
      <c r="J75" s="83"/>
      <c r="K75" s="93">
        <v>0.85000000000005227</v>
      </c>
      <c r="L75" s="96" t="s">
        <v>152</v>
      </c>
      <c r="M75" s="97">
        <v>0.05</v>
      </c>
      <c r="N75" s="97">
        <v>4.2000000000000613E-3</v>
      </c>
      <c r="O75" s="93">
        <v>39536625.440441996</v>
      </c>
      <c r="P75" s="95">
        <v>116.22</v>
      </c>
      <c r="Q75" s="83"/>
      <c r="R75" s="93">
        <v>45949.467376115994</v>
      </c>
      <c r="S75" s="94">
        <v>3.9536664977106971E-2</v>
      </c>
      <c r="T75" s="94">
        <v>5.9489141749257254E-3</v>
      </c>
      <c r="U75" s="94">
        <f>R75/'סכום נכסי הקרן'!$C$42</f>
        <v>6.2340462918532345E-4</v>
      </c>
    </row>
    <row r="76" spans="2:21">
      <c r="B76" s="86" t="s">
        <v>492</v>
      </c>
      <c r="C76" s="83" t="s">
        <v>493</v>
      </c>
      <c r="D76" s="96" t="s">
        <v>139</v>
      </c>
      <c r="E76" s="96" t="s">
        <v>337</v>
      </c>
      <c r="F76" s="83" t="s">
        <v>494</v>
      </c>
      <c r="G76" s="96" t="s">
        <v>398</v>
      </c>
      <c r="H76" s="83" t="s">
        <v>432</v>
      </c>
      <c r="I76" s="83" t="s">
        <v>341</v>
      </c>
      <c r="J76" s="83"/>
      <c r="K76" s="93">
        <v>0.77000000000011015</v>
      </c>
      <c r="L76" s="96" t="s">
        <v>152</v>
      </c>
      <c r="M76" s="97">
        <v>5.0999999999999997E-2</v>
      </c>
      <c r="N76" s="97">
        <v>-5.700000000000368E-3</v>
      </c>
      <c r="O76" s="93">
        <v>11496431.399765996</v>
      </c>
      <c r="P76" s="95">
        <v>118.25</v>
      </c>
      <c r="Q76" s="83"/>
      <c r="R76" s="93">
        <v>13594.530304849999</v>
      </c>
      <c r="S76" s="94">
        <v>2.5554917343294178E-2</v>
      </c>
      <c r="T76" s="94">
        <v>1.7600355053085165E-3</v>
      </c>
      <c r="U76" s="94">
        <f>R76/'סכום נכסי הקרן'!$C$42</f>
        <v>1.8443942024992457E-4</v>
      </c>
    </row>
    <row r="77" spans="2:21">
      <c r="B77" s="86" t="s">
        <v>495</v>
      </c>
      <c r="C77" s="83" t="s">
        <v>496</v>
      </c>
      <c r="D77" s="96" t="s">
        <v>139</v>
      </c>
      <c r="E77" s="96" t="s">
        <v>337</v>
      </c>
      <c r="F77" s="83" t="s">
        <v>494</v>
      </c>
      <c r="G77" s="96" t="s">
        <v>398</v>
      </c>
      <c r="H77" s="83" t="s">
        <v>432</v>
      </c>
      <c r="I77" s="83" t="s">
        <v>341</v>
      </c>
      <c r="J77" s="83"/>
      <c r="K77" s="93">
        <v>2.1600000000000317</v>
      </c>
      <c r="L77" s="96" t="s">
        <v>152</v>
      </c>
      <c r="M77" s="97">
        <v>2.5499999999999998E-2</v>
      </c>
      <c r="N77" s="97">
        <v>-1.299999999999612E-3</v>
      </c>
      <c r="O77" s="93">
        <v>45567499.799280994</v>
      </c>
      <c r="P77" s="95">
        <v>108.64</v>
      </c>
      <c r="Q77" s="83"/>
      <c r="R77" s="93">
        <v>49504.532607283996</v>
      </c>
      <c r="S77" s="94">
        <v>4.0883365470104509E-2</v>
      </c>
      <c r="T77" s="94">
        <v>6.4091758309177118E-3</v>
      </c>
      <c r="U77" s="94">
        <f>R77/'סכום נכסי הקרן'!$C$42</f>
        <v>6.7163683401209591E-4</v>
      </c>
    </row>
    <row r="78" spans="2:21">
      <c r="B78" s="86" t="s">
        <v>497</v>
      </c>
      <c r="C78" s="83" t="s">
        <v>498</v>
      </c>
      <c r="D78" s="96" t="s">
        <v>139</v>
      </c>
      <c r="E78" s="96" t="s">
        <v>337</v>
      </c>
      <c r="F78" s="83" t="s">
        <v>494</v>
      </c>
      <c r="G78" s="96" t="s">
        <v>398</v>
      </c>
      <c r="H78" s="83" t="s">
        <v>432</v>
      </c>
      <c r="I78" s="83" t="s">
        <v>341</v>
      </c>
      <c r="J78" s="83"/>
      <c r="K78" s="93">
        <v>6.5100000000001517</v>
      </c>
      <c r="L78" s="96" t="s">
        <v>152</v>
      </c>
      <c r="M78" s="97">
        <v>2.35E-2</v>
      </c>
      <c r="N78" s="97">
        <v>4.4000000000003116E-3</v>
      </c>
      <c r="O78" s="93">
        <v>32527644.019111995</v>
      </c>
      <c r="P78" s="95">
        <v>115.27</v>
      </c>
      <c r="Q78" s="93">
        <v>747.02351857499991</v>
      </c>
      <c r="R78" s="93">
        <v>38287.523649819996</v>
      </c>
      <c r="S78" s="94">
        <v>4.1439219943842739E-2</v>
      </c>
      <c r="T78" s="94">
        <v>4.9569495615439914E-3</v>
      </c>
      <c r="U78" s="94">
        <f>R78/'סכום נכסי הקרן'!$C$42</f>
        <v>5.1945367044117189E-4</v>
      </c>
    </row>
    <row r="79" spans="2:21">
      <c r="B79" s="86" t="s">
        <v>499</v>
      </c>
      <c r="C79" s="83" t="s">
        <v>500</v>
      </c>
      <c r="D79" s="96" t="s">
        <v>139</v>
      </c>
      <c r="E79" s="96" t="s">
        <v>337</v>
      </c>
      <c r="F79" s="83" t="s">
        <v>494</v>
      </c>
      <c r="G79" s="96" t="s">
        <v>398</v>
      </c>
      <c r="H79" s="83" t="s">
        <v>432</v>
      </c>
      <c r="I79" s="83" t="s">
        <v>341</v>
      </c>
      <c r="J79" s="83"/>
      <c r="K79" s="93">
        <v>5.2000000000000943</v>
      </c>
      <c r="L79" s="96" t="s">
        <v>152</v>
      </c>
      <c r="M79" s="97">
        <v>1.7600000000000001E-2</v>
      </c>
      <c r="N79" s="97">
        <v>2.2000000000003111E-3</v>
      </c>
      <c r="O79" s="93">
        <v>49758157.255237997</v>
      </c>
      <c r="P79" s="95">
        <v>111.33</v>
      </c>
      <c r="Q79" s="83"/>
      <c r="R79" s="93">
        <v>55395.756558473986</v>
      </c>
      <c r="S79" s="94">
        <v>3.8514496296274119E-2</v>
      </c>
      <c r="T79" s="94">
        <v>7.1718916505381326E-3</v>
      </c>
      <c r="U79" s="94">
        <f>R79/'סכום נכסי הקרן'!$C$42</f>
        <v>7.5156412136620954E-4</v>
      </c>
    </row>
    <row r="80" spans="2:21">
      <c r="B80" s="86" t="s">
        <v>501</v>
      </c>
      <c r="C80" s="83" t="s">
        <v>502</v>
      </c>
      <c r="D80" s="96" t="s">
        <v>139</v>
      </c>
      <c r="E80" s="96" t="s">
        <v>337</v>
      </c>
      <c r="F80" s="83" t="s">
        <v>494</v>
      </c>
      <c r="G80" s="96" t="s">
        <v>398</v>
      </c>
      <c r="H80" s="83" t="s">
        <v>432</v>
      </c>
      <c r="I80" s="83" t="s">
        <v>341</v>
      </c>
      <c r="J80" s="83"/>
      <c r="K80" s="93">
        <v>5.7399999999999656</v>
      </c>
      <c r="L80" s="96" t="s">
        <v>152</v>
      </c>
      <c r="M80" s="97">
        <v>2.1499999999999998E-2</v>
      </c>
      <c r="N80" s="97">
        <v>4.2999999999995863E-3</v>
      </c>
      <c r="O80" s="93">
        <v>35780935.195789993</v>
      </c>
      <c r="P80" s="95">
        <v>114.14</v>
      </c>
      <c r="Q80" s="83"/>
      <c r="R80" s="93">
        <v>40840.361037882991</v>
      </c>
      <c r="S80" s="94">
        <v>4.5636510533398504E-2</v>
      </c>
      <c r="T80" s="94">
        <v>5.2874563419560349E-3</v>
      </c>
      <c r="U80" s="94">
        <f>R80/'סכום נכסי הקרן'!$C$42</f>
        <v>5.5408847115059336E-4</v>
      </c>
    </row>
    <row r="81" spans="2:21">
      <c r="B81" s="86" t="s">
        <v>503</v>
      </c>
      <c r="C81" s="83" t="s">
        <v>504</v>
      </c>
      <c r="D81" s="96" t="s">
        <v>139</v>
      </c>
      <c r="E81" s="96" t="s">
        <v>337</v>
      </c>
      <c r="F81" s="83" t="s">
        <v>376</v>
      </c>
      <c r="G81" s="96" t="s">
        <v>345</v>
      </c>
      <c r="H81" s="83" t="s">
        <v>432</v>
      </c>
      <c r="I81" s="83" t="s">
        <v>341</v>
      </c>
      <c r="J81" s="83"/>
      <c r="K81" s="93">
        <v>0.7500000000000081</v>
      </c>
      <c r="L81" s="96" t="s">
        <v>152</v>
      </c>
      <c r="M81" s="97">
        <v>6.5000000000000002E-2</v>
      </c>
      <c r="N81" s="97">
        <v>1.9000000000000683E-3</v>
      </c>
      <c r="O81" s="93">
        <v>77819506.454241976</v>
      </c>
      <c r="P81" s="95">
        <v>117.35</v>
      </c>
      <c r="Q81" s="93">
        <v>1417.0604152609997</v>
      </c>
      <c r="R81" s="93">
        <v>92738.25664842299</v>
      </c>
      <c r="S81" s="94">
        <v>4.9409210447137759E-2</v>
      </c>
      <c r="T81" s="94">
        <v>1.2006492371671462E-2</v>
      </c>
      <c r="U81" s="94">
        <f>R81/'סכום נכסי הקרן'!$C$42</f>
        <v>1.2581964884157562E-3</v>
      </c>
    </row>
    <row r="82" spans="2:21">
      <c r="B82" s="86" t="s">
        <v>505</v>
      </c>
      <c r="C82" s="83" t="s">
        <v>506</v>
      </c>
      <c r="D82" s="96" t="s">
        <v>139</v>
      </c>
      <c r="E82" s="96" t="s">
        <v>337</v>
      </c>
      <c r="F82" s="83" t="s">
        <v>507</v>
      </c>
      <c r="G82" s="96" t="s">
        <v>398</v>
      </c>
      <c r="H82" s="83" t="s">
        <v>432</v>
      </c>
      <c r="I82" s="83" t="s">
        <v>341</v>
      </c>
      <c r="J82" s="83"/>
      <c r="K82" s="93">
        <v>7.5300000000004967</v>
      </c>
      <c r="L82" s="96" t="s">
        <v>152</v>
      </c>
      <c r="M82" s="97">
        <v>3.5000000000000003E-2</v>
      </c>
      <c r="N82" s="97">
        <v>4.7999999999999736E-3</v>
      </c>
      <c r="O82" s="93">
        <v>11137868.104089998</v>
      </c>
      <c r="P82" s="95">
        <v>127.91</v>
      </c>
      <c r="Q82" s="83"/>
      <c r="R82" s="93">
        <v>14246.447880597994</v>
      </c>
      <c r="S82" s="94">
        <v>2.5198095401621171E-2</v>
      </c>
      <c r="T82" s="94">
        <v>1.8444369560479935E-3</v>
      </c>
      <c r="U82" s="94">
        <f>R82/'סכום נכסי הקרן'!$C$42</f>
        <v>1.9328410241439771E-4</v>
      </c>
    </row>
    <row r="83" spans="2:21">
      <c r="B83" s="86" t="s">
        <v>508</v>
      </c>
      <c r="C83" s="83" t="s">
        <v>509</v>
      </c>
      <c r="D83" s="96" t="s">
        <v>139</v>
      </c>
      <c r="E83" s="96" t="s">
        <v>337</v>
      </c>
      <c r="F83" s="83" t="s">
        <v>507</v>
      </c>
      <c r="G83" s="96" t="s">
        <v>398</v>
      </c>
      <c r="H83" s="83" t="s">
        <v>432</v>
      </c>
      <c r="I83" s="83" t="s">
        <v>341</v>
      </c>
      <c r="J83" s="83"/>
      <c r="K83" s="93">
        <v>3.3400000000001571</v>
      </c>
      <c r="L83" s="96" t="s">
        <v>152</v>
      </c>
      <c r="M83" s="97">
        <v>0.04</v>
      </c>
      <c r="N83" s="97">
        <v>-3.8000000000013817E-3</v>
      </c>
      <c r="O83" s="93">
        <v>10717744.155835997</v>
      </c>
      <c r="P83" s="95">
        <v>116.19</v>
      </c>
      <c r="Q83" s="83"/>
      <c r="R83" s="93">
        <v>12452.947582555998</v>
      </c>
      <c r="S83" s="94">
        <v>1.6178523963452106E-2</v>
      </c>
      <c r="T83" s="94">
        <v>1.612238848974801E-3</v>
      </c>
      <c r="U83" s="94">
        <f>R83/'סכום נכסי הקרן'!$C$42</f>
        <v>1.6895136360172105E-4</v>
      </c>
    </row>
    <row r="84" spans="2:21">
      <c r="B84" s="86" t="s">
        <v>510</v>
      </c>
      <c r="C84" s="83" t="s">
        <v>511</v>
      </c>
      <c r="D84" s="96" t="s">
        <v>139</v>
      </c>
      <c r="E84" s="96" t="s">
        <v>337</v>
      </c>
      <c r="F84" s="83" t="s">
        <v>507</v>
      </c>
      <c r="G84" s="96" t="s">
        <v>398</v>
      </c>
      <c r="H84" s="83" t="s">
        <v>432</v>
      </c>
      <c r="I84" s="83" t="s">
        <v>341</v>
      </c>
      <c r="J84" s="83"/>
      <c r="K84" s="93">
        <v>6.090000000000205</v>
      </c>
      <c r="L84" s="96" t="s">
        <v>152</v>
      </c>
      <c r="M84" s="97">
        <v>0.04</v>
      </c>
      <c r="N84" s="97">
        <v>1.9999999999999996E-3</v>
      </c>
      <c r="O84" s="93">
        <v>36033485.205463998</v>
      </c>
      <c r="P84" s="95">
        <v>127.13</v>
      </c>
      <c r="Q84" s="83"/>
      <c r="R84" s="93">
        <v>45809.370160494997</v>
      </c>
      <c r="S84" s="94">
        <v>3.5811383791042393E-2</v>
      </c>
      <c r="T84" s="94">
        <v>5.9307762865133647E-3</v>
      </c>
      <c r="U84" s="94">
        <f>R84/'סכום נכסי הקרן'!$C$42</f>
        <v>6.2150390524353739E-4</v>
      </c>
    </row>
    <row r="85" spans="2:21">
      <c r="B85" s="86" t="s">
        <v>512</v>
      </c>
      <c r="C85" s="83" t="s">
        <v>513</v>
      </c>
      <c r="D85" s="96" t="s">
        <v>139</v>
      </c>
      <c r="E85" s="96" t="s">
        <v>337</v>
      </c>
      <c r="F85" s="83" t="s">
        <v>514</v>
      </c>
      <c r="G85" s="96" t="s">
        <v>147</v>
      </c>
      <c r="H85" s="83" t="s">
        <v>432</v>
      </c>
      <c r="I85" s="83" t="s">
        <v>341</v>
      </c>
      <c r="J85" s="83"/>
      <c r="K85" s="93">
        <v>4.8000000000003968</v>
      </c>
      <c r="L85" s="96" t="s">
        <v>152</v>
      </c>
      <c r="M85" s="97">
        <v>4.2999999999999997E-2</v>
      </c>
      <c r="N85" s="97">
        <v>0</v>
      </c>
      <c r="O85" s="93">
        <v>7090958.174438999</v>
      </c>
      <c r="P85" s="95">
        <v>122.48</v>
      </c>
      <c r="Q85" s="93">
        <v>381.30819622499996</v>
      </c>
      <c r="R85" s="93">
        <v>9066.3139859229977</v>
      </c>
      <c r="S85" s="94">
        <v>7.7257488565241348E-3</v>
      </c>
      <c r="T85" s="94">
        <v>1.1737834378733043E-3</v>
      </c>
      <c r="U85" s="94">
        <f>R85/'סכום נכסי הקרן'!$C$42</f>
        <v>1.2300430083787814E-4</v>
      </c>
    </row>
    <row r="86" spans="2:21">
      <c r="B86" s="86" t="s">
        <v>515</v>
      </c>
      <c r="C86" s="83" t="s">
        <v>516</v>
      </c>
      <c r="D86" s="96" t="s">
        <v>139</v>
      </c>
      <c r="E86" s="96" t="s">
        <v>337</v>
      </c>
      <c r="F86" s="83" t="s">
        <v>517</v>
      </c>
      <c r="G86" s="96" t="s">
        <v>518</v>
      </c>
      <c r="H86" s="83" t="s">
        <v>519</v>
      </c>
      <c r="I86" s="83" t="s">
        <v>341</v>
      </c>
      <c r="J86" s="83"/>
      <c r="K86" s="93">
        <v>7.7999999999999661</v>
      </c>
      <c r="L86" s="96" t="s">
        <v>152</v>
      </c>
      <c r="M86" s="97">
        <v>5.1500000000000004E-2</v>
      </c>
      <c r="N86" s="97">
        <v>1.3199999999999911E-2</v>
      </c>
      <c r="O86" s="93">
        <v>81689471.898970991</v>
      </c>
      <c r="P86" s="95">
        <v>163</v>
      </c>
      <c r="Q86" s="83"/>
      <c r="R86" s="93">
        <v>133153.83253298799</v>
      </c>
      <c r="S86" s="94">
        <v>2.3004496141947585E-2</v>
      </c>
      <c r="T86" s="94">
        <v>1.7238953290085658E-2</v>
      </c>
      <c r="U86" s="94">
        <f>R86/'סכום נכסי הקרן'!$C$42</f>
        <v>1.8065218235365013E-3</v>
      </c>
    </row>
    <row r="87" spans="2:21">
      <c r="B87" s="86" t="s">
        <v>520</v>
      </c>
      <c r="C87" s="83" t="s">
        <v>521</v>
      </c>
      <c r="D87" s="96" t="s">
        <v>139</v>
      </c>
      <c r="E87" s="96" t="s">
        <v>337</v>
      </c>
      <c r="F87" s="83" t="s">
        <v>522</v>
      </c>
      <c r="G87" s="96" t="s">
        <v>176</v>
      </c>
      <c r="H87" s="83" t="s">
        <v>519</v>
      </c>
      <c r="I87" s="83" t="s">
        <v>341</v>
      </c>
      <c r="J87" s="83"/>
      <c r="K87" s="93">
        <v>1.6499999999999697</v>
      </c>
      <c r="L87" s="96" t="s">
        <v>152</v>
      </c>
      <c r="M87" s="97">
        <v>3.7000000000000005E-2</v>
      </c>
      <c r="N87" s="97">
        <v>-4.0000000000004019E-4</v>
      </c>
      <c r="O87" s="93">
        <v>44275473.369377986</v>
      </c>
      <c r="P87" s="95">
        <v>112.31</v>
      </c>
      <c r="Q87" s="83"/>
      <c r="R87" s="93">
        <v>49725.784354169991</v>
      </c>
      <c r="S87" s="94">
        <v>1.8448226999225759E-2</v>
      </c>
      <c r="T87" s="94">
        <v>6.4378205079605047E-3</v>
      </c>
      <c r="U87" s="94">
        <f>R87/'סכום נכסי הקרן'!$C$42</f>
        <v>6.7463859597149056E-4</v>
      </c>
    </row>
    <row r="88" spans="2:21">
      <c r="B88" s="86" t="s">
        <v>523</v>
      </c>
      <c r="C88" s="83" t="s">
        <v>524</v>
      </c>
      <c r="D88" s="96" t="s">
        <v>139</v>
      </c>
      <c r="E88" s="96" t="s">
        <v>337</v>
      </c>
      <c r="F88" s="83" t="s">
        <v>522</v>
      </c>
      <c r="G88" s="96" t="s">
        <v>176</v>
      </c>
      <c r="H88" s="83" t="s">
        <v>519</v>
      </c>
      <c r="I88" s="83" t="s">
        <v>341</v>
      </c>
      <c r="J88" s="83"/>
      <c r="K88" s="93">
        <v>4.7300000000001647</v>
      </c>
      <c r="L88" s="96" t="s">
        <v>152</v>
      </c>
      <c r="M88" s="97">
        <v>2.2000000000000002E-2</v>
      </c>
      <c r="N88" s="97">
        <v>7.400000000000042E-3</v>
      </c>
      <c r="O88" s="93">
        <v>39748380.323308989</v>
      </c>
      <c r="P88" s="95">
        <v>108.92</v>
      </c>
      <c r="Q88" s="83"/>
      <c r="R88" s="93">
        <v>43293.937586292988</v>
      </c>
      <c r="S88" s="94">
        <v>4.5082352610595962E-2</v>
      </c>
      <c r="T88" s="94">
        <v>5.6051121743648444E-3</v>
      </c>
      <c r="U88" s="94">
        <f>R88/'סכום נכסי הקרן'!$C$42</f>
        <v>5.873765823232246E-4</v>
      </c>
    </row>
    <row r="89" spans="2:21">
      <c r="B89" s="86" t="s">
        <v>525</v>
      </c>
      <c r="C89" s="83" t="s">
        <v>526</v>
      </c>
      <c r="D89" s="96" t="s">
        <v>139</v>
      </c>
      <c r="E89" s="96" t="s">
        <v>337</v>
      </c>
      <c r="F89" s="83" t="s">
        <v>447</v>
      </c>
      <c r="G89" s="96" t="s">
        <v>398</v>
      </c>
      <c r="H89" s="83" t="s">
        <v>527</v>
      </c>
      <c r="I89" s="83" t="s">
        <v>150</v>
      </c>
      <c r="J89" s="83"/>
      <c r="K89" s="93">
        <v>2.2099999999998912</v>
      </c>
      <c r="L89" s="96" t="s">
        <v>152</v>
      </c>
      <c r="M89" s="97">
        <v>2.8500000000000001E-2</v>
      </c>
      <c r="N89" s="97">
        <v>7.0000000000056952E-4</v>
      </c>
      <c r="O89" s="93">
        <v>9861775.0804109983</v>
      </c>
      <c r="P89" s="95">
        <v>108.66</v>
      </c>
      <c r="Q89" s="83"/>
      <c r="R89" s="93">
        <v>10715.804562376996</v>
      </c>
      <c r="S89" s="94">
        <v>2.3036033830336467E-2</v>
      </c>
      <c r="T89" s="94">
        <v>1.3873371182969018E-3</v>
      </c>
      <c r="U89" s="94">
        <f>R89/'סכום נכסי הקרן'!$C$42</f>
        <v>1.453832340416499E-4</v>
      </c>
    </row>
    <row r="90" spans="2:21">
      <c r="B90" s="86" t="s">
        <v>528</v>
      </c>
      <c r="C90" s="83" t="s">
        <v>529</v>
      </c>
      <c r="D90" s="96" t="s">
        <v>139</v>
      </c>
      <c r="E90" s="96" t="s">
        <v>337</v>
      </c>
      <c r="F90" s="83" t="s">
        <v>447</v>
      </c>
      <c r="G90" s="96" t="s">
        <v>398</v>
      </c>
      <c r="H90" s="83" t="s">
        <v>527</v>
      </c>
      <c r="I90" s="83" t="s">
        <v>150</v>
      </c>
      <c r="J90" s="83"/>
      <c r="K90" s="93">
        <v>0.28999999999993603</v>
      </c>
      <c r="L90" s="96" t="s">
        <v>152</v>
      </c>
      <c r="M90" s="97">
        <v>3.7699999999999997E-2</v>
      </c>
      <c r="N90" s="97">
        <v>-6.999999999998031E-4</v>
      </c>
      <c r="O90" s="93">
        <v>7253972.031307999</v>
      </c>
      <c r="P90" s="95">
        <v>112.01</v>
      </c>
      <c r="Q90" s="83"/>
      <c r="R90" s="93">
        <v>8125.1738838879992</v>
      </c>
      <c r="S90" s="94">
        <v>2.12490923478715E-2</v>
      </c>
      <c r="T90" s="94">
        <v>1.0519373749416322E-3</v>
      </c>
      <c r="U90" s="94">
        <f>R90/'סכום נכסי הקרן'!$C$42</f>
        <v>1.1023568501219107E-4</v>
      </c>
    </row>
    <row r="91" spans="2:21">
      <c r="B91" s="86" t="s">
        <v>530</v>
      </c>
      <c r="C91" s="83" t="s">
        <v>531</v>
      </c>
      <c r="D91" s="96" t="s">
        <v>139</v>
      </c>
      <c r="E91" s="96" t="s">
        <v>337</v>
      </c>
      <c r="F91" s="83" t="s">
        <v>447</v>
      </c>
      <c r="G91" s="96" t="s">
        <v>398</v>
      </c>
      <c r="H91" s="83" t="s">
        <v>527</v>
      </c>
      <c r="I91" s="83" t="s">
        <v>150</v>
      </c>
      <c r="J91" s="83"/>
      <c r="K91" s="93">
        <v>4.1099999999998031</v>
      </c>
      <c r="L91" s="96" t="s">
        <v>152</v>
      </c>
      <c r="M91" s="97">
        <v>2.5000000000000001E-2</v>
      </c>
      <c r="N91" s="97">
        <v>3.2000000000002382E-3</v>
      </c>
      <c r="O91" s="93">
        <v>7516713.0876750015</v>
      </c>
      <c r="P91" s="95">
        <v>111.36</v>
      </c>
      <c r="Q91" s="83"/>
      <c r="R91" s="93">
        <v>8370.611610715001</v>
      </c>
      <c r="S91" s="94">
        <v>1.6607208083290994E-2</v>
      </c>
      <c r="T91" s="94">
        <v>1.0837133248178573E-3</v>
      </c>
      <c r="U91" s="94">
        <f>R91/'סכום נכסי הקרן'!$C$42</f>
        <v>1.1356558248038691E-4</v>
      </c>
    </row>
    <row r="92" spans="2:21">
      <c r="B92" s="86" t="s">
        <v>532</v>
      </c>
      <c r="C92" s="83" t="s">
        <v>533</v>
      </c>
      <c r="D92" s="96" t="s">
        <v>139</v>
      </c>
      <c r="E92" s="96" t="s">
        <v>337</v>
      </c>
      <c r="F92" s="83" t="s">
        <v>447</v>
      </c>
      <c r="G92" s="96" t="s">
        <v>398</v>
      </c>
      <c r="H92" s="83" t="s">
        <v>527</v>
      </c>
      <c r="I92" s="83" t="s">
        <v>150</v>
      </c>
      <c r="J92" s="83"/>
      <c r="K92" s="93">
        <v>5.1400000000001365</v>
      </c>
      <c r="L92" s="96" t="s">
        <v>152</v>
      </c>
      <c r="M92" s="97">
        <v>1.34E-2</v>
      </c>
      <c r="N92" s="97">
        <v>2.299999999998901E-3</v>
      </c>
      <c r="O92" s="93">
        <v>8724804.3369269986</v>
      </c>
      <c r="P92" s="95">
        <v>108.38</v>
      </c>
      <c r="Q92" s="83"/>
      <c r="R92" s="93">
        <v>9455.9423999479968</v>
      </c>
      <c r="S92" s="94">
        <v>2.6983019914308043E-2</v>
      </c>
      <c r="T92" s="94">
        <v>1.2242272433732556E-3</v>
      </c>
      <c r="U92" s="94">
        <f>R92/'סכום נכסי הקרן'!$C$42</f>
        <v>1.2829045910772512E-4</v>
      </c>
    </row>
    <row r="93" spans="2:21">
      <c r="B93" s="86" t="s">
        <v>534</v>
      </c>
      <c r="C93" s="83" t="s">
        <v>535</v>
      </c>
      <c r="D93" s="96" t="s">
        <v>139</v>
      </c>
      <c r="E93" s="96" t="s">
        <v>337</v>
      </c>
      <c r="F93" s="83" t="s">
        <v>447</v>
      </c>
      <c r="G93" s="96" t="s">
        <v>398</v>
      </c>
      <c r="H93" s="83" t="s">
        <v>527</v>
      </c>
      <c r="I93" s="83" t="s">
        <v>150</v>
      </c>
      <c r="J93" s="83"/>
      <c r="K93" s="93">
        <v>5.050000000000626</v>
      </c>
      <c r="L93" s="96" t="s">
        <v>152</v>
      </c>
      <c r="M93" s="97">
        <v>1.95E-2</v>
      </c>
      <c r="N93" s="97">
        <v>6.6999999999996498E-3</v>
      </c>
      <c r="O93" s="93">
        <v>15890164.844417</v>
      </c>
      <c r="P93" s="95">
        <v>108.99</v>
      </c>
      <c r="Q93" s="83"/>
      <c r="R93" s="93">
        <v>17318.690782282996</v>
      </c>
      <c r="S93" s="94">
        <v>2.3268889931731922E-2</v>
      </c>
      <c r="T93" s="94">
        <v>2.2421893216423064E-3</v>
      </c>
      <c r="U93" s="94">
        <f>R93/'סכום נכסי הקרן'!$C$42</f>
        <v>2.3496577047846988E-4</v>
      </c>
    </row>
    <row r="94" spans="2:21">
      <c r="B94" s="86" t="s">
        <v>536</v>
      </c>
      <c r="C94" s="83" t="s">
        <v>537</v>
      </c>
      <c r="D94" s="96" t="s">
        <v>139</v>
      </c>
      <c r="E94" s="96" t="s">
        <v>337</v>
      </c>
      <c r="F94" s="83" t="s">
        <v>447</v>
      </c>
      <c r="G94" s="96" t="s">
        <v>398</v>
      </c>
      <c r="H94" s="83" t="s">
        <v>527</v>
      </c>
      <c r="I94" s="83" t="s">
        <v>150</v>
      </c>
      <c r="J94" s="83"/>
      <c r="K94" s="93">
        <v>6.2099999999997824</v>
      </c>
      <c r="L94" s="96" t="s">
        <v>152</v>
      </c>
      <c r="M94" s="97">
        <v>3.3500000000000002E-2</v>
      </c>
      <c r="N94" s="97">
        <v>9.6999999999999101E-3</v>
      </c>
      <c r="O94" s="93">
        <v>18489216.775624994</v>
      </c>
      <c r="P94" s="95">
        <v>116.44</v>
      </c>
      <c r="Q94" s="83"/>
      <c r="R94" s="93">
        <v>21528.844128126999</v>
      </c>
      <c r="S94" s="94">
        <v>3.7339054136096408E-2</v>
      </c>
      <c r="T94" s="94">
        <v>2.7872629067764161E-3</v>
      </c>
      <c r="U94" s="94">
        <f>R94/'סכום נכסי הקרן'!$C$42</f>
        <v>2.9208567273752159E-4</v>
      </c>
    </row>
    <row r="95" spans="2:21">
      <c r="B95" s="86" t="s">
        <v>538</v>
      </c>
      <c r="C95" s="83" t="s">
        <v>539</v>
      </c>
      <c r="D95" s="96" t="s">
        <v>139</v>
      </c>
      <c r="E95" s="96" t="s">
        <v>337</v>
      </c>
      <c r="F95" s="83" t="s">
        <v>344</v>
      </c>
      <c r="G95" s="96" t="s">
        <v>345</v>
      </c>
      <c r="H95" s="83" t="s">
        <v>527</v>
      </c>
      <c r="I95" s="83" t="s">
        <v>150</v>
      </c>
      <c r="J95" s="83"/>
      <c r="K95" s="93">
        <v>1.7199999999999587</v>
      </c>
      <c r="L95" s="96" t="s">
        <v>152</v>
      </c>
      <c r="M95" s="97">
        <v>2.7999999999999997E-2</v>
      </c>
      <c r="N95" s="97">
        <v>5.1999999999997838E-3</v>
      </c>
      <c r="O95" s="93">
        <f>37873546.1408/50000</f>
        <v>757.47092281599998</v>
      </c>
      <c r="P95" s="95">
        <v>5344000</v>
      </c>
      <c r="Q95" s="83"/>
      <c r="R95" s="93">
        <v>40479.247226643987</v>
      </c>
      <c r="S95" s="94">
        <f>214132.109124215%/50000</f>
        <v>4.2826421824843003E-2</v>
      </c>
      <c r="T95" s="94">
        <v>5.2407042206995044E-3</v>
      </c>
      <c r="U95" s="94">
        <f>R95/'סכום נכסי הקרן'!$C$42</f>
        <v>5.4918917558865695E-4</v>
      </c>
    </row>
    <row r="96" spans="2:21">
      <c r="B96" s="86" t="s">
        <v>540</v>
      </c>
      <c r="C96" s="83" t="s">
        <v>541</v>
      </c>
      <c r="D96" s="96" t="s">
        <v>139</v>
      </c>
      <c r="E96" s="96" t="s">
        <v>337</v>
      </c>
      <c r="F96" s="83" t="s">
        <v>344</v>
      </c>
      <c r="G96" s="96" t="s">
        <v>345</v>
      </c>
      <c r="H96" s="83" t="s">
        <v>527</v>
      </c>
      <c r="I96" s="83" t="s">
        <v>150</v>
      </c>
      <c r="J96" s="83"/>
      <c r="K96" s="93">
        <v>2.9700000000013791</v>
      </c>
      <c r="L96" s="96" t="s">
        <v>152</v>
      </c>
      <c r="M96" s="97">
        <v>1.49E-2</v>
      </c>
      <c r="N96" s="97">
        <v>1.1000000000002336E-2</v>
      </c>
      <c r="O96" s="93">
        <f>2047840.5872/50000</f>
        <v>40.956811743999999</v>
      </c>
      <c r="P96" s="95">
        <v>5147654</v>
      </c>
      <c r="Q96" s="93">
        <v>31.063976882999995</v>
      </c>
      <c r="R96" s="93">
        <v>2139.3788612649996</v>
      </c>
      <c r="S96" s="94">
        <f>33859.7980687831%/50000</f>
        <v>6.7719596137566203E-3</v>
      </c>
      <c r="T96" s="94">
        <v>2.76977774935671E-4</v>
      </c>
      <c r="U96" s="94">
        <f>R96/'סכום נכסי הקרן'!$C$42</f>
        <v>2.9025335044189608E-5</v>
      </c>
    </row>
    <row r="97" spans="2:21">
      <c r="B97" s="86" t="s">
        <v>542</v>
      </c>
      <c r="C97" s="83" t="s">
        <v>543</v>
      </c>
      <c r="D97" s="96" t="s">
        <v>139</v>
      </c>
      <c r="E97" s="96" t="s">
        <v>337</v>
      </c>
      <c r="F97" s="83" t="s">
        <v>344</v>
      </c>
      <c r="G97" s="96" t="s">
        <v>345</v>
      </c>
      <c r="H97" s="83" t="s">
        <v>527</v>
      </c>
      <c r="I97" s="83" t="s">
        <v>150</v>
      </c>
      <c r="J97" s="83"/>
      <c r="K97" s="93">
        <v>4.5899999999996206</v>
      </c>
      <c r="L97" s="96" t="s">
        <v>152</v>
      </c>
      <c r="M97" s="97">
        <v>2.2000000000000002E-2</v>
      </c>
      <c r="N97" s="97">
        <v>1.5600000000001555E-2</v>
      </c>
      <c r="O97" s="93">
        <f>8628541.8/50000</f>
        <v>172.57083600000001</v>
      </c>
      <c r="P97" s="95">
        <v>5210000</v>
      </c>
      <c r="Q97" s="83"/>
      <c r="R97" s="93">
        <v>8990.9407005600006</v>
      </c>
      <c r="S97" s="94">
        <f>171405.280095352%/50000</f>
        <v>3.4281056019070402E-2</v>
      </c>
      <c r="T97" s="94">
        <v>1.1640251265954739E-3</v>
      </c>
      <c r="U97" s="94">
        <f>R97/'סכום נכסי הקרן'!$C$42</f>
        <v>1.2198169801579139E-4</v>
      </c>
    </row>
    <row r="98" spans="2:21">
      <c r="B98" s="86" t="s">
        <v>544</v>
      </c>
      <c r="C98" s="83" t="s">
        <v>545</v>
      </c>
      <c r="D98" s="96" t="s">
        <v>139</v>
      </c>
      <c r="E98" s="96" t="s">
        <v>337</v>
      </c>
      <c r="F98" s="83" t="s">
        <v>546</v>
      </c>
      <c r="G98" s="96" t="s">
        <v>398</v>
      </c>
      <c r="H98" s="83" t="s">
        <v>527</v>
      </c>
      <c r="I98" s="83" t="s">
        <v>150</v>
      </c>
      <c r="J98" s="83"/>
      <c r="K98" s="93">
        <v>5.6699999999992432</v>
      </c>
      <c r="L98" s="96" t="s">
        <v>152</v>
      </c>
      <c r="M98" s="97">
        <v>0.04</v>
      </c>
      <c r="N98" s="97">
        <v>1.1899999999999853E-2</v>
      </c>
      <c r="O98" s="93">
        <v>9819465.3383029997</v>
      </c>
      <c r="P98" s="95">
        <v>118.7</v>
      </c>
      <c r="Q98" s="83"/>
      <c r="R98" s="93">
        <v>11655.705084942998</v>
      </c>
      <c r="S98" s="94">
        <v>3.3198532755594444E-3</v>
      </c>
      <c r="T98" s="94">
        <v>1.5090226972818571E-3</v>
      </c>
      <c r="U98" s="94">
        <f>R98/'סכום נכסי הקרן'!$C$42</f>
        <v>1.5813503227132675E-4</v>
      </c>
    </row>
    <row r="99" spans="2:21">
      <c r="B99" s="86" t="s">
        <v>547</v>
      </c>
      <c r="C99" s="83" t="s">
        <v>548</v>
      </c>
      <c r="D99" s="96" t="s">
        <v>139</v>
      </c>
      <c r="E99" s="96" t="s">
        <v>337</v>
      </c>
      <c r="F99" s="83" t="s">
        <v>546</v>
      </c>
      <c r="G99" s="96" t="s">
        <v>398</v>
      </c>
      <c r="H99" s="83" t="s">
        <v>527</v>
      </c>
      <c r="I99" s="83" t="s">
        <v>150</v>
      </c>
      <c r="J99" s="83"/>
      <c r="K99" s="93">
        <v>5.9599999999997477</v>
      </c>
      <c r="L99" s="96" t="s">
        <v>152</v>
      </c>
      <c r="M99" s="97">
        <v>2.7799999999999998E-2</v>
      </c>
      <c r="N99" s="97">
        <v>1.2899999999999648E-2</v>
      </c>
      <c r="O99" s="93">
        <v>25650485.610808998</v>
      </c>
      <c r="P99" s="95">
        <v>112.17</v>
      </c>
      <c r="Q99" s="83"/>
      <c r="R99" s="93">
        <v>28772.149421268994</v>
      </c>
      <c r="S99" s="94">
        <v>1.4241487533137342E-2</v>
      </c>
      <c r="T99" s="94">
        <v>3.7250278906222254E-3</v>
      </c>
      <c r="U99" s="94">
        <f>R99/'סכום נכסי הקרן'!$C$42</f>
        <v>3.9035688910192247E-4</v>
      </c>
    </row>
    <row r="100" spans="2:21">
      <c r="B100" s="86" t="s">
        <v>549</v>
      </c>
      <c r="C100" s="83" t="s">
        <v>550</v>
      </c>
      <c r="D100" s="96" t="s">
        <v>139</v>
      </c>
      <c r="E100" s="96" t="s">
        <v>337</v>
      </c>
      <c r="F100" s="83" t="s">
        <v>392</v>
      </c>
      <c r="G100" s="96" t="s">
        <v>345</v>
      </c>
      <c r="H100" s="83" t="s">
        <v>519</v>
      </c>
      <c r="I100" s="83" t="s">
        <v>341</v>
      </c>
      <c r="J100" s="83"/>
      <c r="K100" s="93">
        <v>0.54999999999999205</v>
      </c>
      <c r="L100" s="96" t="s">
        <v>152</v>
      </c>
      <c r="M100" s="97">
        <v>6.4000000000000001E-2</v>
      </c>
      <c r="N100" s="97">
        <v>9.5000000000000188E-3</v>
      </c>
      <c r="O100" s="93">
        <v>68059853.752985999</v>
      </c>
      <c r="P100" s="95">
        <v>119.03</v>
      </c>
      <c r="Q100" s="83"/>
      <c r="R100" s="93">
        <v>81011.649897062976</v>
      </c>
      <c r="S100" s="94">
        <v>5.4361752242136359E-2</v>
      </c>
      <c r="T100" s="94">
        <v>1.0488290287718558E-2</v>
      </c>
      <c r="U100" s="94">
        <f>R100/'סכום נכסי הקרן'!$C$42</f>
        <v>1.0990995205750892E-3</v>
      </c>
    </row>
    <row r="101" spans="2:21">
      <c r="B101" s="86" t="s">
        <v>551</v>
      </c>
      <c r="C101" s="83" t="s">
        <v>552</v>
      </c>
      <c r="D101" s="96" t="s">
        <v>139</v>
      </c>
      <c r="E101" s="96" t="s">
        <v>337</v>
      </c>
      <c r="F101" s="83" t="s">
        <v>464</v>
      </c>
      <c r="G101" s="96" t="s">
        <v>465</v>
      </c>
      <c r="H101" s="83" t="s">
        <v>519</v>
      </c>
      <c r="I101" s="83" t="s">
        <v>341</v>
      </c>
      <c r="J101" s="83"/>
      <c r="K101" s="93">
        <v>3.4499999999999402</v>
      </c>
      <c r="L101" s="96" t="s">
        <v>152</v>
      </c>
      <c r="M101" s="97">
        <v>3.85E-2</v>
      </c>
      <c r="N101" s="97">
        <v>-4.9000000000009782E-3</v>
      </c>
      <c r="O101" s="93">
        <v>7449915.2716689976</v>
      </c>
      <c r="P101" s="95">
        <v>122.18</v>
      </c>
      <c r="Q101" s="83"/>
      <c r="R101" s="93">
        <v>9102.3064400389976</v>
      </c>
      <c r="S101" s="94">
        <v>3.1100030489518368E-2</v>
      </c>
      <c r="T101" s="94">
        <v>1.1784432529420713E-3</v>
      </c>
      <c r="U101" s="94">
        <f>R101/'סכום נכסי הקרן'!$C$42</f>
        <v>1.2349261689011855E-4</v>
      </c>
    </row>
    <row r="102" spans="2:21">
      <c r="B102" s="86" t="s">
        <v>553</v>
      </c>
      <c r="C102" s="83" t="s">
        <v>554</v>
      </c>
      <c r="D102" s="96" t="s">
        <v>139</v>
      </c>
      <c r="E102" s="96" t="s">
        <v>337</v>
      </c>
      <c r="F102" s="83" t="s">
        <v>464</v>
      </c>
      <c r="G102" s="96" t="s">
        <v>465</v>
      </c>
      <c r="H102" s="83" t="s">
        <v>519</v>
      </c>
      <c r="I102" s="83" t="s">
        <v>341</v>
      </c>
      <c r="J102" s="83"/>
      <c r="K102" s="93">
        <v>0.67000000000043913</v>
      </c>
      <c r="L102" s="96" t="s">
        <v>152</v>
      </c>
      <c r="M102" s="97">
        <v>3.9E-2</v>
      </c>
      <c r="N102" s="97">
        <v>5.8999999999989642E-3</v>
      </c>
      <c r="O102" s="93">
        <v>4958576.2708559986</v>
      </c>
      <c r="P102" s="95">
        <v>113</v>
      </c>
      <c r="Q102" s="83"/>
      <c r="R102" s="93">
        <v>5603.1910686619985</v>
      </c>
      <c r="S102" s="94">
        <v>2.4913399926424069E-2</v>
      </c>
      <c r="T102" s="94">
        <v>7.2542522637610908E-4</v>
      </c>
      <c r="U102" s="94">
        <f>R102/'סכום נכסי הקרן'!$C$42</f>
        <v>7.6019493802215418E-5</v>
      </c>
    </row>
    <row r="103" spans="2:21">
      <c r="B103" s="86" t="s">
        <v>555</v>
      </c>
      <c r="C103" s="83" t="s">
        <v>556</v>
      </c>
      <c r="D103" s="96" t="s">
        <v>139</v>
      </c>
      <c r="E103" s="96" t="s">
        <v>337</v>
      </c>
      <c r="F103" s="83" t="s">
        <v>464</v>
      </c>
      <c r="G103" s="96" t="s">
        <v>465</v>
      </c>
      <c r="H103" s="83" t="s">
        <v>519</v>
      </c>
      <c r="I103" s="83" t="s">
        <v>341</v>
      </c>
      <c r="J103" s="83"/>
      <c r="K103" s="93">
        <v>1.6200000000000532</v>
      </c>
      <c r="L103" s="96" t="s">
        <v>152</v>
      </c>
      <c r="M103" s="97">
        <v>3.9E-2</v>
      </c>
      <c r="N103" s="97">
        <v>-1.2000000000021193E-3</v>
      </c>
      <c r="O103" s="93">
        <v>8004042.2627419997</v>
      </c>
      <c r="P103" s="95">
        <v>117.92</v>
      </c>
      <c r="Q103" s="83"/>
      <c r="R103" s="93">
        <v>9438.3664574249979</v>
      </c>
      <c r="S103" s="94">
        <v>2.0058622449905708E-2</v>
      </c>
      <c r="T103" s="94">
        <v>1.2219517485833617E-3</v>
      </c>
      <c r="U103" s="94">
        <f>R103/'סכום נכסי הקרן'!$C$42</f>
        <v>1.2805200315694237E-4</v>
      </c>
    </row>
    <row r="104" spans="2:21">
      <c r="B104" s="86" t="s">
        <v>557</v>
      </c>
      <c r="C104" s="83" t="s">
        <v>558</v>
      </c>
      <c r="D104" s="96" t="s">
        <v>139</v>
      </c>
      <c r="E104" s="96" t="s">
        <v>337</v>
      </c>
      <c r="F104" s="83" t="s">
        <v>464</v>
      </c>
      <c r="G104" s="96" t="s">
        <v>465</v>
      </c>
      <c r="H104" s="83" t="s">
        <v>519</v>
      </c>
      <c r="I104" s="83" t="s">
        <v>341</v>
      </c>
      <c r="J104" s="83"/>
      <c r="K104" s="93">
        <v>4.3200000000000474</v>
      </c>
      <c r="L104" s="96" t="s">
        <v>152</v>
      </c>
      <c r="M104" s="97">
        <v>3.85E-2</v>
      </c>
      <c r="N104" s="97">
        <v>-2.7999999999986881E-3</v>
      </c>
      <c r="O104" s="93">
        <v>7521676.2208419992</v>
      </c>
      <c r="P104" s="95">
        <v>125.66</v>
      </c>
      <c r="Q104" s="83"/>
      <c r="R104" s="93">
        <v>9451.7383072329976</v>
      </c>
      <c r="S104" s="94">
        <v>3.0086704883367996E-2</v>
      </c>
      <c r="T104" s="94">
        <v>1.2236829544364492E-3</v>
      </c>
      <c r="U104" s="94">
        <f>R104/'סכום נכסי הקרן'!$C$42</f>
        <v>1.2823342143112701E-4</v>
      </c>
    </row>
    <row r="105" spans="2:21">
      <c r="B105" s="86" t="s">
        <v>559</v>
      </c>
      <c r="C105" s="83" t="s">
        <v>560</v>
      </c>
      <c r="D105" s="96" t="s">
        <v>139</v>
      </c>
      <c r="E105" s="96" t="s">
        <v>337</v>
      </c>
      <c r="F105" s="83" t="s">
        <v>561</v>
      </c>
      <c r="G105" s="96" t="s">
        <v>345</v>
      </c>
      <c r="H105" s="83" t="s">
        <v>527</v>
      </c>
      <c r="I105" s="83" t="s">
        <v>150</v>
      </c>
      <c r="J105" s="83"/>
      <c r="K105" s="93">
        <v>1.2499999999999549</v>
      </c>
      <c r="L105" s="96" t="s">
        <v>152</v>
      </c>
      <c r="M105" s="97">
        <v>0.02</v>
      </c>
      <c r="N105" s="97">
        <v>-1.0000000000019821E-4</v>
      </c>
      <c r="O105" s="93">
        <v>10399411.133246999</v>
      </c>
      <c r="P105" s="95">
        <v>106.73</v>
      </c>
      <c r="Q105" s="83"/>
      <c r="R105" s="93">
        <v>11099.291972077997</v>
      </c>
      <c r="S105" s="94">
        <v>2.4369648352417721E-2</v>
      </c>
      <c r="T105" s="94">
        <v>1.4369858698004209E-3</v>
      </c>
      <c r="U105" s="94">
        <f>R105/'סכום נכסי הקרן'!$C$42</f>
        <v>1.5058607620922109E-4</v>
      </c>
    </row>
    <row r="106" spans="2:21">
      <c r="B106" s="86" t="s">
        <v>562</v>
      </c>
      <c r="C106" s="83" t="s">
        <v>563</v>
      </c>
      <c r="D106" s="96" t="s">
        <v>139</v>
      </c>
      <c r="E106" s="96" t="s">
        <v>337</v>
      </c>
      <c r="F106" s="83" t="s">
        <v>476</v>
      </c>
      <c r="G106" s="96" t="s">
        <v>398</v>
      </c>
      <c r="H106" s="83" t="s">
        <v>527</v>
      </c>
      <c r="I106" s="83" t="s">
        <v>150</v>
      </c>
      <c r="J106" s="83"/>
      <c r="K106" s="93">
        <v>6.7900000000001723</v>
      </c>
      <c r="L106" s="96" t="s">
        <v>152</v>
      </c>
      <c r="M106" s="97">
        <v>2.4E-2</v>
      </c>
      <c r="N106" s="97">
        <v>8.300000000000694E-3</v>
      </c>
      <c r="O106" s="93">
        <v>21769294.989470996</v>
      </c>
      <c r="P106" s="95">
        <v>113.32</v>
      </c>
      <c r="Q106" s="83"/>
      <c r="R106" s="93">
        <v>24668.965067162993</v>
      </c>
      <c r="S106" s="94">
        <v>3.9996501340127361E-2</v>
      </c>
      <c r="T106" s="94">
        <v>3.1938032005366461E-3</v>
      </c>
      <c r="U106" s="94">
        <f>R106/'סכום נכסי הקרן'!$C$42</f>
        <v>3.3468825425545933E-4</v>
      </c>
    </row>
    <row r="107" spans="2:21">
      <c r="B107" s="86" t="s">
        <v>564</v>
      </c>
      <c r="C107" s="83" t="s">
        <v>565</v>
      </c>
      <c r="D107" s="96" t="s">
        <v>139</v>
      </c>
      <c r="E107" s="96" t="s">
        <v>337</v>
      </c>
      <c r="F107" s="83" t="s">
        <v>476</v>
      </c>
      <c r="G107" s="96" t="s">
        <v>398</v>
      </c>
      <c r="H107" s="83" t="s">
        <v>527</v>
      </c>
      <c r="I107" s="83" t="s">
        <v>150</v>
      </c>
      <c r="J107" s="83"/>
      <c r="K107" s="93">
        <v>2.6200000000007737</v>
      </c>
      <c r="L107" s="96" t="s">
        <v>152</v>
      </c>
      <c r="M107" s="97">
        <v>3.4799999999999998E-2</v>
      </c>
      <c r="N107" s="97">
        <v>9.9999999999570701E-4</v>
      </c>
      <c r="O107" s="93">
        <v>422447.13632999989</v>
      </c>
      <c r="P107" s="95">
        <v>110.28</v>
      </c>
      <c r="Q107" s="83"/>
      <c r="R107" s="93">
        <v>465.87470587199982</v>
      </c>
      <c r="S107" s="94">
        <v>9.0839226941477288E-4</v>
      </c>
      <c r="T107" s="94">
        <v>6.0315141823425353E-5</v>
      </c>
      <c r="U107" s="94">
        <f>R107/'סכום נכסי הקרן'!$C$42</f>
        <v>6.3206053267968252E-6</v>
      </c>
    </row>
    <row r="108" spans="2:21">
      <c r="B108" s="86" t="s">
        <v>566</v>
      </c>
      <c r="C108" s="83" t="s">
        <v>567</v>
      </c>
      <c r="D108" s="96" t="s">
        <v>139</v>
      </c>
      <c r="E108" s="96" t="s">
        <v>337</v>
      </c>
      <c r="F108" s="83" t="s">
        <v>481</v>
      </c>
      <c r="G108" s="96" t="s">
        <v>465</v>
      </c>
      <c r="H108" s="83" t="s">
        <v>527</v>
      </c>
      <c r="I108" s="83" t="s">
        <v>150</v>
      </c>
      <c r="J108" s="83"/>
      <c r="K108" s="93">
        <v>1.7900000000001495</v>
      </c>
      <c r="L108" s="96" t="s">
        <v>152</v>
      </c>
      <c r="M108" s="97">
        <v>3.7499999999999999E-2</v>
      </c>
      <c r="N108" s="97">
        <v>-4.100000000000421E-3</v>
      </c>
      <c r="O108" s="93">
        <v>24845087.249460999</v>
      </c>
      <c r="P108" s="95">
        <v>117.46</v>
      </c>
      <c r="Q108" s="83"/>
      <c r="R108" s="93">
        <v>29183.040994296996</v>
      </c>
      <c r="S108" s="94">
        <v>3.2070537495042684E-2</v>
      </c>
      <c r="T108" s="94">
        <v>3.7782245617204056E-3</v>
      </c>
      <c r="U108" s="94">
        <f>R108/'סכום נכסי הקרן'!$C$42</f>
        <v>3.9593152844697051E-4</v>
      </c>
    </row>
    <row r="109" spans="2:21">
      <c r="B109" s="86" t="s">
        <v>568</v>
      </c>
      <c r="C109" s="83" t="s">
        <v>569</v>
      </c>
      <c r="D109" s="96" t="s">
        <v>139</v>
      </c>
      <c r="E109" s="96" t="s">
        <v>337</v>
      </c>
      <c r="F109" s="83" t="s">
        <v>481</v>
      </c>
      <c r="G109" s="96" t="s">
        <v>465</v>
      </c>
      <c r="H109" s="83" t="s">
        <v>527</v>
      </c>
      <c r="I109" s="83" t="s">
        <v>150</v>
      </c>
      <c r="J109" s="83"/>
      <c r="K109" s="93">
        <v>5.4900000000000304</v>
      </c>
      <c r="L109" s="96" t="s">
        <v>152</v>
      </c>
      <c r="M109" s="97">
        <v>2.4799999999999999E-2</v>
      </c>
      <c r="N109" s="97">
        <v>1.9000000000008377E-3</v>
      </c>
      <c r="O109" s="93">
        <v>13097245.115791999</v>
      </c>
      <c r="P109" s="95">
        <v>114.83</v>
      </c>
      <c r="Q109" s="83"/>
      <c r="R109" s="93">
        <v>15039.566579645998</v>
      </c>
      <c r="S109" s="94">
        <v>3.092720559865407E-2</v>
      </c>
      <c r="T109" s="94">
        <v>1.9471192142022583E-3</v>
      </c>
      <c r="U109" s="94">
        <f>R109/'סכום נכסי הקרן'!$C$42</f>
        <v>2.0404448543326527E-4</v>
      </c>
    </row>
    <row r="110" spans="2:21">
      <c r="B110" s="86" t="s">
        <v>570</v>
      </c>
      <c r="C110" s="83" t="s">
        <v>571</v>
      </c>
      <c r="D110" s="96" t="s">
        <v>139</v>
      </c>
      <c r="E110" s="96" t="s">
        <v>337</v>
      </c>
      <c r="F110" s="83" t="s">
        <v>572</v>
      </c>
      <c r="G110" s="96" t="s">
        <v>398</v>
      </c>
      <c r="H110" s="83" t="s">
        <v>519</v>
      </c>
      <c r="I110" s="83" t="s">
        <v>341</v>
      </c>
      <c r="J110" s="83"/>
      <c r="K110" s="93">
        <v>4.0399999999999325</v>
      </c>
      <c r="L110" s="96" t="s">
        <v>152</v>
      </c>
      <c r="M110" s="97">
        <v>2.8500000000000001E-2</v>
      </c>
      <c r="N110" s="97">
        <v>-2.3999999999997838E-3</v>
      </c>
      <c r="O110" s="93">
        <v>33049075.642144993</v>
      </c>
      <c r="P110" s="95">
        <v>117.67</v>
      </c>
      <c r="Q110" s="83"/>
      <c r="R110" s="93">
        <v>38888.846301740989</v>
      </c>
      <c r="S110" s="94">
        <v>4.8388104893330883E-2</v>
      </c>
      <c r="T110" s="94">
        <v>5.034800667378052E-3</v>
      </c>
      <c r="U110" s="94">
        <f>R110/'סכום נכסי הקרן'!$C$42</f>
        <v>5.2761192223924156E-4</v>
      </c>
    </row>
    <row r="111" spans="2:21">
      <c r="B111" s="86" t="s">
        <v>573</v>
      </c>
      <c r="C111" s="83" t="s">
        <v>574</v>
      </c>
      <c r="D111" s="96" t="s">
        <v>139</v>
      </c>
      <c r="E111" s="96" t="s">
        <v>337</v>
      </c>
      <c r="F111" s="83" t="s">
        <v>575</v>
      </c>
      <c r="G111" s="96" t="s">
        <v>398</v>
      </c>
      <c r="H111" s="83" t="s">
        <v>519</v>
      </c>
      <c r="I111" s="83" t="s">
        <v>341</v>
      </c>
      <c r="J111" s="83"/>
      <c r="K111" s="93">
        <v>6.080000000000358</v>
      </c>
      <c r="L111" s="96" t="s">
        <v>152</v>
      </c>
      <c r="M111" s="97">
        <v>1.3999999999999999E-2</v>
      </c>
      <c r="N111" s="97">
        <v>3.8000000000010538E-3</v>
      </c>
      <c r="O111" s="93">
        <v>21659956.400998</v>
      </c>
      <c r="P111" s="95">
        <v>107.75</v>
      </c>
      <c r="Q111" s="93"/>
      <c r="R111" s="93">
        <v>23338.603052182996</v>
      </c>
      <c r="S111" s="94">
        <v>4.7751226633593477E-2</v>
      </c>
      <c r="T111" s="94">
        <v>3.0215659603545987E-3</v>
      </c>
      <c r="U111" s="94">
        <f>R111/'סכום נכסי הקרן'!$C$42</f>
        <v>3.1663899523266744E-4</v>
      </c>
    </row>
    <row r="112" spans="2:21">
      <c r="B112" s="86" t="s">
        <v>576</v>
      </c>
      <c r="C112" s="83" t="s">
        <v>577</v>
      </c>
      <c r="D112" s="96" t="s">
        <v>139</v>
      </c>
      <c r="E112" s="96" t="s">
        <v>337</v>
      </c>
      <c r="F112" s="83" t="s">
        <v>356</v>
      </c>
      <c r="G112" s="96" t="s">
        <v>345</v>
      </c>
      <c r="H112" s="83" t="s">
        <v>527</v>
      </c>
      <c r="I112" s="83" t="s">
        <v>150</v>
      </c>
      <c r="J112" s="83"/>
      <c r="K112" s="93">
        <v>3.8999999999999662</v>
      </c>
      <c r="L112" s="96" t="s">
        <v>152</v>
      </c>
      <c r="M112" s="97">
        <v>1.8200000000000001E-2</v>
      </c>
      <c r="N112" s="97">
        <v>1.2300000000000578E-2</v>
      </c>
      <c r="O112" s="93">
        <f>22158095.3424/50000</f>
        <v>443.161906848</v>
      </c>
      <c r="P112" s="95">
        <v>5227375</v>
      </c>
      <c r="Q112" s="83"/>
      <c r="R112" s="93">
        <v>23165.735572541998</v>
      </c>
      <c r="S112" s="94">
        <f>155922.140189994%/50000</f>
        <v>3.1184428037998799E-2</v>
      </c>
      <c r="T112" s="94">
        <v>2.9991854223691996E-3</v>
      </c>
      <c r="U112" s="94">
        <f>R112/'סכום נכסי הקרן'!$C$42</f>
        <v>3.1429367126706661E-4</v>
      </c>
    </row>
    <row r="113" spans="2:21">
      <c r="B113" s="86" t="s">
        <v>578</v>
      </c>
      <c r="C113" s="83" t="s">
        <v>579</v>
      </c>
      <c r="D113" s="96" t="s">
        <v>139</v>
      </c>
      <c r="E113" s="96" t="s">
        <v>337</v>
      </c>
      <c r="F113" s="83" t="s">
        <v>356</v>
      </c>
      <c r="G113" s="96" t="s">
        <v>345</v>
      </c>
      <c r="H113" s="83" t="s">
        <v>527</v>
      </c>
      <c r="I113" s="83" t="s">
        <v>150</v>
      </c>
      <c r="J113" s="83"/>
      <c r="K113" s="93">
        <v>3.1599999999997714</v>
      </c>
      <c r="L113" s="96" t="s">
        <v>152</v>
      </c>
      <c r="M113" s="97">
        <v>1.06E-2</v>
      </c>
      <c r="N113" s="97">
        <v>1.1299999999998801E-2</v>
      </c>
      <c r="O113" s="93">
        <f>27611333.76/50000</f>
        <v>552.22667520000005</v>
      </c>
      <c r="P113" s="95">
        <v>5114839</v>
      </c>
      <c r="Q113" s="83"/>
      <c r="R113" s="93">
        <v>28245.505273302995</v>
      </c>
      <c r="S113" s="94">
        <f>203338.491494219%/50000</f>
        <v>4.0667698298843799E-2</v>
      </c>
      <c r="T113" s="94">
        <v>3.6568451451872894E-3</v>
      </c>
      <c r="U113" s="94">
        <f>R113/'סכום נכסי הקרן'!$C$42</f>
        <v>3.832118139025086E-4</v>
      </c>
    </row>
    <row r="114" spans="2:21">
      <c r="B114" s="86" t="s">
        <v>580</v>
      </c>
      <c r="C114" s="83" t="s">
        <v>581</v>
      </c>
      <c r="D114" s="96" t="s">
        <v>139</v>
      </c>
      <c r="E114" s="96" t="s">
        <v>337</v>
      </c>
      <c r="F114" s="83" t="s">
        <v>356</v>
      </c>
      <c r="G114" s="96" t="s">
        <v>345</v>
      </c>
      <c r="H114" s="83" t="s">
        <v>527</v>
      </c>
      <c r="I114" s="83" t="s">
        <v>150</v>
      </c>
      <c r="J114" s="83"/>
      <c r="K114" s="93">
        <v>5.0200000000001817</v>
      </c>
      <c r="L114" s="96" t="s">
        <v>152</v>
      </c>
      <c r="M114" s="97">
        <v>1.89E-2</v>
      </c>
      <c r="N114" s="97">
        <v>1.4100000000000841E-2</v>
      </c>
      <c r="O114" s="93">
        <f>27496286.536/50000</f>
        <v>549.92573071999993</v>
      </c>
      <c r="P114" s="95">
        <v>5109996</v>
      </c>
      <c r="Q114" s="83"/>
      <c r="R114" s="93">
        <v>28101.183284543</v>
      </c>
      <c r="S114" s="94">
        <f>196402.046685714%/50000</f>
        <v>3.9280409337142802E-2</v>
      </c>
      <c r="T114" s="94">
        <v>3.638160290417154E-3</v>
      </c>
      <c r="U114" s="94">
        <f>R114/'סכום נכסי הקרן'!$C$42</f>
        <v>3.8125377170911904E-4</v>
      </c>
    </row>
    <row r="115" spans="2:21">
      <c r="B115" s="86" t="s">
        <v>582</v>
      </c>
      <c r="C115" s="83" t="s">
        <v>583</v>
      </c>
      <c r="D115" s="96" t="s">
        <v>139</v>
      </c>
      <c r="E115" s="96" t="s">
        <v>337</v>
      </c>
      <c r="F115" s="83" t="s">
        <v>356</v>
      </c>
      <c r="G115" s="96" t="s">
        <v>345</v>
      </c>
      <c r="H115" s="83" t="s">
        <v>519</v>
      </c>
      <c r="I115" s="83" t="s">
        <v>341</v>
      </c>
      <c r="J115" s="83"/>
      <c r="K115" s="93">
        <v>2.1800000000000352</v>
      </c>
      <c r="L115" s="96" t="s">
        <v>152</v>
      </c>
      <c r="M115" s="97">
        <v>4.4999999999999998E-2</v>
      </c>
      <c r="N115" s="97">
        <v>-4.000000000003088E-4</v>
      </c>
      <c r="O115" s="93">
        <v>53598497.538956001</v>
      </c>
      <c r="P115" s="95">
        <v>133.97</v>
      </c>
      <c r="Q115" s="93">
        <v>732.85330420199989</v>
      </c>
      <c r="R115" s="93">
        <v>72538.759036768985</v>
      </c>
      <c r="S115" s="94">
        <v>3.1491769622065527E-2</v>
      </c>
      <c r="T115" s="94">
        <v>9.3913352320958415E-3</v>
      </c>
      <c r="U115" s="94">
        <f>R115/'סכום נכסי הקרן'!$C$42</f>
        <v>9.8414629725144219E-4</v>
      </c>
    </row>
    <row r="116" spans="2:21">
      <c r="B116" s="86" t="s">
        <v>584</v>
      </c>
      <c r="C116" s="83" t="s">
        <v>585</v>
      </c>
      <c r="D116" s="96" t="s">
        <v>139</v>
      </c>
      <c r="E116" s="96" t="s">
        <v>337</v>
      </c>
      <c r="F116" s="83" t="s">
        <v>494</v>
      </c>
      <c r="G116" s="96" t="s">
        <v>398</v>
      </c>
      <c r="H116" s="83" t="s">
        <v>519</v>
      </c>
      <c r="I116" s="83" t="s">
        <v>341</v>
      </c>
      <c r="J116" s="83"/>
      <c r="K116" s="93">
        <v>1.9800000000000555</v>
      </c>
      <c r="L116" s="96" t="s">
        <v>152</v>
      </c>
      <c r="M116" s="97">
        <v>4.9000000000000002E-2</v>
      </c>
      <c r="N116" s="97">
        <v>-1.2000000000006374E-3</v>
      </c>
      <c r="O116" s="93">
        <v>17170636.354066998</v>
      </c>
      <c r="P116" s="95">
        <v>116.9</v>
      </c>
      <c r="Q116" s="83"/>
      <c r="R116" s="93">
        <v>20072.474636105999</v>
      </c>
      <c r="S116" s="94">
        <v>2.581999021115336E-2</v>
      </c>
      <c r="T116" s="94">
        <v>2.5987119265420628E-3</v>
      </c>
      <c r="U116" s="94">
        <f>R116/'סכום נכסי הקרן'!$C$42</f>
        <v>2.7232684777229272E-4</v>
      </c>
    </row>
    <row r="117" spans="2:21">
      <c r="B117" s="86" t="s">
        <v>586</v>
      </c>
      <c r="C117" s="83" t="s">
        <v>587</v>
      </c>
      <c r="D117" s="96" t="s">
        <v>139</v>
      </c>
      <c r="E117" s="96" t="s">
        <v>337</v>
      </c>
      <c r="F117" s="83" t="s">
        <v>494</v>
      </c>
      <c r="G117" s="96" t="s">
        <v>398</v>
      </c>
      <c r="H117" s="83" t="s">
        <v>519</v>
      </c>
      <c r="I117" s="83" t="s">
        <v>341</v>
      </c>
      <c r="J117" s="83"/>
      <c r="K117" s="93">
        <v>1.8599999999998658</v>
      </c>
      <c r="L117" s="96" t="s">
        <v>152</v>
      </c>
      <c r="M117" s="97">
        <v>5.8499999999999996E-2</v>
      </c>
      <c r="N117" s="97">
        <v>2.9999999999979219E-4</v>
      </c>
      <c r="O117" s="93">
        <v>10518705.718589997</v>
      </c>
      <c r="P117" s="95">
        <v>123.5</v>
      </c>
      <c r="Q117" s="83"/>
      <c r="R117" s="93">
        <v>12990.601393309</v>
      </c>
      <c r="S117" s="94">
        <v>1.1159532190473035E-2</v>
      </c>
      <c r="T117" s="94">
        <v>1.6818469763076084E-3</v>
      </c>
      <c r="U117" s="94">
        <f>R117/'סכום נכסי הקרן'!$C$42</f>
        <v>1.7624580886218497E-4</v>
      </c>
    </row>
    <row r="118" spans="2:21">
      <c r="B118" s="86" t="s">
        <v>588</v>
      </c>
      <c r="C118" s="83" t="s">
        <v>589</v>
      </c>
      <c r="D118" s="96" t="s">
        <v>139</v>
      </c>
      <c r="E118" s="96" t="s">
        <v>337</v>
      </c>
      <c r="F118" s="83" t="s">
        <v>494</v>
      </c>
      <c r="G118" s="96" t="s">
        <v>398</v>
      </c>
      <c r="H118" s="83" t="s">
        <v>519</v>
      </c>
      <c r="I118" s="83" t="s">
        <v>341</v>
      </c>
      <c r="J118" s="83"/>
      <c r="K118" s="93">
        <v>6.8099999999993521</v>
      </c>
      <c r="L118" s="96" t="s">
        <v>152</v>
      </c>
      <c r="M118" s="97">
        <v>2.2499999999999999E-2</v>
      </c>
      <c r="N118" s="97">
        <v>9.3999999999995181E-3</v>
      </c>
      <c r="O118" s="93">
        <v>9620980.8994879983</v>
      </c>
      <c r="P118" s="95">
        <v>112.02</v>
      </c>
      <c r="Q118" s="83"/>
      <c r="R118" s="93">
        <v>10777.422837058</v>
      </c>
      <c r="S118" s="94">
        <v>5.2748916465628064E-2</v>
      </c>
      <c r="T118" s="94">
        <v>1.3953146172455584E-3</v>
      </c>
      <c r="U118" s="94">
        <f>R118/'סכום נכסי הקרן'!$C$42</f>
        <v>1.4621922017755271E-4</v>
      </c>
    </row>
    <row r="119" spans="2:21">
      <c r="B119" s="86" t="s">
        <v>590</v>
      </c>
      <c r="C119" s="83" t="s">
        <v>591</v>
      </c>
      <c r="D119" s="96" t="s">
        <v>139</v>
      </c>
      <c r="E119" s="96" t="s">
        <v>337</v>
      </c>
      <c r="F119" s="83" t="s">
        <v>592</v>
      </c>
      <c r="G119" s="96" t="s">
        <v>465</v>
      </c>
      <c r="H119" s="83" t="s">
        <v>527</v>
      </c>
      <c r="I119" s="83" t="s">
        <v>150</v>
      </c>
      <c r="J119" s="83"/>
      <c r="K119" s="93">
        <v>1.7299999999997426</v>
      </c>
      <c r="L119" s="96" t="s">
        <v>152</v>
      </c>
      <c r="M119" s="97">
        <v>4.0500000000000001E-2</v>
      </c>
      <c r="N119" s="97">
        <v>4.0000000000021936E-3</v>
      </c>
      <c r="O119" s="93">
        <v>2798128.8563099997</v>
      </c>
      <c r="P119" s="95">
        <v>130.38999999999999</v>
      </c>
      <c r="Q119" s="83"/>
      <c r="R119" s="93">
        <v>3648.4801458779984</v>
      </c>
      <c r="S119" s="94">
        <v>2.5649446117652016E-2</v>
      </c>
      <c r="T119" s="94">
        <v>4.7235575287713671E-4</v>
      </c>
      <c r="U119" s="94">
        <f>R119/'סכום נכסי הקרן'!$C$42</f>
        <v>4.9499581655941824E-5</v>
      </c>
    </row>
    <row r="120" spans="2:21">
      <c r="B120" s="86" t="s">
        <v>593</v>
      </c>
      <c r="C120" s="83" t="s">
        <v>594</v>
      </c>
      <c r="D120" s="96" t="s">
        <v>139</v>
      </c>
      <c r="E120" s="96" t="s">
        <v>337</v>
      </c>
      <c r="F120" s="83" t="s">
        <v>595</v>
      </c>
      <c r="G120" s="96" t="s">
        <v>398</v>
      </c>
      <c r="H120" s="83" t="s">
        <v>527</v>
      </c>
      <c r="I120" s="83" t="s">
        <v>150</v>
      </c>
      <c r="J120" s="83"/>
      <c r="K120" s="93">
        <v>7.4600000000001954</v>
      </c>
      <c r="L120" s="96" t="s">
        <v>152</v>
      </c>
      <c r="M120" s="97">
        <v>1.9599999999999999E-2</v>
      </c>
      <c r="N120" s="97">
        <v>6.4000000000004401E-3</v>
      </c>
      <c r="O120" s="93">
        <v>17054755.036756996</v>
      </c>
      <c r="P120" s="95">
        <v>112.77</v>
      </c>
      <c r="Q120" s="83"/>
      <c r="R120" s="93">
        <v>19232.647916643993</v>
      </c>
      <c r="S120" s="94">
        <v>2.3162416734152473E-2</v>
      </c>
      <c r="T120" s="94">
        <v>2.4899825470479759E-3</v>
      </c>
      <c r="U120" s="94">
        <f>R120/'סכום נכסי הקרן'!$C$42</f>
        <v>2.6093276869971842E-4</v>
      </c>
    </row>
    <row r="121" spans="2:21">
      <c r="B121" s="86" t="s">
        <v>596</v>
      </c>
      <c r="C121" s="83" t="s">
        <v>597</v>
      </c>
      <c r="D121" s="96" t="s">
        <v>139</v>
      </c>
      <c r="E121" s="96" t="s">
        <v>337</v>
      </c>
      <c r="F121" s="83" t="s">
        <v>595</v>
      </c>
      <c r="G121" s="96" t="s">
        <v>398</v>
      </c>
      <c r="H121" s="83" t="s">
        <v>527</v>
      </c>
      <c r="I121" s="83" t="s">
        <v>150</v>
      </c>
      <c r="J121" s="83"/>
      <c r="K121" s="93">
        <v>3.389999999999044</v>
      </c>
      <c r="L121" s="96" t="s">
        <v>152</v>
      </c>
      <c r="M121" s="97">
        <v>2.75E-2</v>
      </c>
      <c r="N121" s="97">
        <v>7.9999999999967998E-4</v>
      </c>
      <c r="O121" s="93">
        <v>4469004.025510001</v>
      </c>
      <c r="P121" s="95">
        <v>111.85</v>
      </c>
      <c r="Q121" s="83"/>
      <c r="R121" s="93">
        <v>4998.5810107019979</v>
      </c>
      <c r="S121" s="94">
        <v>1.0087481330044753E-2</v>
      </c>
      <c r="T121" s="94">
        <v>6.4714851177004448E-4</v>
      </c>
      <c r="U121" s="94">
        <f>R121/'סכום נכסי הקרן'!$C$42</f>
        <v>6.7816641179375492E-5</v>
      </c>
    </row>
    <row r="122" spans="2:21">
      <c r="B122" s="86" t="s">
        <v>598</v>
      </c>
      <c r="C122" s="83" t="s">
        <v>599</v>
      </c>
      <c r="D122" s="96" t="s">
        <v>139</v>
      </c>
      <c r="E122" s="96" t="s">
        <v>337</v>
      </c>
      <c r="F122" s="83" t="s">
        <v>376</v>
      </c>
      <c r="G122" s="96" t="s">
        <v>345</v>
      </c>
      <c r="H122" s="83" t="s">
        <v>527</v>
      </c>
      <c r="I122" s="83" t="s">
        <v>150</v>
      </c>
      <c r="J122" s="83"/>
      <c r="K122" s="93">
        <v>3.5100000000000326</v>
      </c>
      <c r="L122" s="96" t="s">
        <v>152</v>
      </c>
      <c r="M122" s="97">
        <v>1.4199999999999999E-2</v>
      </c>
      <c r="N122" s="97">
        <v>1.2900000000000095E-2</v>
      </c>
      <c r="O122" s="93">
        <f>44488761.5208/50000</f>
        <v>889.775230416</v>
      </c>
      <c r="P122" s="95">
        <v>5138001</v>
      </c>
      <c r="Q122" s="83"/>
      <c r="R122" s="93">
        <v>45716.662841195001</v>
      </c>
      <c r="S122" s="94">
        <f>209921.962538574%/50000</f>
        <v>4.1984392507714803E-2</v>
      </c>
      <c r="T122" s="94">
        <v>5.918773799490201E-3</v>
      </c>
      <c r="U122" s="94">
        <f>R122/'סכום נכסי הקרן'!$C$42</f>
        <v>6.2024612848765224E-4</v>
      </c>
    </row>
    <row r="123" spans="2:21">
      <c r="B123" s="86" t="s">
        <v>600</v>
      </c>
      <c r="C123" s="83" t="s">
        <v>601</v>
      </c>
      <c r="D123" s="96" t="s">
        <v>139</v>
      </c>
      <c r="E123" s="96" t="s">
        <v>337</v>
      </c>
      <c r="F123" s="83" t="s">
        <v>376</v>
      </c>
      <c r="G123" s="96" t="s">
        <v>345</v>
      </c>
      <c r="H123" s="83" t="s">
        <v>527</v>
      </c>
      <c r="I123" s="83" t="s">
        <v>150</v>
      </c>
      <c r="J123" s="83"/>
      <c r="K123" s="93">
        <v>4.1099999999996584</v>
      </c>
      <c r="L123" s="96" t="s">
        <v>152</v>
      </c>
      <c r="M123" s="97">
        <v>1.5900000000000001E-2</v>
      </c>
      <c r="N123" s="97">
        <v>1.2099999999998961E-2</v>
      </c>
      <c r="O123" s="93">
        <f>32454821.8904/50000</f>
        <v>649.09643780800002</v>
      </c>
      <c r="P123" s="95">
        <v>5178667</v>
      </c>
      <c r="Q123" s="83"/>
      <c r="R123" s="93">
        <v>33614.544019249988</v>
      </c>
      <c r="S123" s="94">
        <f>216799.077424182%/50000</f>
        <v>4.3359815484836396E-2</v>
      </c>
      <c r="T123" s="94">
        <v>4.3519555028340359E-3</v>
      </c>
      <c r="U123" s="94">
        <f>R123/'סכום נכסי הקרן'!$C$42</f>
        <v>4.560545213293741E-4</v>
      </c>
    </row>
    <row r="124" spans="2:21">
      <c r="B124" s="86" t="s">
        <v>602</v>
      </c>
      <c r="C124" s="83" t="s">
        <v>603</v>
      </c>
      <c r="D124" s="96" t="s">
        <v>139</v>
      </c>
      <c r="E124" s="96" t="s">
        <v>337</v>
      </c>
      <c r="F124" s="83" t="s">
        <v>604</v>
      </c>
      <c r="G124" s="96" t="s">
        <v>469</v>
      </c>
      <c r="H124" s="83" t="s">
        <v>519</v>
      </c>
      <c r="I124" s="83" t="s">
        <v>341</v>
      </c>
      <c r="J124" s="83"/>
      <c r="K124" s="93">
        <v>4.5600000000001355</v>
      </c>
      <c r="L124" s="96" t="s">
        <v>152</v>
      </c>
      <c r="M124" s="97">
        <v>1.9400000000000001E-2</v>
      </c>
      <c r="N124" s="97">
        <v>-3.0000000000081155E-4</v>
      </c>
      <c r="O124" s="93">
        <v>17336074.861906003</v>
      </c>
      <c r="P124" s="95">
        <v>111.59</v>
      </c>
      <c r="Q124" s="83"/>
      <c r="R124" s="93">
        <v>19345.324552280999</v>
      </c>
      <c r="S124" s="94">
        <v>2.8787033687073686E-2</v>
      </c>
      <c r="T124" s="94">
        <v>2.504570390459461E-3</v>
      </c>
      <c r="U124" s="94">
        <f>R124/'סכום נכסי הקרן'!$C$42</f>
        <v>2.6246147273631078E-4</v>
      </c>
    </row>
    <row r="125" spans="2:21">
      <c r="B125" s="86" t="s">
        <v>605</v>
      </c>
      <c r="C125" s="83" t="s">
        <v>606</v>
      </c>
      <c r="D125" s="96" t="s">
        <v>139</v>
      </c>
      <c r="E125" s="96" t="s">
        <v>337</v>
      </c>
      <c r="F125" s="83" t="s">
        <v>604</v>
      </c>
      <c r="G125" s="96" t="s">
        <v>469</v>
      </c>
      <c r="H125" s="83" t="s">
        <v>519</v>
      </c>
      <c r="I125" s="83" t="s">
        <v>341</v>
      </c>
      <c r="J125" s="83"/>
      <c r="K125" s="93">
        <v>6.0400000000000489</v>
      </c>
      <c r="L125" s="96" t="s">
        <v>152</v>
      </c>
      <c r="M125" s="97">
        <v>1.23E-2</v>
      </c>
      <c r="N125" s="97">
        <v>2.4000000000000822E-3</v>
      </c>
      <c r="O125" s="93">
        <v>44918546.149654001</v>
      </c>
      <c r="P125" s="95">
        <v>108.01</v>
      </c>
      <c r="Q125" s="83"/>
      <c r="R125" s="93">
        <v>48516.520122164991</v>
      </c>
      <c r="S125" s="94">
        <v>3.0774959491562306E-2</v>
      </c>
      <c r="T125" s="94">
        <v>6.281261367195699E-3</v>
      </c>
      <c r="U125" s="94">
        <f>R125/'סכום נכסי הקרן'!$C$42</f>
        <v>6.5823229219500758E-4</v>
      </c>
    </row>
    <row r="126" spans="2:21">
      <c r="B126" s="86" t="s">
        <v>607</v>
      </c>
      <c r="C126" s="83" t="s">
        <v>608</v>
      </c>
      <c r="D126" s="96" t="s">
        <v>139</v>
      </c>
      <c r="E126" s="96" t="s">
        <v>337</v>
      </c>
      <c r="F126" s="83" t="s">
        <v>609</v>
      </c>
      <c r="G126" s="96" t="s">
        <v>465</v>
      </c>
      <c r="H126" s="83" t="s">
        <v>527</v>
      </c>
      <c r="I126" s="83" t="s">
        <v>150</v>
      </c>
      <c r="J126" s="83"/>
      <c r="K126" s="93">
        <v>9.9999999998751851E-3</v>
      </c>
      <c r="L126" s="96" t="s">
        <v>152</v>
      </c>
      <c r="M126" s="97">
        <v>3.6000000000000004E-2</v>
      </c>
      <c r="N126" s="97">
        <v>6.239999999999591E-2</v>
      </c>
      <c r="O126" s="93">
        <v>0</v>
      </c>
      <c r="P126" s="95">
        <v>109.29</v>
      </c>
      <c r="Q126" s="146">
        <v>20109.777846155783</v>
      </c>
      <c r="R126" s="93">
        <v>20109.777752650996</v>
      </c>
      <c r="S126" s="94">
        <v>4.4476308463919333E-2</v>
      </c>
      <c r="T126" s="94">
        <v>2.6035414284156537E-3</v>
      </c>
      <c r="U126" s="94">
        <f>R126/'סכום נכסי הקרן'!$C$42</f>
        <v>2.7283294581575512E-4</v>
      </c>
    </row>
    <row r="127" spans="2:21">
      <c r="B127" s="86" t="s">
        <v>610</v>
      </c>
      <c r="C127" s="83" t="s">
        <v>611</v>
      </c>
      <c r="D127" s="96" t="s">
        <v>139</v>
      </c>
      <c r="E127" s="96" t="s">
        <v>337</v>
      </c>
      <c r="F127" s="83" t="s">
        <v>609</v>
      </c>
      <c r="G127" s="96" t="s">
        <v>465</v>
      </c>
      <c r="H127" s="83" t="s">
        <v>527</v>
      </c>
      <c r="I127" s="83" t="s">
        <v>150</v>
      </c>
      <c r="J127" s="83"/>
      <c r="K127" s="93">
        <v>6.5900000000006953</v>
      </c>
      <c r="L127" s="96" t="s">
        <v>152</v>
      </c>
      <c r="M127" s="97">
        <v>2.2499999999999999E-2</v>
      </c>
      <c r="N127" s="97">
        <v>2.6999999999994741E-3</v>
      </c>
      <c r="O127" s="93">
        <v>6981063.6928239986</v>
      </c>
      <c r="P127" s="95">
        <v>117.28</v>
      </c>
      <c r="Q127" s="83"/>
      <c r="R127" s="93">
        <v>8187.3915570089985</v>
      </c>
      <c r="S127" s="94">
        <v>1.7063770151289678E-2</v>
      </c>
      <c r="T127" s="94">
        <v>1.0599924758752459E-3</v>
      </c>
      <c r="U127" s="94">
        <f>R127/'סכום נכסי הקרן'!$C$42</f>
        <v>1.1107980329376514E-4</v>
      </c>
    </row>
    <row r="128" spans="2:21">
      <c r="B128" s="86" t="s">
        <v>612</v>
      </c>
      <c r="C128" s="83" t="s">
        <v>613</v>
      </c>
      <c r="D128" s="96" t="s">
        <v>139</v>
      </c>
      <c r="E128" s="96" t="s">
        <v>337</v>
      </c>
      <c r="F128" s="83" t="s">
        <v>614</v>
      </c>
      <c r="G128" s="96" t="s">
        <v>148</v>
      </c>
      <c r="H128" s="83" t="s">
        <v>519</v>
      </c>
      <c r="I128" s="83" t="s">
        <v>341</v>
      </c>
      <c r="J128" s="83"/>
      <c r="K128" s="93">
        <v>1.7699999999999894</v>
      </c>
      <c r="L128" s="96" t="s">
        <v>152</v>
      </c>
      <c r="M128" s="97">
        <v>2.1499999999999998E-2</v>
      </c>
      <c r="N128" s="97">
        <v>1.3000000000006351E-3</v>
      </c>
      <c r="O128" s="93">
        <v>21479239.836427994</v>
      </c>
      <c r="P128" s="95">
        <v>105.51</v>
      </c>
      <c r="Q128" s="83"/>
      <c r="R128" s="93">
        <v>22662.745177011995</v>
      </c>
      <c r="S128" s="94">
        <v>2.4558829504002757E-2</v>
      </c>
      <c r="T128" s="94">
        <v>2.9340650441648753E-3</v>
      </c>
      <c r="U128" s="94">
        <f>R128/'סכום נכסי הקרן'!$C$42</f>
        <v>3.0746951075085247E-4</v>
      </c>
    </row>
    <row r="129" spans="2:21">
      <c r="B129" s="86" t="s">
        <v>615</v>
      </c>
      <c r="C129" s="83" t="s">
        <v>616</v>
      </c>
      <c r="D129" s="96" t="s">
        <v>139</v>
      </c>
      <c r="E129" s="96" t="s">
        <v>337</v>
      </c>
      <c r="F129" s="83" t="s">
        <v>614</v>
      </c>
      <c r="G129" s="96" t="s">
        <v>148</v>
      </c>
      <c r="H129" s="83" t="s">
        <v>519</v>
      </c>
      <c r="I129" s="83" t="s">
        <v>341</v>
      </c>
      <c r="J129" s="83"/>
      <c r="K129" s="93">
        <v>3.4099999999996231</v>
      </c>
      <c r="L129" s="96" t="s">
        <v>152</v>
      </c>
      <c r="M129" s="97">
        <v>1.8000000000000002E-2</v>
      </c>
      <c r="N129" s="97">
        <v>1.5000000000007685E-3</v>
      </c>
      <c r="O129" s="93">
        <v>12750525.192821996</v>
      </c>
      <c r="P129" s="95">
        <v>107.14</v>
      </c>
      <c r="Q129" s="83"/>
      <c r="R129" s="93">
        <v>13660.912769893001</v>
      </c>
      <c r="S129" s="94">
        <v>1.6966730825974694E-2</v>
      </c>
      <c r="T129" s="94">
        <v>1.7686298070449949E-3</v>
      </c>
      <c r="U129" s="94">
        <f>R129/'סכום נכסי הקרן'!$C$42</f>
        <v>1.8534004300722011E-4</v>
      </c>
    </row>
    <row r="130" spans="2:21">
      <c r="B130" s="86" t="s">
        <v>617</v>
      </c>
      <c r="C130" s="83" t="s">
        <v>618</v>
      </c>
      <c r="D130" s="96" t="s">
        <v>139</v>
      </c>
      <c r="E130" s="96" t="s">
        <v>337</v>
      </c>
      <c r="F130" s="83" t="s">
        <v>619</v>
      </c>
      <c r="G130" s="96" t="s">
        <v>345</v>
      </c>
      <c r="H130" s="83" t="s">
        <v>620</v>
      </c>
      <c r="I130" s="83" t="s">
        <v>150</v>
      </c>
      <c r="J130" s="83"/>
      <c r="K130" s="93">
        <v>1.2599999999961449</v>
      </c>
      <c r="L130" s="96" t="s">
        <v>152</v>
      </c>
      <c r="M130" s="97">
        <v>4.1500000000000002E-2</v>
      </c>
      <c r="N130" s="97">
        <v>-2.9999999999770293E-3</v>
      </c>
      <c r="O130" s="93">
        <v>898650.42195999983</v>
      </c>
      <c r="P130" s="95">
        <v>111.42</v>
      </c>
      <c r="Q130" s="83"/>
      <c r="R130" s="93">
        <v>1001.2763032109998</v>
      </c>
      <c r="S130" s="94">
        <v>4.4798848948541864E-3</v>
      </c>
      <c r="T130" s="94">
        <v>1.2963168309292023E-4</v>
      </c>
      <c r="U130" s="94">
        <f>R130/'סכום נכסי הקרן'!$C$42</f>
        <v>1.3584494405690478E-5</v>
      </c>
    </row>
    <row r="131" spans="2:21">
      <c r="B131" s="86" t="s">
        <v>621</v>
      </c>
      <c r="C131" s="83" t="s">
        <v>622</v>
      </c>
      <c r="D131" s="96" t="s">
        <v>139</v>
      </c>
      <c r="E131" s="96" t="s">
        <v>337</v>
      </c>
      <c r="F131" s="83" t="s">
        <v>623</v>
      </c>
      <c r="G131" s="96" t="s">
        <v>148</v>
      </c>
      <c r="H131" s="83" t="s">
        <v>624</v>
      </c>
      <c r="I131" s="83" t="s">
        <v>341</v>
      </c>
      <c r="J131" s="83"/>
      <c r="K131" s="93">
        <v>2.4399999999997726</v>
      </c>
      <c r="L131" s="96" t="s">
        <v>152</v>
      </c>
      <c r="M131" s="97">
        <v>3.15E-2</v>
      </c>
      <c r="N131" s="97">
        <v>1.1599999999999172E-2</v>
      </c>
      <c r="O131" s="93">
        <v>11000294.914881997</v>
      </c>
      <c r="P131" s="95">
        <v>105.49</v>
      </c>
      <c r="Q131" s="93"/>
      <c r="R131" s="93">
        <v>11604.211417230998</v>
      </c>
      <c r="S131" s="94">
        <v>2.3175445883375848E-2</v>
      </c>
      <c r="T131" s="94">
        <v>1.5023559952009955E-3</v>
      </c>
      <c r="U131" s="94">
        <f>R131/'סכום נכסי הקרן'!$C$42</f>
        <v>1.5743640848614492E-4</v>
      </c>
    </row>
    <row r="132" spans="2:21">
      <c r="B132" s="86" t="s">
        <v>625</v>
      </c>
      <c r="C132" s="83" t="s">
        <v>626</v>
      </c>
      <c r="D132" s="96" t="s">
        <v>139</v>
      </c>
      <c r="E132" s="96" t="s">
        <v>337</v>
      </c>
      <c r="F132" s="83" t="s">
        <v>623</v>
      </c>
      <c r="G132" s="96" t="s">
        <v>148</v>
      </c>
      <c r="H132" s="83" t="s">
        <v>624</v>
      </c>
      <c r="I132" s="83" t="s">
        <v>341</v>
      </c>
      <c r="J132" s="83"/>
      <c r="K132" s="93">
        <v>1.5599999999999399</v>
      </c>
      <c r="L132" s="96" t="s">
        <v>152</v>
      </c>
      <c r="M132" s="97">
        <v>2.8500000000000001E-2</v>
      </c>
      <c r="N132" s="97">
        <v>9.7999999999985946E-3</v>
      </c>
      <c r="O132" s="93">
        <v>6838166.5640119985</v>
      </c>
      <c r="P132" s="95">
        <v>106.09</v>
      </c>
      <c r="Q132" s="83"/>
      <c r="R132" s="93">
        <v>7254.6105670989973</v>
      </c>
      <c r="S132" s="94">
        <v>2.344782011225327E-2</v>
      </c>
      <c r="T132" s="94">
        <v>9.3922863747086045E-4</v>
      </c>
      <c r="U132" s="94">
        <f>R132/'סכום נכסי הקרן'!$C$42</f>
        <v>9.8424597034982249E-5</v>
      </c>
    </row>
    <row r="133" spans="2:21">
      <c r="B133" s="86" t="s">
        <v>627</v>
      </c>
      <c r="C133" s="83" t="s">
        <v>628</v>
      </c>
      <c r="D133" s="96" t="s">
        <v>139</v>
      </c>
      <c r="E133" s="96" t="s">
        <v>337</v>
      </c>
      <c r="F133" s="83" t="s">
        <v>629</v>
      </c>
      <c r="G133" s="96" t="s">
        <v>398</v>
      </c>
      <c r="H133" s="83" t="s">
        <v>620</v>
      </c>
      <c r="I133" s="83" t="s">
        <v>150</v>
      </c>
      <c r="J133" s="83"/>
      <c r="K133" s="93">
        <v>4.8199999999997543</v>
      </c>
      <c r="L133" s="96" t="s">
        <v>152</v>
      </c>
      <c r="M133" s="97">
        <v>2.5000000000000001E-2</v>
      </c>
      <c r="N133" s="97">
        <v>7.8999999999984361E-3</v>
      </c>
      <c r="O133" s="93">
        <v>5806268.175694</v>
      </c>
      <c r="P133" s="95">
        <v>111.31</v>
      </c>
      <c r="Q133" s="83"/>
      <c r="R133" s="93">
        <v>6462.9572260190007</v>
      </c>
      <c r="S133" s="94">
        <v>2.4284260649199977E-2</v>
      </c>
      <c r="T133" s="94">
        <v>8.3673609400285859E-4</v>
      </c>
      <c r="U133" s="94">
        <f>R133/'סכום נכסי הקרן'!$C$42</f>
        <v>8.7684094789338714E-5</v>
      </c>
    </row>
    <row r="134" spans="2:21">
      <c r="B134" s="86" t="s">
        <v>630</v>
      </c>
      <c r="C134" s="83" t="s">
        <v>631</v>
      </c>
      <c r="D134" s="96" t="s">
        <v>139</v>
      </c>
      <c r="E134" s="96" t="s">
        <v>337</v>
      </c>
      <c r="F134" s="83" t="s">
        <v>629</v>
      </c>
      <c r="G134" s="96" t="s">
        <v>398</v>
      </c>
      <c r="H134" s="83" t="s">
        <v>620</v>
      </c>
      <c r="I134" s="83" t="s">
        <v>150</v>
      </c>
      <c r="J134" s="83"/>
      <c r="K134" s="93">
        <v>6.9599999999989892</v>
      </c>
      <c r="L134" s="96" t="s">
        <v>152</v>
      </c>
      <c r="M134" s="97">
        <v>1.9E-2</v>
      </c>
      <c r="N134" s="97">
        <v>1.5099999999997568E-2</v>
      </c>
      <c r="O134" s="93">
        <v>13000920.514920998</v>
      </c>
      <c r="P134" s="95">
        <v>104.67</v>
      </c>
      <c r="Q134" s="83"/>
      <c r="R134" s="93">
        <v>13608.063168780998</v>
      </c>
      <c r="S134" s="94">
        <v>5.2476728279082958E-2</v>
      </c>
      <c r="T134" s="94">
        <v>1.7617875570876476E-3</v>
      </c>
      <c r="U134" s="94">
        <f>R134/'סכום נכסי הקרן'!$C$42</f>
        <v>1.8462302303146855E-4</v>
      </c>
    </row>
    <row r="135" spans="2:21">
      <c r="B135" s="86" t="s">
        <v>632</v>
      </c>
      <c r="C135" s="83" t="s">
        <v>633</v>
      </c>
      <c r="D135" s="96" t="s">
        <v>139</v>
      </c>
      <c r="E135" s="96" t="s">
        <v>337</v>
      </c>
      <c r="F135" s="83" t="s">
        <v>634</v>
      </c>
      <c r="G135" s="96" t="s">
        <v>398</v>
      </c>
      <c r="H135" s="83" t="s">
        <v>620</v>
      </c>
      <c r="I135" s="83" t="s">
        <v>150</v>
      </c>
      <c r="J135" s="83"/>
      <c r="K135" s="93">
        <v>1.269999999999694</v>
      </c>
      <c r="L135" s="96" t="s">
        <v>152</v>
      </c>
      <c r="M135" s="97">
        <v>4.5999999999999999E-2</v>
      </c>
      <c r="N135" s="97">
        <v>-2.3999999999961591E-3</v>
      </c>
      <c r="O135" s="93">
        <v>3038897.023089</v>
      </c>
      <c r="P135" s="95">
        <v>130.22999999999999</v>
      </c>
      <c r="Q135" s="83"/>
      <c r="R135" s="93">
        <v>3957.5556328229991</v>
      </c>
      <c r="S135" s="94">
        <v>1.5822381944546771E-2</v>
      </c>
      <c r="T135" s="94">
        <v>5.1237065730157629E-4</v>
      </c>
      <c r="U135" s="94">
        <f>R135/'סכום נכסי הקרן'!$C$42</f>
        <v>5.3692863979587946E-5</v>
      </c>
    </row>
    <row r="136" spans="2:21">
      <c r="B136" s="86" t="s">
        <v>635</v>
      </c>
      <c r="C136" s="83" t="s">
        <v>636</v>
      </c>
      <c r="D136" s="96" t="s">
        <v>139</v>
      </c>
      <c r="E136" s="96" t="s">
        <v>337</v>
      </c>
      <c r="F136" s="83" t="s">
        <v>637</v>
      </c>
      <c r="G136" s="96" t="s">
        <v>398</v>
      </c>
      <c r="H136" s="83" t="s">
        <v>620</v>
      </c>
      <c r="I136" s="83" t="s">
        <v>150</v>
      </c>
      <c r="J136" s="83"/>
      <c r="K136" s="93">
        <v>6.5899999999999981</v>
      </c>
      <c r="L136" s="96" t="s">
        <v>152</v>
      </c>
      <c r="M136" s="97">
        <v>2.6000000000000002E-2</v>
      </c>
      <c r="N136" s="97">
        <v>8.5000000000004221E-3</v>
      </c>
      <c r="O136" s="93">
        <v>20671700.469873998</v>
      </c>
      <c r="P136" s="95">
        <v>114.12</v>
      </c>
      <c r="Q136" s="83"/>
      <c r="R136" s="93">
        <v>23590.543699500002</v>
      </c>
      <c r="S136" s="94">
        <v>3.5138168963929135E-2</v>
      </c>
      <c r="T136" s="94">
        <v>3.0541838202265315E-3</v>
      </c>
      <c r="U136" s="94">
        <f>R136/'סכום נכסי הקרן'!$C$42</f>
        <v>3.2005711898439141E-4</v>
      </c>
    </row>
    <row r="137" spans="2:21">
      <c r="B137" s="86" t="s">
        <v>638</v>
      </c>
      <c r="C137" s="83" t="s">
        <v>639</v>
      </c>
      <c r="D137" s="96" t="s">
        <v>139</v>
      </c>
      <c r="E137" s="96" t="s">
        <v>337</v>
      </c>
      <c r="F137" s="83" t="s">
        <v>637</v>
      </c>
      <c r="G137" s="96" t="s">
        <v>398</v>
      </c>
      <c r="H137" s="83" t="s">
        <v>620</v>
      </c>
      <c r="I137" s="83" t="s">
        <v>150</v>
      </c>
      <c r="J137" s="83"/>
      <c r="K137" s="93">
        <v>3.4899999999958955</v>
      </c>
      <c r="L137" s="96" t="s">
        <v>152</v>
      </c>
      <c r="M137" s="97">
        <v>4.4000000000000004E-2</v>
      </c>
      <c r="N137" s="97">
        <v>1.7999999999787164E-3</v>
      </c>
      <c r="O137" s="93">
        <v>391732.33574199997</v>
      </c>
      <c r="P137" s="95">
        <v>117.54</v>
      </c>
      <c r="Q137" s="83"/>
      <c r="R137" s="93">
        <v>460.44220626099997</v>
      </c>
      <c r="S137" s="94">
        <v>1.5101361429056058E-3</v>
      </c>
      <c r="T137" s="94">
        <v>5.9611815413205554E-5</v>
      </c>
      <c r="U137" s="94">
        <f>R137/'סכום נכסי הקרן'!$C$42</f>
        <v>6.2469016344814468E-6</v>
      </c>
    </row>
    <row r="138" spans="2:21">
      <c r="B138" s="86" t="s">
        <v>640</v>
      </c>
      <c r="C138" s="83" t="s">
        <v>641</v>
      </c>
      <c r="D138" s="96" t="s">
        <v>139</v>
      </c>
      <c r="E138" s="96" t="s">
        <v>337</v>
      </c>
      <c r="F138" s="83" t="s">
        <v>637</v>
      </c>
      <c r="G138" s="96" t="s">
        <v>398</v>
      </c>
      <c r="H138" s="83" t="s">
        <v>620</v>
      </c>
      <c r="I138" s="83" t="s">
        <v>150</v>
      </c>
      <c r="J138" s="83"/>
      <c r="K138" s="93">
        <v>5.5800000000001946</v>
      </c>
      <c r="L138" s="96" t="s">
        <v>152</v>
      </c>
      <c r="M138" s="97">
        <v>2.4E-2</v>
      </c>
      <c r="N138" s="97">
        <v>2.6000000000027507E-3</v>
      </c>
      <c r="O138" s="93">
        <v>3061370.3184858714</v>
      </c>
      <c r="P138" s="95">
        <v>114</v>
      </c>
      <c r="Q138" s="93"/>
      <c r="R138" s="93">
        <v>3489.9621332539996</v>
      </c>
      <c r="S138" s="94">
        <v>6.2343322886764556E-3</v>
      </c>
      <c r="T138" s="94">
        <v>4.5183298936910687E-4</v>
      </c>
      <c r="U138" s="94">
        <f>R138/'סכום נכסי הקרן'!$C$42</f>
        <v>4.7348939471775298E-5</v>
      </c>
    </row>
    <row r="139" spans="2:21">
      <c r="B139" s="86" t="s">
        <v>642</v>
      </c>
      <c r="C139" s="83" t="s">
        <v>643</v>
      </c>
      <c r="D139" s="96" t="s">
        <v>139</v>
      </c>
      <c r="E139" s="96" t="s">
        <v>337</v>
      </c>
      <c r="F139" s="83" t="s">
        <v>572</v>
      </c>
      <c r="G139" s="96" t="s">
        <v>398</v>
      </c>
      <c r="H139" s="83" t="s">
        <v>624</v>
      </c>
      <c r="I139" s="83" t="s">
        <v>341</v>
      </c>
      <c r="J139" s="83"/>
      <c r="K139" s="93">
        <v>6.4200000000030633</v>
      </c>
      <c r="L139" s="96" t="s">
        <v>152</v>
      </c>
      <c r="M139" s="97">
        <v>2.81E-2</v>
      </c>
      <c r="N139" s="97">
        <v>9.499999999999998E-3</v>
      </c>
      <c r="O139" s="93">
        <v>1810793.9905629999</v>
      </c>
      <c r="P139" s="95">
        <v>115.36</v>
      </c>
      <c r="Q139" s="83"/>
      <c r="R139" s="93">
        <v>2088.9319544800001</v>
      </c>
      <c r="S139" s="94">
        <v>3.4588755571658058E-3</v>
      </c>
      <c r="T139" s="94">
        <v>2.7044659327043081E-4</v>
      </c>
      <c r="U139" s="94">
        <f>R139/'סכום נכסי הקרן'!$C$42</f>
        <v>2.8340912851426695E-5</v>
      </c>
    </row>
    <row r="140" spans="2:21">
      <c r="B140" s="86" t="s">
        <v>644</v>
      </c>
      <c r="C140" s="83" t="s">
        <v>645</v>
      </c>
      <c r="D140" s="96" t="s">
        <v>139</v>
      </c>
      <c r="E140" s="96" t="s">
        <v>337</v>
      </c>
      <c r="F140" s="83" t="s">
        <v>572</v>
      </c>
      <c r="G140" s="96" t="s">
        <v>398</v>
      </c>
      <c r="H140" s="83" t="s">
        <v>624</v>
      </c>
      <c r="I140" s="83" t="s">
        <v>341</v>
      </c>
      <c r="J140" s="83"/>
      <c r="K140" s="93">
        <v>4.669999999999491</v>
      </c>
      <c r="L140" s="96" t="s">
        <v>152</v>
      </c>
      <c r="M140" s="97">
        <v>3.7000000000000005E-2</v>
      </c>
      <c r="N140" s="97">
        <v>5.3999999999969671E-3</v>
      </c>
      <c r="O140" s="93">
        <v>4777596.2356739985</v>
      </c>
      <c r="P140" s="95">
        <v>117.42</v>
      </c>
      <c r="Q140" s="83"/>
      <c r="R140" s="93">
        <v>5609.8535967550006</v>
      </c>
      <c r="S140" s="94">
        <v>7.475709964434799E-3</v>
      </c>
      <c r="T140" s="94">
        <v>7.2628780020071672E-4</v>
      </c>
      <c r="U140" s="94">
        <f>R140/'סכום נכסי הקרן'!$C$42</f>
        <v>7.6109885510594917E-5</v>
      </c>
    </row>
    <row r="141" spans="2:21">
      <c r="B141" s="86" t="s">
        <v>646</v>
      </c>
      <c r="C141" s="83" t="s">
        <v>647</v>
      </c>
      <c r="D141" s="96" t="s">
        <v>139</v>
      </c>
      <c r="E141" s="96" t="s">
        <v>337</v>
      </c>
      <c r="F141" s="83" t="s">
        <v>648</v>
      </c>
      <c r="G141" s="96" t="s">
        <v>398</v>
      </c>
      <c r="H141" s="83" t="s">
        <v>620</v>
      </c>
      <c r="I141" s="83" t="s">
        <v>150</v>
      </c>
      <c r="J141" s="83"/>
      <c r="K141" s="93">
        <v>0.74999999999994305</v>
      </c>
      <c r="L141" s="96" t="s">
        <v>152</v>
      </c>
      <c r="M141" s="97">
        <v>4.4999999999999998E-2</v>
      </c>
      <c r="N141" s="97">
        <v>-8.0000000000100227E-4</v>
      </c>
      <c r="O141" s="93">
        <v>3859953.4141069991</v>
      </c>
      <c r="P141" s="95">
        <v>113.73</v>
      </c>
      <c r="Q141" s="83"/>
      <c r="R141" s="93">
        <v>4389.9252267069996</v>
      </c>
      <c r="S141" s="94">
        <v>2.221555921788201E-2</v>
      </c>
      <c r="T141" s="94">
        <v>5.683480113981849E-4</v>
      </c>
      <c r="U141" s="94">
        <f>R141/'סכום נכסי הקרן'!$C$42</f>
        <v>5.9558899468964888E-5</v>
      </c>
    </row>
    <row r="142" spans="2:21">
      <c r="B142" s="86" t="s">
        <v>649</v>
      </c>
      <c r="C142" s="83" t="s">
        <v>650</v>
      </c>
      <c r="D142" s="96" t="s">
        <v>139</v>
      </c>
      <c r="E142" s="96" t="s">
        <v>337</v>
      </c>
      <c r="F142" s="83" t="s">
        <v>648</v>
      </c>
      <c r="G142" s="96" t="s">
        <v>398</v>
      </c>
      <c r="H142" s="83" t="s">
        <v>620</v>
      </c>
      <c r="I142" s="83" t="s">
        <v>150</v>
      </c>
      <c r="J142" s="83"/>
      <c r="K142" s="93">
        <v>2.7099932658493051</v>
      </c>
      <c r="L142" s="96" t="s">
        <v>152</v>
      </c>
      <c r="M142" s="97">
        <v>3.3000000000000002E-2</v>
      </c>
      <c r="N142" s="97">
        <v>1.3999016600215919E-3</v>
      </c>
      <c r="O142" s="93">
        <v>0.16774899999999998</v>
      </c>
      <c r="P142" s="95">
        <v>110.61</v>
      </c>
      <c r="Q142" s="83"/>
      <c r="R142" s="93">
        <v>1.8710599999999998E-4</v>
      </c>
      <c r="S142" s="94">
        <v>3.042401536462742E-10</v>
      </c>
      <c r="T142" s="94">
        <v>2.4223948593411063E-11</v>
      </c>
      <c r="U142" s="94">
        <f>R142/'סכום נכסי הקרן'!$C$42</f>
        <v>2.5385005139140891E-12</v>
      </c>
    </row>
    <row r="143" spans="2:21">
      <c r="B143" s="86" t="s">
        <v>651</v>
      </c>
      <c r="C143" s="83" t="s">
        <v>652</v>
      </c>
      <c r="D143" s="96" t="s">
        <v>139</v>
      </c>
      <c r="E143" s="96" t="s">
        <v>337</v>
      </c>
      <c r="F143" s="83" t="s">
        <v>648</v>
      </c>
      <c r="G143" s="96" t="s">
        <v>398</v>
      </c>
      <c r="H143" s="83" t="s">
        <v>620</v>
      </c>
      <c r="I143" s="83" t="s">
        <v>150</v>
      </c>
      <c r="J143" s="83"/>
      <c r="K143" s="93">
        <v>4.6599999999993393</v>
      </c>
      <c r="L143" s="96" t="s">
        <v>152</v>
      </c>
      <c r="M143" s="97">
        <v>1.6E-2</v>
      </c>
      <c r="N143" s="97">
        <v>-2.8999999999970464E-3</v>
      </c>
      <c r="O143" s="93">
        <v>2568284.5001559993</v>
      </c>
      <c r="P143" s="95">
        <v>112.08</v>
      </c>
      <c r="Q143" s="83"/>
      <c r="R143" s="93">
        <v>2878.5333526650002</v>
      </c>
      <c r="S143" s="94">
        <v>1.5951069354802332E-2</v>
      </c>
      <c r="T143" s="94">
        <v>3.7267347898718467E-4</v>
      </c>
      <c r="U143" s="94">
        <f>R143/'סכום נכסי הקרן'!$C$42</f>
        <v>3.9053576021394022E-5</v>
      </c>
    </row>
    <row r="144" spans="2:21">
      <c r="B144" s="86" t="s">
        <v>653</v>
      </c>
      <c r="C144" s="83" t="s">
        <v>654</v>
      </c>
      <c r="D144" s="96" t="s">
        <v>139</v>
      </c>
      <c r="E144" s="96" t="s">
        <v>337</v>
      </c>
      <c r="F144" s="83" t="s">
        <v>619</v>
      </c>
      <c r="G144" s="96" t="s">
        <v>345</v>
      </c>
      <c r="H144" s="83" t="s">
        <v>655</v>
      </c>
      <c r="I144" s="83" t="s">
        <v>150</v>
      </c>
      <c r="J144" s="83"/>
      <c r="K144" s="93">
        <v>0.94000000000020167</v>
      </c>
      <c r="L144" s="96" t="s">
        <v>152</v>
      </c>
      <c r="M144" s="97">
        <v>5.2999999999999999E-2</v>
      </c>
      <c r="N144" s="97">
        <v>5.4000000000016405E-3</v>
      </c>
      <c r="O144" s="93">
        <v>9221111.3949579988</v>
      </c>
      <c r="P144" s="95">
        <v>115.16</v>
      </c>
      <c r="Q144" s="83"/>
      <c r="R144" s="93">
        <v>10619.032524118997</v>
      </c>
      <c r="S144" s="94">
        <v>3.5464994634577661E-2</v>
      </c>
      <c r="T144" s="94">
        <v>1.3748083865617283E-3</v>
      </c>
      <c r="U144" s="94">
        <f>R144/'סכום נכסי הקרן'!$C$42</f>
        <v>1.4407031051781613E-4</v>
      </c>
    </row>
    <row r="145" spans="2:21">
      <c r="B145" s="86" t="s">
        <v>656</v>
      </c>
      <c r="C145" s="83" t="s">
        <v>657</v>
      </c>
      <c r="D145" s="96" t="s">
        <v>139</v>
      </c>
      <c r="E145" s="96" t="s">
        <v>337</v>
      </c>
      <c r="F145" s="83" t="s">
        <v>658</v>
      </c>
      <c r="G145" s="96" t="s">
        <v>659</v>
      </c>
      <c r="H145" s="83" t="s">
        <v>655</v>
      </c>
      <c r="I145" s="83" t="s">
        <v>150</v>
      </c>
      <c r="J145" s="83"/>
      <c r="K145" s="93">
        <v>1.2399999713536596</v>
      </c>
      <c r="L145" s="96" t="s">
        <v>152</v>
      </c>
      <c r="M145" s="97">
        <v>5.3499999999999999E-2</v>
      </c>
      <c r="N145" s="97">
        <v>5.3000000537118874E-3</v>
      </c>
      <c r="O145" s="93">
        <v>76.089645999999988</v>
      </c>
      <c r="P145" s="95">
        <v>110.11</v>
      </c>
      <c r="Q145" s="83"/>
      <c r="R145" s="93">
        <v>8.3780334999999997E-2</v>
      </c>
      <c r="S145" s="94">
        <v>4.3182731367286891E-7</v>
      </c>
      <c r="T145" s="94">
        <v>1.0846742104362008E-8</v>
      </c>
      <c r="U145" s="94">
        <f>R145/'סכום נכסי הקרן'!$C$42</f>
        <v>1.1366627657765895E-9</v>
      </c>
    </row>
    <row r="146" spans="2:21">
      <c r="B146" s="86" t="s">
        <v>660</v>
      </c>
      <c r="C146" s="83" t="s">
        <v>661</v>
      </c>
      <c r="D146" s="96" t="s">
        <v>139</v>
      </c>
      <c r="E146" s="96" t="s">
        <v>337</v>
      </c>
      <c r="F146" s="83" t="s">
        <v>662</v>
      </c>
      <c r="G146" s="96" t="s">
        <v>398</v>
      </c>
      <c r="H146" s="83" t="s">
        <v>663</v>
      </c>
      <c r="I146" s="83" t="s">
        <v>341</v>
      </c>
      <c r="J146" s="83"/>
      <c r="K146" s="93">
        <v>0.66999999999759374</v>
      </c>
      <c r="L146" s="96" t="s">
        <v>152</v>
      </c>
      <c r="M146" s="97">
        <v>4.8499999999999995E-2</v>
      </c>
      <c r="N146" s="97">
        <v>6.699999999975937E-3</v>
      </c>
      <c r="O146" s="93">
        <v>176110.76454999999</v>
      </c>
      <c r="P146" s="95">
        <v>127.42</v>
      </c>
      <c r="Q146" s="83"/>
      <c r="R146" s="93">
        <v>224.40033126199992</v>
      </c>
      <c r="S146" s="94">
        <v>2.5896375531900143E-3</v>
      </c>
      <c r="T146" s="94">
        <v>2.9052313067646686E-5</v>
      </c>
      <c r="U146" s="94">
        <f>R146/'סכום נכסי הקרן'!$C$42</f>
        <v>3.0444793658732412E-6</v>
      </c>
    </row>
    <row r="147" spans="2:21">
      <c r="B147" s="86" t="s">
        <v>664</v>
      </c>
      <c r="C147" s="83" t="s">
        <v>665</v>
      </c>
      <c r="D147" s="96" t="s">
        <v>139</v>
      </c>
      <c r="E147" s="96" t="s">
        <v>337</v>
      </c>
      <c r="F147" s="83" t="s">
        <v>666</v>
      </c>
      <c r="G147" s="96" t="s">
        <v>398</v>
      </c>
      <c r="H147" s="83" t="s">
        <v>663</v>
      </c>
      <c r="I147" s="83" t="s">
        <v>341</v>
      </c>
      <c r="J147" s="83"/>
      <c r="K147" s="93">
        <v>1</v>
      </c>
      <c r="L147" s="96" t="s">
        <v>152</v>
      </c>
      <c r="M147" s="97">
        <v>4.2500000000000003E-2</v>
      </c>
      <c r="N147" s="97">
        <v>6.5999999998657835E-3</v>
      </c>
      <c r="O147" s="93">
        <v>110312.44130899999</v>
      </c>
      <c r="P147" s="95">
        <v>113.47</v>
      </c>
      <c r="Q147" s="83"/>
      <c r="R147" s="93">
        <v>125.17152754799997</v>
      </c>
      <c r="S147" s="94">
        <v>1.0748391711775183E-3</v>
      </c>
      <c r="T147" s="94">
        <v>1.6205512643536225E-5</v>
      </c>
      <c r="U147" s="94">
        <f>R147/'סכום נכסי הקרן'!$C$42</f>
        <v>1.6982244663880875E-6</v>
      </c>
    </row>
    <row r="148" spans="2:21">
      <c r="B148" s="86" t="s">
        <v>667</v>
      </c>
      <c r="C148" s="83" t="s">
        <v>668</v>
      </c>
      <c r="D148" s="96" t="s">
        <v>139</v>
      </c>
      <c r="E148" s="96" t="s">
        <v>337</v>
      </c>
      <c r="F148" s="83" t="s">
        <v>669</v>
      </c>
      <c r="G148" s="96" t="s">
        <v>469</v>
      </c>
      <c r="H148" s="83" t="s">
        <v>663</v>
      </c>
      <c r="I148" s="83" t="s">
        <v>341</v>
      </c>
      <c r="J148" s="83"/>
      <c r="K148" s="93">
        <v>0.50999999999997614</v>
      </c>
      <c r="L148" s="96" t="s">
        <v>152</v>
      </c>
      <c r="M148" s="97">
        <v>4.8000000000000001E-2</v>
      </c>
      <c r="N148" s="97">
        <v>6.0000000000055636E-4</v>
      </c>
      <c r="O148" s="93">
        <v>4084738.7508019996</v>
      </c>
      <c r="P148" s="95">
        <v>123.18</v>
      </c>
      <c r="Q148" s="83"/>
      <c r="R148" s="93">
        <v>5031.5811911119999</v>
      </c>
      <c r="S148" s="94">
        <v>1.9965848496480827E-2</v>
      </c>
      <c r="T148" s="94">
        <v>6.5142092780066442E-4</v>
      </c>
      <c r="U148" s="94">
        <f>R148/'סכום נכסי הקרן'!$C$42</f>
        <v>6.8264360519909982E-5</v>
      </c>
    </row>
    <row r="149" spans="2:21">
      <c r="B149" s="86" t="s">
        <v>670</v>
      </c>
      <c r="C149" s="83" t="s">
        <v>671</v>
      </c>
      <c r="D149" s="96" t="s">
        <v>139</v>
      </c>
      <c r="E149" s="96" t="s">
        <v>337</v>
      </c>
      <c r="F149" s="83" t="s">
        <v>392</v>
      </c>
      <c r="G149" s="96" t="s">
        <v>345</v>
      </c>
      <c r="H149" s="83" t="s">
        <v>663</v>
      </c>
      <c r="I149" s="83" t="s">
        <v>341</v>
      </c>
      <c r="J149" s="83"/>
      <c r="K149" s="93">
        <v>2.160000000000049</v>
      </c>
      <c r="L149" s="96" t="s">
        <v>152</v>
      </c>
      <c r="M149" s="97">
        <v>5.0999999999999997E-2</v>
      </c>
      <c r="N149" s="97">
        <v>1.0000000000001449E-3</v>
      </c>
      <c r="O149" s="93">
        <v>50340416.298322983</v>
      </c>
      <c r="P149" s="95">
        <v>135.44</v>
      </c>
      <c r="Q149" s="93">
        <v>781.59592532299985</v>
      </c>
      <c r="R149" s="93">
        <v>68962.660255909999</v>
      </c>
      <c r="S149" s="94">
        <v>4.3879494674357769E-2</v>
      </c>
      <c r="T149" s="94">
        <v>8.9283504372069111E-3</v>
      </c>
      <c r="U149" s="94">
        <f>R149/'סכום נכסי הקרן'!$C$42</f>
        <v>9.3562872650000684E-4</v>
      </c>
    </row>
    <row r="150" spans="2:21">
      <c r="B150" s="86" t="s">
        <v>672</v>
      </c>
      <c r="C150" s="83" t="s">
        <v>673</v>
      </c>
      <c r="D150" s="96" t="s">
        <v>139</v>
      </c>
      <c r="E150" s="96" t="s">
        <v>337</v>
      </c>
      <c r="F150" s="83" t="s">
        <v>561</v>
      </c>
      <c r="G150" s="96" t="s">
        <v>345</v>
      </c>
      <c r="H150" s="83" t="s">
        <v>663</v>
      </c>
      <c r="I150" s="83" t="s">
        <v>341</v>
      </c>
      <c r="J150" s="83"/>
      <c r="K150" s="93">
        <v>1.2399999999998259</v>
      </c>
      <c r="L150" s="96" t="s">
        <v>152</v>
      </c>
      <c r="M150" s="97">
        <v>2.4E-2</v>
      </c>
      <c r="N150" s="97">
        <v>2.299999999996508E-3</v>
      </c>
      <c r="O150" s="93">
        <v>2376900.6130859992</v>
      </c>
      <c r="P150" s="95">
        <v>106</v>
      </c>
      <c r="Q150" s="83"/>
      <c r="R150" s="93">
        <v>2519.514606155999</v>
      </c>
      <c r="S150" s="94">
        <v>2.7310010326487982E-2</v>
      </c>
      <c r="T150" s="94">
        <v>3.2619259831256746E-4</v>
      </c>
      <c r="U150" s="94">
        <f>R150/'סכום נכסי הקרן'!$C$42</f>
        <v>3.4182704576769628E-5</v>
      </c>
    </row>
    <row r="151" spans="2:21">
      <c r="B151" s="86" t="s">
        <v>674</v>
      </c>
      <c r="C151" s="83" t="s">
        <v>675</v>
      </c>
      <c r="D151" s="96" t="s">
        <v>139</v>
      </c>
      <c r="E151" s="96" t="s">
        <v>337</v>
      </c>
      <c r="F151" s="83" t="s">
        <v>676</v>
      </c>
      <c r="G151" s="96" t="s">
        <v>398</v>
      </c>
      <c r="H151" s="83" t="s">
        <v>663</v>
      </c>
      <c r="I151" s="83" t="s">
        <v>341</v>
      </c>
      <c r="J151" s="83"/>
      <c r="K151" s="93">
        <v>3.9999999999795109E-2</v>
      </c>
      <c r="L151" s="96" t="s">
        <v>152</v>
      </c>
      <c r="M151" s="97">
        <v>5.4000000000000006E-2</v>
      </c>
      <c r="N151" s="97">
        <v>0.15479999999996732</v>
      </c>
      <c r="O151" s="93">
        <v>2904225.2753029997</v>
      </c>
      <c r="P151" s="95">
        <v>127.72</v>
      </c>
      <c r="Q151" s="83"/>
      <c r="R151" s="93">
        <v>3709.2765964689997</v>
      </c>
      <c r="S151" s="94">
        <v>2.850278565935677E-2</v>
      </c>
      <c r="T151" s="94">
        <v>4.8022685318272964E-4</v>
      </c>
      <c r="U151" s="94">
        <f>R151/'סכום נכסי הקרן'!$C$42</f>
        <v>5.0324417957660683E-5</v>
      </c>
    </row>
    <row r="152" spans="2:21">
      <c r="B152" s="86" t="s">
        <v>677</v>
      </c>
      <c r="C152" s="83" t="s">
        <v>678</v>
      </c>
      <c r="D152" s="96" t="s">
        <v>139</v>
      </c>
      <c r="E152" s="96" t="s">
        <v>337</v>
      </c>
      <c r="F152" s="83" t="s">
        <v>575</v>
      </c>
      <c r="G152" s="96" t="s">
        <v>398</v>
      </c>
      <c r="H152" s="83" t="s">
        <v>663</v>
      </c>
      <c r="I152" s="83" t="s">
        <v>341</v>
      </c>
      <c r="J152" s="83"/>
      <c r="K152" s="93">
        <v>4.3700000000013821</v>
      </c>
      <c r="L152" s="96" t="s">
        <v>152</v>
      </c>
      <c r="M152" s="97">
        <v>2.0499999999999997E-2</v>
      </c>
      <c r="N152" s="97">
        <v>3.7999999999887369E-3</v>
      </c>
      <c r="O152" s="93">
        <v>885630.22582499986</v>
      </c>
      <c r="P152" s="95">
        <v>110.28</v>
      </c>
      <c r="Q152" s="83"/>
      <c r="R152" s="93">
        <v>976.6730525449999</v>
      </c>
      <c r="S152" s="94">
        <v>1.5610546958698254E-3</v>
      </c>
      <c r="T152" s="94">
        <v>1.2644638770226472E-4</v>
      </c>
      <c r="U152" s="94">
        <f>R152/'סכום נכסי הקרן'!$C$42</f>
        <v>1.3250697710450359E-5</v>
      </c>
    </row>
    <row r="153" spans="2:21">
      <c r="B153" s="86" t="s">
        <v>679</v>
      </c>
      <c r="C153" s="83" t="s">
        <v>680</v>
      </c>
      <c r="D153" s="96" t="s">
        <v>139</v>
      </c>
      <c r="E153" s="96" t="s">
        <v>337</v>
      </c>
      <c r="F153" s="83" t="s">
        <v>575</v>
      </c>
      <c r="G153" s="96" t="s">
        <v>398</v>
      </c>
      <c r="H153" s="83" t="s">
        <v>663</v>
      </c>
      <c r="I153" s="83" t="s">
        <v>341</v>
      </c>
      <c r="J153" s="83"/>
      <c r="K153" s="93">
        <v>5.2700000000003131</v>
      </c>
      <c r="L153" s="96" t="s">
        <v>152</v>
      </c>
      <c r="M153" s="97">
        <v>2.0499999999999997E-2</v>
      </c>
      <c r="N153" s="97">
        <v>6.2000000000002695E-3</v>
      </c>
      <c r="O153" s="93">
        <v>10753200.349999998</v>
      </c>
      <c r="P153" s="95">
        <v>110.18</v>
      </c>
      <c r="Q153" s="83"/>
      <c r="R153" s="93">
        <v>11847.876261763999</v>
      </c>
      <c r="S153" s="94">
        <v>2.1430579310399801E-2</v>
      </c>
      <c r="T153" s="94">
        <v>1.5339024163098264E-3</v>
      </c>
      <c r="U153" s="94">
        <f>R153/'סכום נכסי הקרן'!$C$42</f>
        <v>1.6074225294367072E-4</v>
      </c>
    </row>
    <row r="154" spans="2:21">
      <c r="B154" s="86" t="s">
        <v>681</v>
      </c>
      <c r="C154" s="83" t="s">
        <v>682</v>
      </c>
      <c r="D154" s="96" t="s">
        <v>139</v>
      </c>
      <c r="E154" s="96" t="s">
        <v>337</v>
      </c>
      <c r="F154" s="83" t="s">
        <v>683</v>
      </c>
      <c r="G154" s="96" t="s">
        <v>398</v>
      </c>
      <c r="H154" s="83" t="s">
        <v>655</v>
      </c>
      <c r="I154" s="83" t="s">
        <v>150</v>
      </c>
      <c r="J154" s="83"/>
      <c r="K154" s="93">
        <v>2.1800249268970808</v>
      </c>
      <c r="L154" s="96" t="s">
        <v>152</v>
      </c>
      <c r="M154" s="97">
        <v>4.9500000000000002E-2</v>
      </c>
      <c r="N154" s="97">
        <v>6.9001486026556737E-3</v>
      </c>
      <c r="O154" s="93">
        <v>0.18495499999999993</v>
      </c>
      <c r="P154" s="95">
        <v>113.58</v>
      </c>
      <c r="Q154" s="83"/>
      <c r="R154" s="93">
        <v>2.0860999999999997E-4</v>
      </c>
      <c r="S154" s="94">
        <v>2.9912251503329778E-10</v>
      </c>
      <c r="T154" s="94">
        <v>2.7007995019248352E-11</v>
      </c>
      <c r="U154" s="94">
        <f>R154/'סכום נכסי הקרן'!$C$42</f>
        <v>2.8302491219288431E-12</v>
      </c>
    </row>
    <row r="155" spans="2:21">
      <c r="B155" s="86" t="s">
        <v>684</v>
      </c>
      <c r="C155" s="83" t="s">
        <v>685</v>
      </c>
      <c r="D155" s="96" t="s">
        <v>139</v>
      </c>
      <c r="E155" s="96" t="s">
        <v>337</v>
      </c>
      <c r="F155" s="83" t="s">
        <v>686</v>
      </c>
      <c r="G155" s="96" t="s">
        <v>176</v>
      </c>
      <c r="H155" s="83" t="s">
        <v>663</v>
      </c>
      <c r="I155" s="83" t="s">
        <v>341</v>
      </c>
      <c r="J155" s="83"/>
      <c r="K155" s="93">
        <v>0.27000000000141938</v>
      </c>
      <c r="L155" s="96" t="s">
        <v>152</v>
      </c>
      <c r="M155" s="97">
        <v>4.5999999999999999E-2</v>
      </c>
      <c r="N155" s="97">
        <v>5.8899999999936059E-2</v>
      </c>
      <c r="O155" s="93">
        <v>759450.94490699982</v>
      </c>
      <c r="P155" s="95">
        <v>104.83</v>
      </c>
      <c r="Q155" s="83"/>
      <c r="R155" s="93">
        <v>796.13239958099985</v>
      </c>
      <c r="S155" s="94">
        <v>3.5415445811427491E-3</v>
      </c>
      <c r="T155" s="94">
        <v>1.0307243124752354E-4</v>
      </c>
      <c r="U155" s="94">
        <f>R155/'סכום נכסי הקרן'!$C$42</f>
        <v>1.0801270432161584E-5</v>
      </c>
    </row>
    <row r="156" spans="2:21">
      <c r="B156" s="86" t="s">
        <v>687</v>
      </c>
      <c r="C156" s="83" t="s">
        <v>688</v>
      </c>
      <c r="D156" s="96" t="s">
        <v>139</v>
      </c>
      <c r="E156" s="96" t="s">
        <v>337</v>
      </c>
      <c r="F156" s="83" t="s">
        <v>686</v>
      </c>
      <c r="G156" s="96" t="s">
        <v>176</v>
      </c>
      <c r="H156" s="83" t="s">
        <v>663</v>
      </c>
      <c r="I156" s="83" t="s">
        <v>341</v>
      </c>
      <c r="J156" s="83"/>
      <c r="K156" s="93">
        <v>2.7399999999999149</v>
      </c>
      <c r="L156" s="96" t="s">
        <v>152</v>
      </c>
      <c r="M156" s="97">
        <v>1.9799999999999998E-2</v>
      </c>
      <c r="N156" s="97">
        <v>4.509999999999785E-2</v>
      </c>
      <c r="O156" s="93">
        <v>21993420.868951999</v>
      </c>
      <c r="P156" s="95">
        <v>94.75</v>
      </c>
      <c r="Q156" s="83"/>
      <c r="R156" s="93">
        <v>20838.766334796997</v>
      </c>
      <c r="S156" s="94">
        <v>3.0473873083351751E-2</v>
      </c>
      <c r="T156" s="94">
        <v>2.6979209883393777E-3</v>
      </c>
      <c r="U156" s="94">
        <f>R156/'סכום נכסי הקרן'!$C$42</f>
        <v>2.8272326408676257E-4</v>
      </c>
    </row>
    <row r="157" spans="2:21">
      <c r="B157" s="86" t="s">
        <v>689</v>
      </c>
      <c r="C157" s="83" t="s">
        <v>690</v>
      </c>
      <c r="D157" s="96" t="s">
        <v>139</v>
      </c>
      <c r="E157" s="96" t="s">
        <v>337</v>
      </c>
      <c r="F157" s="83" t="s">
        <v>691</v>
      </c>
      <c r="G157" s="96" t="s">
        <v>659</v>
      </c>
      <c r="H157" s="83" t="s">
        <v>655</v>
      </c>
      <c r="I157" s="83" t="s">
        <v>150</v>
      </c>
      <c r="J157" s="83"/>
      <c r="K157" s="93">
        <v>3.469997913089323</v>
      </c>
      <c r="L157" s="96" t="s">
        <v>152</v>
      </c>
      <c r="M157" s="97">
        <v>4.3400000000000001E-2</v>
      </c>
      <c r="N157" s="97">
        <v>9.0000768861828173E-3</v>
      </c>
      <c r="O157" s="93">
        <v>0.236572</v>
      </c>
      <c r="P157" s="95">
        <v>113.14</v>
      </c>
      <c r="Q157" s="93">
        <v>6.4509999999999972E-6</v>
      </c>
      <c r="R157" s="93">
        <v>2.7313100000000002E-4</v>
      </c>
      <c r="S157" s="94">
        <v>1.5381802959348563E-10</v>
      </c>
      <c r="T157" s="94">
        <v>3.536129949476211E-11</v>
      </c>
      <c r="U157" s="94">
        <f>R157/'סכום נכסי הקרן'!$C$42</f>
        <v>3.7056170505802551E-12</v>
      </c>
    </row>
    <row r="158" spans="2:21">
      <c r="B158" s="86" t="s">
        <v>692</v>
      </c>
      <c r="C158" s="83" t="s">
        <v>693</v>
      </c>
      <c r="D158" s="96" t="s">
        <v>139</v>
      </c>
      <c r="E158" s="96" t="s">
        <v>337</v>
      </c>
      <c r="F158" s="83" t="s">
        <v>694</v>
      </c>
      <c r="G158" s="96" t="s">
        <v>398</v>
      </c>
      <c r="H158" s="83" t="s">
        <v>695</v>
      </c>
      <c r="I158" s="83" t="s">
        <v>150</v>
      </c>
      <c r="J158" s="83"/>
      <c r="K158" s="93">
        <v>3.4999702835647151</v>
      </c>
      <c r="L158" s="96" t="s">
        <v>152</v>
      </c>
      <c r="M158" s="97">
        <v>4.6500000000000007E-2</v>
      </c>
      <c r="N158" s="97">
        <v>1.1799907005037812E-2</v>
      </c>
      <c r="O158" s="93">
        <v>0.24732400000000002</v>
      </c>
      <c r="P158" s="95">
        <v>115.3</v>
      </c>
      <c r="Q158" s="83"/>
      <c r="R158" s="93">
        <v>2.8603699999999989E-4</v>
      </c>
      <c r="S158" s="94">
        <v>3.4512476591564316E-10</v>
      </c>
      <c r="T158" s="94">
        <v>3.7032193429465214E-11</v>
      </c>
      <c r="U158" s="94">
        <f>R158/'סכום נכסי הקרן'!$C$42</f>
        <v>3.8807150572319654E-12</v>
      </c>
    </row>
    <row r="159" spans="2:21">
      <c r="B159" s="86" t="s">
        <v>696</v>
      </c>
      <c r="C159" s="83" t="s">
        <v>697</v>
      </c>
      <c r="D159" s="96" t="s">
        <v>139</v>
      </c>
      <c r="E159" s="96" t="s">
        <v>337</v>
      </c>
      <c r="F159" s="83" t="s">
        <v>694</v>
      </c>
      <c r="G159" s="96" t="s">
        <v>398</v>
      </c>
      <c r="H159" s="83" t="s">
        <v>695</v>
      </c>
      <c r="I159" s="83" t="s">
        <v>150</v>
      </c>
      <c r="J159" s="83"/>
      <c r="K159" s="93">
        <v>0.2600000000003484</v>
      </c>
      <c r="L159" s="96" t="s">
        <v>152</v>
      </c>
      <c r="M159" s="97">
        <v>5.5999999999999994E-2</v>
      </c>
      <c r="N159" s="97">
        <v>-3.899999999998351E-3</v>
      </c>
      <c r="O159" s="93">
        <v>1985945.1481149998</v>
      </c>
      <c r="P159" s="95">
        <v>109.85</v>
      </c>
      <c r="Q159" s="83"/>
      <c r="R159" s="93">
        <v>2181.5607965239988</v>
      </c>
      <c r="S159" s="94">
        <v>3.1369576485041378E-2</v>
      </c>
      <c r="T159" s="94">
        <v>2.8243892012227425E-4</v>
      </c>
      <c r="U159" s="94">
        <f>R159/'סכום נכסי הקרן'!$C$42</f>
        <v>2.959762489236583E-5</v>
      </c>
    </row>
    <row r="160" spans="2:21">
      <c r="B160" s="86" t="s">
        <v>698</v>
      </c>
      <c r="C160" s="83" t="s">
        <v>699</v>
      </c>
      <c r="D160" s="96" t="s">
        <v>139</v>
      </c>
      <c r="E160" s="96" t="s">
        <v>337</v>
      </c>
      <c r="F160" s="83" t="s">
        <v>700</v>
      </c>
      <c r="G160" s="96" t="s">
        <v>398</v>
      </c>
      <c r="H160" s="83" t="s">
        <v>695</v>
      </c>
      <c r="I160" s="83" t="s">
        <v>150</v>
      </c>
      <c r="J160" s="83"/>
      <c r="K160" s="93">
        <v>0.82000000000033479</v>
      </c>
      <c r="L160" s="96" t="s">
        <v>152</v>
      </c>
      <c r="M160" s="97">
        <v>4.8000000000000001E-2</v>
      </c>
      <c r="N160" s="97">
        <v>0</v>
      </c>
      <c r="O160" s="93">
        <v>3272613.94649</v>
      </c>
      <c r="P160" s="95">
        <v>105.9</v>
      </c>
      <c r="Q160" s="83"/>
      <c r="R160" s="93">
        <v>3465.6983689619992</v>
      </c>
      <c r="S160" s="94">
        <v>2.3355927999089348E-2</v>
      </c>
      <c r="T160" s="94">
        <v>4.4869164607230154E-4</v>
      </c>
      <c r="U160" s="94">
        <f>R160/'סכום נכסי הקרן'!$C$42</f>
        <v>4.7019748648794032E-5</v>
      </c>
    </row>
    <row r="161" spans="2:21">
      <c r="B161" s="86" t="s">
        <v>701</v>
      </c>
      <c r="C161" s="83" t="s">
        <v>702</v>
      </c>
      <c r="D161" s="96" t="s">
        <v>139</v>
      </c>
      <c r="E161" s="96" t="s">
        <v>337</v>
      </c>
      <c r="F161" s="83" t="s">
        <v>703</v>
      </c>
      <c r="G161" s="96" t="s">
        <v>398</v>
      </c>
      <c r="H161" s="83" t="s">
        <v>704</v>
      </c>
      <c r="I161" s="83" t="s">
        <v>341</v>
      </c>
      <c r="J161" s="83"/>
      <c r="K161" s="93">
        <v>0.89000000000011448</v>
      </c>
      <c r="L161" s="96" t="s">
        <v>152</v>
      </c>
      <c r="M161" s="97">
        <v>5.4000000000000006E-2</v>
      </c>
      <c r="N161" s="97">
        <v>2.9999999999980979E-2</v>
      </c>
      <c r="O161" s="93">
        <v>1504139.7200179994</v>
      </c>
      <c r="P161" s="95">
        <v>104.86</v>
      </c>
      <c r="Q161" s="83"/>
      <c r="R161" s="93">
        <v>1577.2409545379996</v>
      </c>
      <c r="S161" s="94">
        <v>4.1781658889388874E-2</v>
      </c>
      <c r="T161" s="94">
        <v>2.0419977874654529E-4</v>
      </c>
      <c r="U161" s="94">
        <f>R161/'סכום נכסי הקרן'!$C$42</f>
        <v>2.1398709681469655E-5</v>
      </c>
    </row>
    <row r="162" spans="2:21">
      <c r="B162" s="86" t="s">
        <v>705</v>
      </c>
      <c r="C162" s="83" t="s">
        <v>706</v>
      </c>
      <c r="D162" s="96" t="s">
        <v>139</v>
      </c>
      <c r="E162" s="96" t="s">
        <v>337</v>
      </c>
      <c r="F162" s="83" t="s">
        <v>703</v>
      </c>
      <c r="G162" s="96" t="s">
        <v>398</v>
      </c>
      <c r="H162" s="83" t="s">
        <v>704</v>
      </c>
      <c r="I162" s="83" t="s">
        <v>341</v>
      </c>
      <c r="J162" s="83"/>
      <c r="K162" s="93">
        <v>1.9899999999995241</v>
      </c>
      <c r="L162" s="96" t="s">
        <v>152</v>
      </c>
      <c r="M162" s="97">
        <v>2.5000000000000001E-2</v>
      </c>
      <c r="N162" s="97">
        <v>5.0599999999994864E-2</v>
      </c>
      <c r="O162" s="93">
        <v>5186671.2985269986</v>
      </c>
      <c r="P162" s="95">
        <v>97.23</v>
      </c>
      <c r="Q162" s="83"/>
      <c r="R162" s="93">
        <v>5043.0005070599982</v>
      </c>
      <c r="S162" s="94">
        <v>1.3316230632031384E-2</v>
      </c>
      <c r="T162" s="94">
        <v>6.5289934603683121E-4</v>
      </c>
      <c r="U162" s="94">
        <f>R162/'סכום נכסי הקרן'!$C$42</f>
        <v>6.8419288418547871E-5</v>
      </c>
    </row>
    <row r="163" spans="2:21">
      <c r="B163" s="86" t="s">
        <v>707</v>
      </c>
      <c r="C163" s="83" t="s">
        <v>708</v>
      </c>
      <c r="D163" s="96" t="s">
        <v>139</v>
      </c>
      <c r="E163" s="96" t="s">
        <v>337</v>
      </c>
      <c r="F163" s="83" t="s">
        <v>709</v>
      </c>
      <c r="G163" s="96" t="s">
        <v>398</v>
      </c>
      <c r="H163" s="83" t="s">
        <v>710</v>
      </c>
      <c r="I163" s="83" t="s">
        <v>341</v>
      </c>
      <c r="J163" s="83"/>
      <c r="K163" s="93">
        <v>0.98998515657134656</v>
      </c>
      <c r="L163" s="96" t="s">
        <v>152</v>
      </c>
      <c r="M163" s="97">
        <v>0.05</v>
      </c>
      <c r="N163" s="97">
        <v>1.5899994634905306E-2</v>
      </c>
      <c r="O163" s="93">
        <v>0.10753199999999997</v>
      </c>
      <c r="P163" s="95">
        <v>104.08</v>
      </c>
      <c r="Q163" s="93"/>
      <c r="R163" s="93">
        <v>1.1183399999999999E-4</v>
      </c>
      <c r="S163" s="94">
        <v>1.8580211742741506E-9</v>
      </c>
      <c r="T163" s="94">
        <v>1.4478750371423327E-11</v>
      </c>
      <c r="U163" s="94">
        <f>R163/'סכום נכסי הקרן'!$C$42</f>
        <v>1.517271848433873E-12</v>
      </c>
    </row>
    <row r="164" spans="2:21">
      <c r="B164" s="86" t="s">
        <v>711</v>
      </c>
      <c r="C164" s="83" t="s">
        <v>712</v>
      </c>
      <c r="D164" s="96" t="s">
        <v>139</v>
      </c>
      <c r="E164" s="96" t="s">
        <v>337</v>
      </c>
      <c r="F164" s="83" t="s">
        <v>713</v>
      </c>
      <c r="G164" s="96" t="s">
        <v>714</v>
      </c>
      <c r="H164" s="83" t="s">
        <v>715</v>
      </c>
      <c r="I164" s="83" t="s">
        <v>341</v>
      </c>
      <c r="J164" s="83"/>
      <c r="K164" s="93">
        <v>0.93999999999948747</v>
      </c>
      <c r="L164" s="96" t="s">
        <v>152</v>
      </c>
      <c r="M164" s="97">
        <v>4.9000000000000002E-2</v>
      </c>
      <c r="N164" s="97">
        <v>0</v>
      </c>
      <c r="O164" s="93">
        <v>8062234.6258569993</v>
      </c>
      <c r="P164" s="95">
        <v>20.82</v>
      </c>
      <c r="Q164" s="83"/>
      <c r="R164" s="93">
        <v>1678.5568791689998</v>
      </c>
      <c r="S164" s="94">
        <v>1.1114517964910529E-2</v>
      </c>
      <c r="T164" s="94">
        <v>2.1731679129534254E-4</v>
      </c>
      <c r="U164" s="94">
        <f>R164/'סכום נכסי הקרן'!$C$42</f>
        <v>2.2773280923137343E-5</v>
      </c>
    </row>
    <row r="165" spans="2:21">
      <c r="B165" s="82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93"/>
      <c r="P165" s="95"/>
      <c r="Q165" s="83"/>
      <c r="R165" s="83"/>
      <c r="S165" s="83"/>
      <c r="T165" s="94"/>
      <c r="U165" s="83"/>
    </row>
    <row r="166" spans="2:21">
      <c r="B166" s="100" t="s">
        <v>52</v>
      </c>
      <c r="C166" s="81"/>
      <c r="D166" s="81"/>
      <c r="E166" s="81"/>
      <c r="F166" s="81"/>
      <c r="G166" s="81"/>
      <c r="H166" s="81"/>
      <c r="I166" s="81"/>
      <c r="J166" s="81"/>
      <c r="K166" s="90">
        <v>4.2608241413959895</v>
      </c>
      <c r="L166" s="81"/>
      <c r="M166" s="81"/>
      <c r="N166" s="102">
        <v>1.8654143493480647E-2</v>
      </c>
      <c r="O166" s="90"/>
      <c r="P166" s="92"/>
      <c r="Q166" s="90">
        <f>SUM(Q167:Q251)</f>
        <v>3046.0520366759993</v>
      </c>
      <c r="R166" s="90">
        <v>906134.4079242131</v>
      </c>
      <c r="S166" s="81"/>
      <c r="T166" s="91">
        <v>0.11731400017250709</v>
      </c>
      <c r="U166" s="91">
        <f>R166/'סכום נכסי הקרן'!$C$42</f>
        <v>1.2293687322645207E-2</v>
      </c>
    </row>
    <row r="167" spans="2:21">
      <c r="B167" s="86" t="s">
        <v>716</v>
      </c>
      <c r="C167" s="83" t="s">
        <v>717</v>
      </c>
      <c r="D167" s="96" t="s">
        <v>139</v>
      </c>
      <c r="E167" s="96" t="s">
        <v>337</v>
      </c>
      <c r="F167" s="83" t="s">
        <v>344</v>
      </c>
      <c r="G167" s="96" t="s">
        <v>345</v>
      </c>
      <c r="H167" s="83" t="s">
        <v>346</v>
      </c>
      <c r="I167" s="83" t="s">
        <v>150</v>
      </c>
      <c r="J167" s="83"/>
      <c r="K167" s="93">
        <v>0.79000000000012793</v>
      </c>
      <c r="L167" s="96" t="s">
        <v>152</v>
      </c>
      <c r="M167" s="97">
        <v>1.95E-2</v>
      </c>
      <c r="N167" s="97">
        <v>3.9999999999980346E-3</v>
      </c>
      <c r="O167" s="93">
        <v>7931288.6075529978</v>
      </c>
      <c r="P167" s="95">
        <v>102.6</v>
      </c>
      <c r="Q167" s="83"/>
      <c r="R167" s="93">
        <v>8137.5021119239982</v>
      </c>
      <c r="S167" s="94">
        <v>1.7367776588125571E-2</v>
      </c>
      <c r="T167" s="94">
        <v>1.0535334667943353E-3</v>
      </c>
      <c r="U167" s="94">
        <f>R167/'סכום נכסי הקרן'!$C$42</f>
        <v>1.1040294428343323E-4</v>
      </c>
    </row>
    <row r="168" spans="2:21">
      <c r="B168" s="86" t="s">
        <v>718</v>
      </c>
      <c r="C168" s="83" t="s">
        <v>719</v>
      </c>
      <c r="D168" s="96" t="s">
        <v>139</v>
      </c>
      <c r="E168" s="96" t="s">
        <v>337</v>
      </c>
      <c r="F168" s="83" t="s">
        <v>392</v>
      </c>
      <c r="G168" s="96" t="s">
        <v>345</v>
      </c>
      <c r="H168" s="83" t="s">
        <v>346</v>
      </c>
      <c r="I168" s="83" t="s">
        <v>150</v>
      </c>
      <c r="J168" s="83"/>
      <c r="K168" s="93">
        <v>2.6200000000003221</v>
      </c>
      <c r="L168" s="96" t="s">
        <v>152</v>
      </c>
      <c r="M168" s="97">
        <v>1.8700000000000001E-2</v>
      </c>
      <c r="N168" s="97">
        <v>6.5000000000012097E-3</v>
      </c>
      <c r="O168" s="93">
        <v>11447658.976895997</v>
      </c>
      <c r="P168" s="95">
        <v>104.65</v>
      </c>
      <c r="Q168" s="83"/>
      <c r="R168" s="93">
        <v>11979.975183746999</v>
      </c>
      <c r="S168" s="94">
        <v>1.5792052665051726E-2</v>
      </c>
      <c r="T168" s="94">
        <v>1.5510047940815773E-3</v>
      </c>
      <c r="U168" s="94">
        <f>R168/'סכום נכסי הקרן'!$C$42</f>
        <v>1.6253446260739793E-4</v>
      </c>
    </row>
    <row r="169" spans="2:21">
      <c r="B169" s="86" t="s">
        <v>720</v>
      </c>
      <c r="C169" s="83" t="s">
        <v>721</v>
      </c>
      <c r="D169" s="96" t="s">
        <v>139</v>
      </c>
      <c r="E169" s="96" t="s">
        <v>337</v>
      </c>
      <c r="F169" s="83" t="s">
        <v>392</v>
      </c>
      <c r="G169" s="96" t="s">
        <v>345</v>
      </c>
      <c r="H169" s="83" t="s">
        <v>346</v>
      </c>
      <c r="I169" s="83" t="s">
        <v>150</v>
      </c>
      <c r="J169" s="83"/>
      <c r="K169" s="93">
        <v>5.3199999999998164</v>
      </c>
      <c r="L169" s="96" t="s">
        <v>152</v>
      </c>
      <c r="M169" s="97">
        <v>2.6800000000000001E-2</v>
      </c>
      <c r="N169" s="97">
        <v>9.5999999999997095E-3</v>
      </c>
      <c r="O169" s="93">
        <v>17151240.153919999</v>
      </c>
      <c r="P169" s="95">
        <v>111.41</v>
      </c>
      <c r="Q169" s="83"/>
      <c r="R169" s="93">
        <v>19108.196724510999</v>
      </c>
      <c r="S169" s="94">
        <v>2.2317059089633922E-2</v>
      </c>
      <c r="T169" s="94">
        <v>2.4738702936695786E-3</v>
      </c>
      <c r="U169" s="94">
        <f>R169/'סכום נכסי הקרן'!$C$42</f>
        <v>2.5924431715253752E-4</v>
      </c>
    </row>
    <row r="170" spans="2:21">
      <c r="B170" s="86" t="s">
        <v>722</v>
      </c>
      <c r="C170" s="83" t="s">
        <v>723</v>
      </c>
      <c r="D170" s="96" t="s">
        <v>139</v>
      </c>
      <c r="E170" s="96" t="s">
        <v>337</v>
      </c>
      <c r="F170" s="83" t="s">
        <v>356</v>
      </c>
      <c r="G170" s="96" t="s">
        <v>345</v>
      </c>
      <c r="H170" s="83" t="s">
        <v>346</v>
      </c>
      <c r="I170" s="83" t="s">
        <v>150</v>
      </c>
      <c r="J170" s="83"/>
      <c r="K170" s="93">
        <v>5.3100000000000724</v>
      </c>
      <c r="L170" s="96" t="s">
        <v>152</v>
      </c>
      <c r="M170" s="97">
        <v>2.98E-2</v>
      </c>
      <c r="N170" s="97">
        <v>1.0499999999999711E-2</v>
      </c>
      <c r="O170" s="93">
        <v>18568591.120944995</v>
      </c>
      <c r="P170" s="95">
        <v>111.51</v>
      </c>
      <c r="Q170" s="83"/>
      <c r="R170" s="93">
        <v>20705.83533849199</v>
      </c>
      <c r="S170" s="94">
        <v>7.3043982426200093E-3</v>
      </c>
      <c r="T170" s="94">
        <v>2.6807108848634687E-3</v>
      </c>
      <c r="U170" s="94">
        <f>R170/'סכום נכסי הקרן'!$C$42</f>
        <v>2.8091976552212342E-4</v>
      </c>
    </row>
    <row r="171" spans="2:21">
      <c r="B171" s="86" t="s">
        <v>724</v>
      </c>
      <c r="C171" s="83" t="s">
        <v>725</v>
      </c>
      <c r="D171" s="96" t="s">
        <v>139</v>
      </c>
      <c r="E171" s="96" t="s">
        <v>337</v>
      </c>
      <c r="F171" s="83" t="s">
        <v>356</v>
      </c>
      <c r="G171" s="96" t="s">
        <v>345</v>
      </c>
      <c r="H171" s="83" t="s">
        <v>346</v>
      </c>
      <c r="I171" s="83" t="s">
        <v>150</v>
      </c>
      <c r="J171" s="83"/>
      <c r="K171" s="93">
        <v>2.6300000000001162</v>
      </c>
      <c r="L171" s="96" t="s">
        <v>152</v>
      </c>
      <c r="M171" s="97">
        <v>2.4700000000000003E-2</v>
      </c>
      <c r="N171" s="97">
        <v>7.2999999999995048E-3</v>
      </c>
      <c r="O171" s="93">
        <v>22378048.377604991</v>
      </c>
      <c r="P171" s="95">
        <v>105.38</v>
      </c>
      <c r="Q171" s="83"/>
      <c r="R171" s="93">
        <v>23581.986553128994</v>
      </c>
      <c r="S171" s="94">
        <v>6.7176533525469548E-3</v>
      </c>
      <c r="T171" s="94">
        <v>3.0530759569094941E-3</v>
      </c>
      <c r="U171" s="94">
        <f>R171/'סכום נכסי הקרן'!$C$42</f>
        <v>3.1994102265150824E-4</v>
      </c>
    </row>
    <row r="172" spans="2:21">
      <c r="B172" s="86" t="s">
        <v>726</v>
      </c>
      <c r="C172" s="83" t="s">
        <v>727</v>
      </c>
      <c r="D172" s="96" t="s">
        <v>139</v>
      </c>
      <c r="E172" s="96" t="s">
        <v>337</v>
      </c>
      <c r="F172" s="83" t="s">
        <v>728</v>
      </c>
      <c r="G172" s="96" t="s">
        <v>345</v>
      </c>
      <c r="H172" s="83" t="s">
        <v>340</v>
      </c>
      <c r="I172" s="83" t="s">
        <v>341</v>
      </c>
      <c r="J172" s="83"/>
      <c r="K172" s="93">
        <v>2.4500000000002973</v>
      </c>
      <c r="L172" s="96" t="s">
        <v>152</v>
      </c>
      <c r="M172" s="97">
        <v>2.07E-2</v>
      </c>
      <c r="N172" s="97">
        <v>6.7999999999999441E-3</v>
      </c>
      <c r="O172" s="93">
        <v>6913465.6442529988</v>
      </c>
      <c r="P172" s="95">
        <v>104.45</v>
      </c>
      <c r="Q172" s="83"/>
      <c r="R172" s="93">
        <v>7221.1146477529992</v>
      </c>
      <c r="S172" s="94">
        <v>2.7276034941009136E-2</v>
      </c>
      <c r="T172" s="94">
        <v>9.348920398827206E-4</v>
      </c>
      <c r="U172" s="94">
        <f>R172/'סכום נכסי הקרן'!$C$42</f>
        <v>9.7970151915777943E-5</v>
      </c>
    </row>
    <row r="173" spans="2:21">
      <c r="B173" s="86" t="s">
        <v>729</v>
      </c>
      <c r="C173" s="83" t="s">
        <v>730</v>
      </c>
      <c r="D173" s="96" t="s">
        <v>139</v>
      </c>
      <c r="E173" s="96" t="s">
        <v>337</v>
      </c>
      <c r="F173" s="83" t="s">
        <v>731</v>
      </c>
      <c r="G173" s="96" t="s">
        <v>398</v>
      </c>
      <c r="H173" s="83" t="s">
        <v>346</v>
      </c>
      <c r="I173" s="83" t="s">
        <v>150</v>
      </c>
      <c r="J173" s="83"/>
      <c r="K173" s="93">
        <v>4.3800000000001607</v>
      </c>
      <c r="L173" s="96" t="s">
        <v>152</v>
      </c>
      <c r="M173" s="97">
        <v>1.44E-2</v>
      </c>
      <c r="N173" s="97">
        <v>7.9999999999994017E-3</v>
      </c>
      <c r="O173" s="93">
        <v>16297808.785854006</v>
      </c>
      <c r="P173" s="95">
        <v>102.79</v>
      </c>
      <c r="Q173" s="93"/>
      <c r="R173" s="93">
        <v>16752.517572285</v>
      </c>
      <c r="S173" s="94">
        <v>1.9173892600085882E-2</v>
      </c>
      <c r="T173" s="94">
        <v>2.1688888890855846E-3</v>
      </c>
      <c r="U173" s="94">
        <f>R173/'סכום נכסי הקרן'!$C$42</f>
        <v>2.272843974356797E-4</v>
      </c>
    </row>
    <row r="174" spans="2:21">
      <c r="B174" s="86" t="s">
        <v>732</v>
      </c>
      <c r="C174" s="83" t="s">
        <v>733</v>
      </c>
      <c r="D174" s="96" t="s">
        <v>139</v>
      </c>
      <c r="E174" s="96" t="s">
        <v>337</v>
      </c>
      <c r="F174" s="83" t="s">
        <v>734</v>
      </c>
      <c r="G174" s="96" t="s">
        <v>735</v>
      </c>
      <c r="H174" s="83" t="s">
        <v>387</v>
      </c>
      <c r="I174" s="83" t="s">
        <v>150</v>
      </c>
      <c r="J174" s="83"/>
      <c r="K174" s="93">
        <v>0.74999999999999989</v>
      </c>
      <c r="L174" s="96" t="s">
        <v>152</v>
      </c>
      <c r="M174" s="97">
        <v>4.8399999999999999E-2</v>
      </c>
      <c r="N174" s="97">
        <v>2.7999999999864765E-3</v>
      </c>
      <c r="O174" s="93">
        <v>1441902.5233829997</v>
      </c>
      <c r="P174" s="95">
        <v>104.62</v>
      </c>
      <c r="Q174" s="83"/>
      <c r="R174" s="93">
        <v>1508.5184855679995</v>
      </c>
      <c r="S174" s="94">
        <v>6.8662024922999986E-3</v>
      </c>
      <c r="T174" s="94">
        <v>1.95302525021162E-4</v>
      </c>
      <c r="U174" s="94">
        <f>R174/'סכום נכסי הקרן'!$C$42</f>
        <v>2.0466339673037053E-5</v>
      </c>
    </row>
    <row r="175" spans="2:21">
      <c r="B175" s="86" t="s">
        <v>736</v>
      </c>
      <c r="C175" s="83" t="s">
        <v>737</v>
      </c>
      <c r="D175" s="96" t="s">
        <v>139</v>
      </c>
      <c r="E175" s="96" t="s">
        <v>337</v>
      </c>
      <c r="F175" s="83" t="s">
        <v>392</v>
      </c>
      <c r="G175" s="96" t="s">
        <v>345</v>
      </c>
      <c r="H175" s="83" t="s">
        <v>387</v>
      </c>
      <c r="I175" s="83" t="s">
        <v>150</v>
      </c>
      <c r="J175" s="83"/>
      <c r="K175" s="93">
        <v>1.6299999999999539</v>
      </c>
      <c r="L175" s="96" t="s">
        <v>152</v>
      </c>
      <c r="M175" s="97">
        <v>6.4000000000000001E-2</v>
      </c>
      <c r="N175" s="97">
        <v>5.900000000000731E-3</v>
      </c>
      <c r="O175" s="93">
        <v>7219796.5079899989</v>
      </c>
      <c r="P175" s="95">
        <v>111.72</v>
      </c>
      <c r="Q175" s="83"/>
      <c r="R175" s="93">
        <v>8065.9563900990006</v>
      </c>
      <c r="S175" s="94">
        <v>2.9581813260523962E-2</v>
      </c>
      <c r="T175" s="94">
        <v>1.0442706965594567E-3</v>
      </c>
      <c r="U175" s="94">
        <f>R175/'סכום נכסי הקרן'!$C$42</f>
        <v>1.0943227069936264E-4</v>
      </c>
    </row>
    <row r="176" spans="2:21">
      <c r="B176" s="86" t="s">
        <v>738</v>
      </c>
      <c r="C176" s="83" t="s">
        <v>739</v>
      </c>
      <c r="D176" s="96" t="s">
        <v>139</v>
      </c>
      <c r="E176" s="96" t="s">
        <v>337</v>
      </c>
      <c r="F176" s="83" t="s">
        <v>406</v>
      </c>
      <c r="G176" s="96" t="s">
        <v>398</v>
      </c>
      <c r="H176" s="83" t="s">
        <v>387</v>
      </c>
      <c r="I176" s="83" t="s">
        <v>150</v>
      </c>
      <c r="J176" s="83"/>
      <c r="K176" s="93">
        <v>3.6600000000002049</v>
      </c>
      <c r="L176" s="96" t="s">
        <v>152</v>
      </c>
      <c r="M176" s="97">
        <v>1.6299999999999999E-2</v>
      </c>
      <c r="N176" s="97">
        <v>7.7999999999989354E-3</v>
      </c>
      <c r="O176" s="93">
        <v>16866279.474667996</v>
      </c>
      <c r="P176" s="95">
        <v>103.55</v>
      </c>
      <c r="Q176" s="83"/>
      <c r="R176" s="93">
        <v>17465.032395586997</v>
      </c>
      <c r="S176" s="94">
        <v>3.0944178981328483E-2</v>
      </c>
      <c r="T176" s="94">
        <v>2.2611356500216902E-3</v>
      </c>
      <c r="U176" s="94">
        <f>R176/'סכום נכסי הקרן'!$C$42</f>
        <v>2.3695121327869663E-4</v>
      </c>
    </row>
    <row r="177" spans="2:21">
      <c r="B177" s="86" t="s">
        <v>740</v>
      </c>
      <c r="C177" s="83" t="s">
        <v>741</v>
      </c>
      <c r="D177" s="96" t="s">
        <v>139</v>
      </c>
      <c r="E177" s="96" t="s">
        <v>337</v>
      </c>
      <c r="F177" s="83" t="s">
        <v>376</v>
      </c>
      <c r="G177" s="96" t="s">
        <v>345</v>
      </c>
      <c r="H177" s="83" t="s">
        <v>387</v>
      </c>
      <c r="I177" s="83" t="s">
        <v>150</v>
      </c>
      <c r="J177" s="83"/>
      <c r="K177" s="93">
        <v>0.99000000000004007</v>
      </c>
      <c r="L177" s="96" t="s">
        <v>152</v>
      </c>
      <c r="M177" s="97">
        <v>6.0999999999999999E-2</v>
      </c>
      <c r="N177" s="97">
        <v>3.1000000000001499E-3</v>
      </c>
      <c r="O177" s="93">
        <v>11622871.437518001</v>
      </c>
      <c r="P177" s="95">
        <v>108.82</v>
      </c>
      <c r="Q177" s="83"/>
      <c r="R177" s="93">
        <v>12648.008700650997</v>
      </c>
      <c r="S177" s="94">
        <v>1.6962646851208723E-2</v>
      </c>
      <c r="T177" s="94">
        <v>1.6374927184247734E-3</v>
      </c>
      <c r="U177" s="94">
        <f>R177/'סכום נכסי הקרן'!$C$42</f>
        <v>1.7159779262339224E-4</v>
      </c>
    </row>
    <row r="178" spans="2:21">
      <c r="B178" s="86" t="s">
        <v>742</v>
      </c>
      <c r="C178" s="83" t="s">
        <v>743</v>
      </c>
      <c r="D178" s="96" t="s">
        <v>139</v>
      </c>
      <c r="E178" s="96" t="s">
        <v>337</v>
      </c>
      <c r="F178" s="83" t="s">
        <v>744</v>
      </c>
      <c r="G178" s="96" t="s">
        <v>745</v>
      </c>
      <c r="H178" s="83" t="s">
        <v>387</v>
      </c>
      <c r="I178" s="83" t="s">
        <v>150</v>
      </c>
      <c r="J178" s="83"/>
      <c r="K178" s="93">
        <v>5.1299999999993542</v>
      </c>
      <c r="L178" s="96" t="s">
        <v>152</v>
      </c>
      <c r="M178" s="97">
        <v>2.6099999999999998E-2</v>
      </c>
      <c r="N178" s="97">
        <v>9.3999999999967668E-3</v>
      </c>
      <c r="O178" s="93">
        <v>13779352.228399998</v>
      </c>
      <c r="P178" s="95">
        <v>109.49</v>
      </c>
      <c r="Q178" s="83"/>
      <c r="R178" s="93">
        <v>15087.012755651995</v>
      </c>
      <c r="S178" s="94">
        <v>2.2847086823674537E-2</v>
      </c>
      <c r="T178" s="94">
        <v>1.9532619019221775E-3</v>
      </c>
      <c r="U178" s="94">
        <f>R178/'סכום נכסי הקרן'!$C$42</f>
        <v>2.046881961757026E-4</v>
      </c>
    </row>
    <row r="179" spans="2:21">
      <c r="B179" s="86" t="s">
        <v>746</v>
      </c>
      <c r="C179" s="83" t="s">
        <v>747</v>
      </c>
      <c r="D179" s="96" t="s">
        <v>139</v>
      </c>
      <c r="E179" s="96" t="s">
        <v>337</v>
      </c>
      <c r="F179" s="83" t="s">
        <v>437</v>
      </c>
      <c r="G179" s="96" t="s">
        <v>398</v>
      </c>
      <c r="H179" s="83" t="s">
        <v>438</v>
      </c>
      <c r="I179" s="83" t="s">
        <v>150</v>
      </c>
      <c r="J179" s="83"/>
      <c r="K179" s="93">
        <v>3.8999999999995669</v>
      </c>
      <c r="L179" s="96" t="s">
        <v>152</v>
      </c>
      <c r="M179" s="97">
        <v>3.39E-2</v>
      </c>
      <c r="N179" s="97">
        <v>1.1099999999998509E-2</v>
      </c>
      <c r="O179" s="93">
        <v>20470346.621270999</v>
      </c>
      <c r="P179" s="95">
        <v>111.66</v>
      </c>
      <c r="Q179" s="83"/>
      <c r="R179" s="93">
        <v>22857.189038430995</v>
      </c>
      <c r="S179" s="94">
        <v>1.8862977597548829E-2</v>
      </c>
      <c r="T179" s="94">
        <v>2.9592389995875676E-3</v>
      </c>
      <c r="U179" s="94">
        <f>R179/'סכום נכסי הקרן'!$C$42</f>
        <v>3.1010756534097554E-4</v>
      </c>
    </row>
    <row r="180" spans="2:21">
      <c r="B180" s="86" t="s">
        <v>748</v>
      </c>
      <c r="C180" s="83" t="s">
        <v>749</v>
      </c>
      <c r="D180" s="96" t="s">
        <v>139</v>
      </c>
      <c r="E180" s="96" t="s">
        <v>337</v>
      </c>
      <c r="F180" s="83" t="s">
        <v>351</v>
      </c>
      <c r="G180" s="96" t="s">
        <v>345</v>
      </c>
      <c r="H180" s="83" t="s">
        <v>438</v>
      </c>
      <c r="I180" s="83" t="s">
        <v>150</v>
      </c>
      <c r="J180" s="83"/>
      <c r="K180" s="93">
        <v>1.3399999999999614</v>
      </c>
      <c r="L180" s="96" t="s">
        <v>152</v>
      </c>
      <c r="M180" s="97">
        <v>1.67E-2</v>
      </c>
      <c r="N180" s="97">
        <v>7.5000000000000015E-3</v>
      </c>
      <c r="O180" s="93">
        <v>29834501.825130995</v>
      </c>
      <c r="P180" s="95">
        <v>101.39</v>
      </c>
      <c r="Q180" s="83"/>
      <c r="R180" s="93">
        <v>30249.202415523996</v>
      </c>
      <c r="S180" s="94">
        <v>3.6826117698409017E-2</v>
      </c>
      <c r="T180" s="94">
        <v>3.9162566903538053E-3</v>
      </c>
      <c r="U180" s="94">
        <f>R180/'סכום נכסי הקרן'!$C$42</f>
        <v>4.1039633083545679E-4</v>
      </c>
    </row>
    <row r="181" spans="2:21">
      <c r="B181" s="86" t="s">
        <v>750</v>
      </c>
      <c r="C181" s="83" t="s">
        <v>751</v>
      </c>
      <c r="D181" s="96" t="s">
        <v>139</v>
      </c>
      <c r="E181" s="96" t="s">
        <v>337</v>
      </c>
      <c r="F181" s="83" t="s">
        <v>454</v>
      </c>
      <c r="G181" s="96" t="s">
        <v>398</v>
      </c>
      <c r="H181" s="83" t="s">
        <v>432</v>
      </c>
      <c r="I181" s="83" t="s">
        <v>341</v>
      </c>
      <c r="J181" s="83"/>
      <c r="K181" s="93">
        <v>6.8200000000001681</v>
      </c>
      <c r="L181" s="96" t="s">
        <v>152</v>
      </c>
      <c r="M181" s="97">
        <v>2.5499999999999998E-2</v>
      </c>
      <c r="N181" s="97">
        <v>1.7900000000000867E-2</v>
      </c>
      <c r="O181" s="93">
        <v>43594371.637988001</v>
      </c>
      <c r="P181" s="95">
        <v>105.9</v>
      </c>
      <c r="Q181" s="83"/>
      <c r="R181" s="93">
        <v>46166.441017343001</v>
      </c>
      <c r="S181" s="94">
        <v>5.2205727226248597E-2</v>
      </c>
      <c r="T181" s="94">
        <v>5.9770049808389953E-3</v>
      </c>
      <c r="U181" s="94">
        <f>R181/'סכום נכסי הקרן'!$C$42</f>
        <v>6.2634834932129226E-4</v>
      </c>
    </row>
    <row r="182" spans="2:21">
      <c r="B182" s="86" t="s">
        <v>752</v>
      </c>
      <c r="C182" s="83" t="s">
        <v>753</v>
      </c>
      <c r="D182" s="96" t="s">
        <v>139</v>
      </c>
      <c r="E182" s="96" t="s">
        <v>337</v>
      </c>
      <c r="F182" s="83" t="s">
        <v>754</v>
      </c>
      <c r="G182" s="96" t="s">
        <v>398</v>
      </c>
      <c r="H182" s="83" t="s">
        <v>432</v>
      </c>
      <c r="I182" s="83" t="s">
        <v>341</v>
      </c>
      <c r="J182" s="83"/>
      <c r="K182" s="93">
        <v>4.1599999802097365</v>
      </c>
      <c r="L182" s="96" t="s">
        <v>152</v>
      </c>
      <c r="M182" s="97">
        <v>3.15E-2</v>
      </c>
      <c r="N182" s="97">
        <v>3.4399999992531981E-2</v>
      </c>
      <c r="O182" s="93">
        <v>0.1656</v>
      </c>
      <c r="P182" s="95">
        <v>99.21</v>
      </c>
      <c r="Q182" s="83"/>
      <c r="R182" s="93">
        <v>0.10712338199999998</v>
      </c>
      <c r="S182" s="94">
        <v>7.0935041428570051E-10</v>
      </c>
      <c r="T182" s="94">
        <v>1.3868883406840699E-8</v>
      </c>
      <c r="U182" s="94">
        <f>R182/'סכום נכסי הקרן'!$C$42</f>
        <v>1.453362052842855E-9</v>
      </c>
    </row>
    <row r="183" spans="2:21">
      <c r="B183" s="86" t="s">
        <v>755</v>
      </c>
      <c r="C183" s="83" t="s">
        <v>756</v>
      </c>
      <c r="D183" s="96" t="s">
        <v>139</v>
      </c>
      <c r="E183" s="96" t="s">
        <v>337</v>
      </c>
      <c r="F183" s="83" t="s">
        <v>457</v>
      </c>
      <c r="G183" s="96" t="s">
        <v>345</v>
      </c>
      <c r="H183" s="83" t="s">
        <v>432</v>
      </c>
      <c r="I183" s="83" t="s">
        <v>341</v>
      </c>
      <c r="J183" s="83"/>
      <c r="K183" s="93">
        <v>0.51000000000015211</v>
      </c>
      <c r="L183" s="96" t="s">
        <v>152</v>
      </c>
      <c r="M183" s="97">
        <v>1.2E-2</v>
      </c>
      <c r="N183" s="97">
        <v>3.5000000000054332E-3</v>
      </c>
      <c r="O183" s="93">
        <v>4568886.5363329984</v>
      </c>
      <c r="P183" s="95">
        <v>100.42</v>
      </c>
      <c r="Q183" s="93">
        <v>13.819511663999998</v>
      </c>
      <c r="R183" s="93">
        <v>4601.8953704299993</v>
      </c>
      <c r="S183" s="94">
        <v>1.5229621787776662E-2</v>
      </c>
      <c r="T183" s="94">
        <v>5.9579103227877614E-4</v>
      </c>
      <c r="U183" s="94">
        <f>R183/'סכום נכסי הקרן'!$C$42</f>
        <v>6.2434736260811642E-5</v>
      </c>
    </row>
    <row r="184" spans="2:21">
      <c r="B184" s="86" t="s">
        <v>757</v>
      </c>
      <c r="C184" s="83" t="s">
        <v>758</v>
      </c>
      <c r="D184" s="96" t="s">
        <v>139</v>
      </c>
      <c r="E184" s="96" t="s">
        <v>337</v>
      </c>
      <c r="F184" s="83" t="s">
        <v>468</v>
      </c>
      <c r="G184" s="96" t="s">
        <v>469</v>
      </c>
      <c r="H184" s="83" t="s">
        <v>438</v>
      </c>
      <c r="I184" s="83" t="s">
        <v>150</v>
      </c>
      <c r="J184" s="83"/>
      <c r="K184" s="93">
        <v>2.7400000000000468</v>
      </c>
      <c r="L184" s="96" t="s">
        <v>152</v>
      </c>
      <c r="M184" s="97">
        <v>4.8000000000000001E-2</v>
      </c>
      <c r="N184" s="97">
        <v>7.1000000000003248E-3</v>
      </c>
      <c r="O184" s="93">
        <v>32733454.209005997</v>
      </c>
      <c r="P184" s="95">
        <v>114.04</v>
      </c>
      <c r="Q184" s="83"/>
      <c r="R184" s="93">
        <v>37329.232270648987</v>
      </c>
      <c r="S184" s="94">
        <v>1.5920536702081881E-2</v>
      </c>
      <c r="T184" s="94">
        <v>4.8328829837402465E-3</v>
      </c>
      <c r="U184" s="94">
        <f>R184/'סכום נכסי הקרן'!$C$42</f>
        <v>5.0645236017584077E-4</v>
      </c>
    </row>
    <row r="185" spans="2:21">
      <c r="B185" s="86" t="s">
        <v>759</v>
      </c>
      <c r="C185" s="83" t="s">
        <v>760</v>
      </c>
      <c r="D185" s="96" t="s">
        <v>139</v>
      </c>
      <c r="E185" s="96" t="s">
        <v>337</v>
      </c>
      <c r="F185" s="83" t="s">
        <v>468</v>
      </c>
      <c r="G185" s="96" t="s">
        <v>469</v>
      </c>
      <c r="H185" s="83" t="s">
        <v>438</v>
      </c>
      <c r="I185" s="83" t="s">
        <v>150</v>
      </c>
      <c r="J185" s="83"/>
      <c r="K185" s="93">
        <v>1.3899999999973689</v>
      </c>
      <c r="L185" s="96" t="s">
        <v>152</v>
      </c>
      <c r="M185" s="97">
        <v>4.4999999999999998E-2</v>
      </c>
      <c r="N185" s="97">
        <v>5.5000000000042437E-3</v>
      </c>
      <c r="O185" s="93">
        <v>889669.47198199993</v>
      </c>
      <c r="P185" s="95">
        <v>105.94</v>
      </c>
      <c r="Q185" s="83"/>
      <c r="R185" s="93">
        <v>942.51583853199986</v>
      </c>
      <c r="S185" s="94">
        <v>1.4815280928513856E-3</v>
      </c>
      <c r="T185" s="94">
        <v>1.2202417464471953E-4</v>
      </c>
      <c r="U185" s="94">
        <f>R185/'סכום נכסי הקרן'!$C$42</f>
        <v>1.2787280688410048E-5</v>
      </c>
    </row>
    <row r="186" spans="2:21">
      <c r="B186" s="86" t="s">
        <v>761</v>
      </c>
      <c r="C186" s="83" t="s">
        <v>762</v>
      </c>
      <c r="D186" s="96" t="s">
        <v>139</v>
      </c>
      <c r="E186" s="96" t="s">
        <v>337</v>
      </c>
      <c r="F186" s="83" t="s">
        <v>763</v>
      </c>
      <c r="G186" s="96" t="s">
        <v>149</v>
      </c>
      <c r="H186" s="83" t="s">
        <v>438</v>
      </c>
      <c r="I186" s="83" t="s">
        <v>150</v>
      </c>
      <c r="J186" s="83"/>
      <c r="K186" s="93">
        <v>2.6199999999998713</v>
      </c>
      <c r="L186" s="96" t="s">
        <v>152</v>
      </c>
      <c r="M186" s="97">
        <v>1.49E-2</v>
      </c>
      <c r="N186" s="97">
        <v>7.2999999999993105E-3</v>
      </c>
      <c r="O186" s="93">
        <v>12589878.799252996</v>
      </c>
      <c r="P186" s="95">
        <v>102.67</v>
      </c>
      <c r="Q186" s="83"/>
      <c r="R186" s="93">
        <v>12926.029044592999</v>
      </c>
      <c r="S186" s="94">
        <v>1.167748209103422E-2</v>
      </c>
      <c r="T186" s="94">
        <v>1.6734870238963966E-3</v>
      </c>
      <c r="U186" s="94">
        <f>R186/'סכום נכסי הקרן'!$C$42</f>
        <v>1.7536974427633412E-4</v>
      </c>
    </row>
    <row r="187" spans="2:21">
      <c r="B187" s="86" t="s">
        <v>764</v>
      </c>
      <c r="C187" s="83" t="s">
        <v>765</v>
      </c>
      <c r="D187" s="96" t="s">
        <v>139</v>
      </c>
      <c r="E187" s="96" t="s">
        <v>337</v>
      </c>
      <c r="F187" s="83" t="s">
        <v>766</v>
      </c>
      <c r="G187" s="96" t="s">
        <v>518</v>
      </c>
      <c r="H187" s="83" t="s">
        <v>432</v>
      </c>
      <c r="I187" s="83" t="s">
        <v>341</v>
      </c>
      <c r="J187" s="83"/>
      <c r="K187" s="93">
        <v>2.9299999999773627</v>
      </c>
      <c r="L187" s="96" t="s">
        <v>152</v>
      </c>
      <c r="M187" s="97">
        <v>2.4500000000000001E-2</v>
      </c>
      <c r="N187" s="97">
        <v>8.7999999998275274E-3</v>
      </c>
      <c r="O187" s="93">
        <v>132994.72167100001</v>
      </c>
      <c r="P187" s="95">
        <v>104.63</v>
      </c>
      <c r="Q187" s="93"/>
      <c r="R187" s="93">
        <v>139.15237625499998</v>
      </c>
      <c r="S187" s="94">
        <v>8.4782267735815617E-5</v>
      </c>
      <c r="T187" s="94">
        <v>1.8015563418875475E-5</v>
      </c>
      <c r="U187" s="94">
        <f>R187/'סכום נכסי הקרן'!$C$42</f>
        <v>1.8879051373856753E-6</v>
      </c>
    </row>
    <row r="188" spans="2:21">
      <c r="B188" s="86" t="s">
        <v>767</v>
      </c>
      <c r="C188" s="83" t="s">
        <v>768</v>
      </c>
      <c r="D188" s="96" t="s">
        <v>139</v>
      </c>
      <c r="E188" s="96" t="s">
        <v>337</v>
      </c>
      <c r="F188" s="83" t="s">
        <v>351</v>
      </c>
      <c r="G188" s="96" t="s">
        <v>345</v>
      </c>
      <c r="H188" s="83" t="s">
        <v>432</v>
      </c>
      <c r="I188" s="83" t="s">
        <v>341</v>
      </c>
      <c r="J188" s="83"/>
      <c r="K188" s="93">
        <v>1.2999999999999574</v>
      </c>
      <c r="L188" s="96" t="s">
        <v>152</v>
      </c>
      <c r="M188" s="97">
        <v>3.2500000000000001E-2</v>
      </c>
      <c r="N188" s="97">
        <v>1.4499999999986418E-2</v>
      </c>
      <c r="O188" s="93">
        <f>2266430.3128/50000</f>
        <v>45.328606256</v>
      </c>
      <c r="P188" s="95">
        <v>5115500</v>
      </c>
      <c r="Q188" s="93"/>
      <c r="R188" s="93">
        <v>2318.7848047069997</v>
      </c>
      <c r="S188" s="94">
        <f>12241.0494885228%/50000</f>
        <v>2.4482098977045602E-3</v>
      </c>
      <c r="T188" s="94">
        <v>3.0020482458288395E-4</v>
      </c>
      <c r="U188" s="94">
        <f>R188/'סכום נכסי הקרן'!$C$42</f>
        <v>3.1459367515765933E-5</v>
      </c>
    </row>
    <row r="189" spans="2:21">
      <c r="B189" s="86" t="s">
        <v>769</v>
      </c>
      <c r="C189" s="83" t="s">
        <v>770</v>
      </c>
      <c r="D189" s="96" t="s">
        <v>139</v>
      </c>
      <c r="E189" s="96" t="s">
        <v>337</v>
      </c>
      <c r="F189" s="83" t="s">
        <v>351</v>
      </c>
      <c r="G189" s="96" t="s">
        <v>345</v>
      </c>
      <c r="H189" s="83" t="s">
        <v>438</v>
      </c>
      <c r="I189" s="83" t="s">
        <v>150</v>
      </c>
      <c r="J189" s="83"/>
      <c r="K189" s="93">
        <v>0.86000000000021704</v>
      </c>
      <c r="L189" s="96" t="s">
        <v>152</v>
      </c>
      <c r="M189" s="97">
        <v>2.2700000000000001E-2</v>
      </c>
      <c r="N189" s="97">
        <v>4.3000000000056058E-3</v>
      </c>
      <c r="O189" s="93">
        <v>2171798.9089810001</v>
      </c>
      <c r="P189" s="95">
        <v>101.84</v>
      </c>
      <c r="Q189" s="83"/>
      <c r="R189" s="93">
        <v>2211.7600606319997</v>
      </c>
      <c r="S189" s="94">
        <v>2.1718010807820808E-3</v>
      </c>
      <c r="T189" s="94">
        <v>2.8634871147750101E-4</v>
      </c>
      <c r="U189" s="94">
        <f>R189/'סכום נכסי הקרן'!$C$42</f>
        <v>3.0007343701265534E-5</v>
      </c>
    </row>
    <row r="190" spans="2:21">
      <c r="B190" s="86" t="s">
        <v>771</v>
      </c>
      <c r="C190" s="83" t="s">
        <v>772</v>
      </c>
      <c r="D190" s="96" t="s">
        <v>139</v>
      </c>
      <c r="E190" s="96" t="s">
        <v>337</v>
      </c>
      <c r="F190" s="83" t="s">
        <v>773</v>
      </c>
      <c r="G190" s="96" t="s">
        <v>398</v>
      </c>
      <c r="H190" s="83" t="s">
        <v>432</v>
      </c>
      <c r="I190" s="83" t="s">
        <v>341</v>
      </c>
      <c r="J190" s="83"/>
      <c r="K190" s="93">
        <v>3.5400000000008895</v>
      </c>
      <c r="L190" s="96" t="s">
        <v>152</v>
      </c>
      <c r="M190" s="97">
        <v>3.3799999999999997E-2</v>
      </c>
      <c r="N190" s="97">
        <v>2.4200000000007268E-2</v>
      </c>
      <c r="O190" s="93">
        <v>8993977.6329959985</v>
      </c>
      <c r="P190" s="95">
        <v>104.28</v>
      </c>
      <c r="Q190" s="83"/>
      <c r="R190" s="93">
        <v>9378.9198775789973</v>
      </c>
      <c r="S190" s="94">
        <v>1.0987976764410301E-2</v>
      </c>
      <c r="T190" s="94">
        <v>1.2142554112438662E-3</v>
      </c>
      <c r="U190" s="94">
        <f>R190/'סכום נכסי הקרן'!$C$42</f>
        <v>1.2724548079267022E-4</v>
      </c>
    </row>
    <row r="191" spans="2:21">
      <c r="B191" s="86" t="s">
        <v>774</v>
      </c>
      <c r="C191" s="83" t="s">
        <v>775</v>
      </c>
      <c r="D191" s="96" t="s">
        <v>139</v>
      </c>
      <c r="E191" s="96" t="s">
        <v>337</v>
      </c>
      <c r="F191" s="83" t="s">
        <v>609</v>
      </c>
      <c r="G191" s="96" t="s">
        <v>465</v>
      </c>
      <c r="H191" s="83" t="s">
        <v>438</v>
      </c>
      <c r="I191" s="83" t="s">
        <v>150</v>
      </c>
      <c r="J191" s="83"/>
      <c r="K191" s="93">
        <v>4.0399999999994609</v>
      </c>
      <c r="L191" s="96" t="s">
        <v>152</v>
      </c>
      <c r="M191" s="97">
        <v>3.85E-2</v>
      </c>
      <c r="N191" s="97">
        <v>1.1400000000002042E-2</v>
      </c>
      <c r="O191" s="93">
        <v>1920236.6226999997</v>
      </c>
      <c r="P191" s="95">
        <v>112.07</v>
      </c>
      <c r="Q191" s="83"/>
      <c r="R191" s="93">
        <v>2152.0091180039999</v>
      </c>
      <c r="S191" s="94">
        <v>4.8146624076363161E-3</v>
      </c>
      <c r="T191" s="94">
        <v>2.7861296937073523E-4</v>
      </c>
      <c r="U191" s="94">
        <f>R191/'סכום נכסי הקרן'!$C$42</f>
        <v>2.9196691992779281E-5</v>
      </c>
    </row>
    <row r="192" spans="2:21">
      <c r="B192" s="86" t="s">
        <v>776</v>
      </c>
      <c r="C192" s="83" t="s">
        <v>777</v>
      </c>
      <c r="D192" s="96" t="s">
        <v>139</v>
      </c>
      <c r="E192" s="96" t="s">
        <v>337</v>
      </c>
      <c r="F192" s="83" t="s">
        <v>514</v>
      </c>
      <c r="G192" s="96" t="s">
        <v>147</v>
      </c>
      <c r="H192" s="83" t="s">
        <v>432</v>
      </c>
      <c r="I192" s="83" t="s">
        <v>341</v>
      </c>
      <c r="J192" s="83"/>
      <c r="K192" s="93">
        <v>5.0999999999998407</v>
      </c>
      <c r="L192" s="96" t="s">
        <v>152</v>
      </c>
      <c r="M192" s="97">
        <v>5.0900000000000001E-2</v>
      </c>
      <c r="N192" s="97">
        <v>1.2799999999999064E-2</v>
      </c>
      <c r="O192" s="93">
        <v>12645048.549585</v>
      </c>
      <c r="P192" s="95">
        <v>119.85</v>
      </c>
      <c r="Q192" s="93">
        <v>1972.5011077699996</v>
      </c>
      <c r="R192" s="93">
        <v>17378.595695787993</v>
      </c>
      <c r="S192" s="94">
        <v>1.3472620202633822E-2</v>
      </c>
      <c r="T192" s="94">
        <v>2.2499449978110975E-3</v>
      </c>
      <c r="U192" s="94">
        <f>R192/'סכום נכסי הקרן'!$C$42</f>
        <v>2.3577851113733929E-4</v>
      </c>
    </row>
    <row r="193" spans="2:21">
      <c r="B193" s="86" t="s">
        <v>778</v>
      </c>
      <c r="C193" s="83" t="s">
        <v>779</v>
      </c>
      <c r="D193" s="96" t="s">
        <v>139</v>
      </c>
      <c r="E193" s="96" t="s">
        <v>337</v>
      </c>
      <c r="F193" s="83" t="s">
        <v>780</v>
      </c>
      <c r="G193" s="96" t="s">
        <v>735</v>
      </c>
      <c r="H193" s="83" t="s">
        <v>432</v>
      </c>
      <c r="I193" s="83" t="s">
        <v>341</v>
      </c>
      <c r="J193" s="83"/>
      <c r="K193" s="93">
        <v>0.76000000000656676</v>
      </c>
      <c r="L193" s="96" t="s">
        <v>152</v>
      </c>
      <c r="M193" s="97">
        <v>4.0999999999999995E-2</v>
      </c>
      <c r="N193" s="97">
        <v>3.1999999998626929E-3</v>
      </c>
      <c r="O193" s="93">
        <v>64519.204249999995</v>
      </c>
      <c r="P193" s="95">
        <v>103.85</v>
      </c>
      <c r="Q193" s="83"/>
      <c r="R193" s="93">
        <v>67.003193530999994</v>
      </c>
      <c r="S193" s="94">
        <v>1.0753200708333332E-4</v>
      </c>
      <c r="T193" s="94">
        <v>8.6746652469152077E-6</v>
      </c>
      <c r="U193" s="94">
        <f>R193/'סכום נכסי הקרן'!$C$42</f>
        <v>9.0904429153703609E-7</v>
      </c>
    </row>
    <row r="194" spans="2:21">
      <c r="B194" s="86" t="s">
        <v>781</v>
      </c>
      <c r="C194" s="83" t="s">
        <v>782</v>
      </c>
      <c r="D194" s="96" t="s">
        <v>139</v>
      </c>
      <c r="E194" s="96" t="s">
        <v>337</v>
      </c>
      <c r="F194" s="83" t="s">
        <v>780</v>
      </c>
      <c r="G194" s="96" t="s">
        <v>735</v>
      </c>
      <c r="H194" s="83" t="s">
        <v>432</v>
      </c>
      <c r="I194" s="83" t="s">
        <v>341</v>
      </c>
      <c r="J194" s="83"/>
      <c r="K194" s="93">
        <v>3.1199999999999752</v>
      </c>
      <c r="L194" s="96" t="s">
        <v>152</v>
      </c>
      <c r="M194" s="97">
        <v>1.2E-2</v>
      </c>
      <c r="N194" s="97">
        <v>1.0099999999995824E-2</v>
      </c>
      <c r="O194" s="93">
        <v>3176854.7553479993</v>
      </c>
      <c r="P194" s="95">
        <v>100.97</v>
      </c>
      <c r="Q194" s="83"/>
      <c r="R194" s="93">
        <v>3207.6703521339996</v>
      </c>
      <c r="S194" s="94">
        <v>6.8563928056338498E-3</v>
      </c>
      <c r="T194" s="94">
        <v>4.1528567611248587E-4</v>
      </c>
      <c r="U194" s="94">
        <f>R194/'סכום נכסי הקרן'!$C$42</f>
        <v>4.3519036467879953E-5</v>
      </c>
    </row>
    <row r="195" spans="2:21">
      <c r="B195" s="86" t="s">
        <v>783</v>
      </c>
      <c r="C195" s="83" t="s">
        <v>784</v>
      </c>
      <c r="D195" s="96" t="s">
        <v>139</v>
      </c>
      <c r="E195" s="96" t="s">
        <v>337</v>
      </c>
      <c r="F195" s="83" t="s">
        <v>522</v>
      </c>
      <c r="G195" s="96" t="s">
        <v>176</v>
      </c>
      <c r="H195" s="83" t="s">
        <v>519</v>
      </c>
      <c r="I195" s="83" t="s">
        <v>341</v>
      </c>
      <c r="J195" s="83"/>
      <c r="K195" s="93">
        <v>4.5700000000000065</v>
      </c>
      <c r="L195" s="96" t="s">
        <v>152</v>
      </c>
      <c r="M195" s="97">
        <v>3.6499999999999998E-2</v>
      </c>
      <c r="N195" s="97">
        <v>2.099999999999964E-2</v>
      </c>
      <c r="O195" s="93">
        <v>34488812.174188994</v>
      </c>
      <c r="P195" s="95">
        <v>108.49</v>
      </c>
      <c r="Q195" s="83"/>
      <c r="R195" s="93">
        <v>37416.911178003</v>
      </c>
      <c r="S195" s="94">
        <v>1.6078940186608374E-2</v>
      </c>
      <c r="T195" s="94">
        <v>4.8442344601465088E-3</v>
      </c>
      <c r="U195" s="94">
        <f>R195/'סכום נכסי הקרן'!$C$42</f>
        <v>5.0764191556892057E-4</v>
      </c>
    </row>
    <row r="196" spans="2:21">
      <c r="B196" s="86" t="s">
        <v>785</v>
      </c>
      <c r="C196" s="83" t="s">
        <v>786</v>
      </c>
      <c r="D196" s="96" t="s">
        <v>139</v>
      </c>
      <c r="E196" s="96" t="s">
        <v>337</v>
      </c>
      <c r="F196" s="83" t="s">
        <v>447</v>
      </c>
      <c r="G196" s="96" t="s">
        <v>398</v>
      </c>
      <c r="H196" s="83" t="s">
        <v>527</v>
      </c>
      <c r="I196" s="83" t="s">
        <v>150</v>
      </c>
      <c r="J196" s="83"/>
      <c r="K196" s="93">
        <v>3.2000000000005739</v>
      </c>
      <c r="L196" s="96" t="s">
        <v>152</v>
      </c>
      <c r="M196" s="97">
        <v>3.5000000000000003E-2</v>
      </c>
      <c r="N196" s="97">
        <v>9.700000000002186E-3</v>
      </c>
      <c r="O196" s="93">
        <v>5106037.0148819983</v>
      </c>
      <c r="P196" s="95">
        <v>109.18</v>
      </c>
      <c r="Q196" s="83"/>
      <c r="R196" s="93">
        <v>5574.7709859739998</v>
      </c>
      <c r="S196" s="94">
        <v>3.5829638635396059E-2</v>
      </c>
      <c r="T196" s="94">
        <v>7.2174577931372432E-4</v>
      </c>
      <c r="U196" s="94">
        <f>R196/'סכום נכסי הקרן'!$C$42</f>
        <v>7.5633913465353081E-5</v>
      </c>
    </row>
    <row r="197" spans="2:21">
      <c r="B197" s="86" t="s">
        <v>787</v>
      </c>
      <c r="C197" s="83" t="s">
        <v>788</v>
      </c>
      <c r="D197" s="96" t="s">
        <v>139</v>
      </c>
      <c r="E197" s="96" t="s">
        <v>337</v>
      </c>
      <c r="F197" s="83" t="s">
        <v>754</v>
      </c>
      <c r="G197" s="96" t="s">
        <v>398</v>
      </c>
      <c r="H197" s="83" t="s">
        <v>527</v>
      </c>
      <c r="I197" s="83" t="s">
        <v>150</v>
      </c>
      <c r="J197" s="83"/>
      <c r="K197" s="93">
        <v>3.4699999999999593</v>
      </c>
      <c r="L197" s="96" t="s">
        <v>152</v>
      </c>
      <c r="M197" s="97">
        <v>4.3499999999999997E-2</v>
      </c>
      <c r="N197" s="97">
        <v>7.8199999999999686E-2</v>
      </c>
      <c r="O197" s="93">
        <v>15659198.841293998</v>
      </c>
      <c r="P197" s="95">
        <v>90.54</v>
      </c>
      <c r="Q197" s="83"/>
      <c r="R197" s="93">
        <v>14177.839152531</v>
      </c>
      <c r="S197" s="94">
        <v>8.8377336831822889E-3</v>
      </c>
      <c r="T197" s="94">
        <v>1.835554427952934E-3</v>
      </c>
      <c r="U197" s="94">
        <f>R197/'סכום נכסי הקרן'!$C$42</f>
        <v>1.9235327554910714E-4</v>
      </c>
    </row>
    <row r="198" spans="2:21">
      <c r="B198" s="86" t="s">
        <v>789</v>
      </c>
      <c r="C198" s="83" t="s">
        <v>790</v>
      </c>
      <c r="D198" s="96" t="s">
        <v>139</v>
      </c>
      <c r="E198" s="96" t="s">
        <v>337</v>
      </c>
      <c r="F198" s="83" t="s">
        <v>392</v>
      </c>
      <c r="G198" s="96" t="s">
        <v>345</v>
      </c>
      <c r="H198" s="83" t="s">
        <v>527</v>
      </c>
      <c r="I198" s="83" t="s">
        <v>150</v>
      </c>
      <c r="J198" s="83"/>
      <c r="K198" s="93">
        <v>2.1899999999999746</v>
      </c>
      <c r="L198" s="96" t="s">
        <v>152</v>
      </c>
      <c r="M198" s="97">
        <v>3.6000000000000004E-2</v>
      </c>
      <c r="N198" s="97">
        <v>1.5600000000000161E-2</v>
      </c>
      <c r="O198" s="93">
        <f>25690045.1192/50000</f>
        <v>513.80090238399998</v>
      </c>
      <c r="P198" s="95">
        <v>5354910</v>
      </c>
      <c r="Q198" s="83"/>
      <c r="R198" s="93">
        <v>27513.575901850996</v>
      </c>
      <c r="S198" s="94">
        <f>163829.125178241%/50000</f>
        <v>3.2765825035648198E-2</v>
      </c>
      <c r="T198" s="94">
        <v>3.5620848517276412E-3</v>
      </c>
      <c r="U198" s="94">
        <f>R198/'סכום נכסי הקרן'!$C$42</f>
        <v>3.7328159741784365E-4</v>
      </c>
    </row>
    <row r="199" spans="2:21">
      <c r="B199" s="86" t="s">
        <v>791</v>
      </c>
      <c r="C199" s="83" t="s">
        <v>792</v>
      </c>
      <c r="D199" s="96" t="s">
        <v>139</v>
      </c>
      <c r="E199" s="96" t="s">
        <v>337</v>
      </c>
      <c r="F199" s="83" t="s">
        <v>464</v>
      </c>
      <c r="G199" s="96" t="s">
        <v>465</v>
      </c>
      <c r="H199" s="83" t="s">
        <v>519</v>
      </c>
      <c r="I199" s="83" t="s">
        <v>341</v>
      </c>
      <c r="J199" s="83"/>
      <c r="K199" s="93">
        <v>10.319999999998354</v>
      </c>
      <c r="L199" s="96" t="s">
        <v>152</v>
      </c>
      <c r="M199" s="97">
        <v>3.0499999999999999E-2</v>
      </c>
      <c r="N199" s="97">
        <v>2.5699999999997079E-2</v>
      </c>
      <c r="O199" s="93">
        <v>13399061.211804997</v>
      </c>
      <c r="P199" s="95">
        <v>105.96</v>
      </c>
      <c r="Q199" s="83"/>
      <c r="R199" s="93">
        <v>14197.645261494996</v>
      </c>
      <c r="S199" s="94">
        <v>4.2398402708007994E-2</v>
      </c>
      <c r="T199" s="94">
        <v>1.8381186544629302E-3</v>
      </c>
      <c r="U199" s="94">
        <f>R199/'סכום נכסי הקרן'!$C$42</f>
        <v>1.9262198856624042E-4</v>
      </c>
    </row>
    <row r="200" spans="2:21">
      <c r="B200" s="86" t="s">
        <v>793</v>
      </c>
      <c r="C200" s="83" t="s">
        <v>794</v>
      </c>
      <c r="D200" s="96" t="s">
        <v>139</v>
      </c>
      <c r="E200" s="96" t="s">
        <v>337</v>
      </c>
      <c r="F200" s="83" t="s">
        <v>464</v>
      </c>
      <c r="G200" s="96" t="s">
        <v>465</v>
      </c>
      <c r="H200" s="83" t="s">
        <v>519</v>
      </c>
      <c r="I200" s="83" t="s">
        <v>341</v>
      </c>
      <c r="J200" s="83"/>
      <c r="K200" s="93">
        <v>9.6199999999999655</v>
      </c>
      <c r="L200" s="96" t="s">
        <v>152</v>
      </c>
      <c r="M200" s="97">
        <v>3.0499999999999999E-2</v>
      </c>
      <c r="N200" s="97">
        <v>2.4199999999999666E-2</v>
      </c>
      <c r="O200" s="93">
        <v>11099130.805263996</v>
      </c>
      <c r="P200" s="95">
        <v>107.03</v>
      </c>
      <c r="Q200" s="83"/>
      <c r="R200" s="93">
        <v>11879.399703019999</v>
      </c>
      <c r="S200" s="94">
        <v>3.5120775265646172E-2</v>
      </c>
      <c r="T200" s="94">
        <v>1.5379836441724965E-3</v>
      </c>
      <c r="U200" s="94">
        <f>R200/'סכום נכסי הקרן'!$C$42</f>
        <v>1.6116993710039843E-4</v>
      </c>
    </row>
    <row r="201" spans="2:21">
      <c r="B201" s="86" t="s">
        <v>795</v>
      </c>
      <c r="C201" s="83" t="s">
        <v>796</v>
      </c>
      <c r="D201" s="96" t="s">
        <v>139</v>
      </c>
      <c r="E201" s="96" t="s">
        <v>337</v>
      </c>
      <c r="F201" s="83" t="s">
        <v>464</v>
      </c>
      <c r="G201" s="96" t="s">
        <v>465</v>
      </c>
      <c r="H201" s="83" t="s">
        <v>519</v>
      </c>
      <c r="I201" s="83" t="s">
        <v>341</v>
      </c>
      <c r="J201" s="83"/>
      <c r="K201" s="93">
        <v>6.1399999999993877</v>
      </c>
      <c r="L201" s="96" t="s">
        <v>152</v>
      </c>
      <c r="M201" s="97">
        <v>2.9100000000000001E-2</v>
      </c>
      <c r="N201" s="97">
        <v>1.7299999999996568E-2</v>
      </c>
      <c r="O201" s="93">
        <v>12886850.363446999</v>
      </c>
      <c r="P201" s="95">
        <v>108.81</v>
      </c>
      <c r="Q201" s="83"/>
      <c r="R201" s="93">
        <v>14022.181809496999</v>
      </c>
      <c r="S201" s="94">
        <v>2.1478083939078331E-2</v>
      </c>
      <c r="T201" s="94">
        <v>1.8154020251660507E-3</v>
      </c>
      <c r="U201" s="94">
        <f>R201/'סכום נכסי הקרן'!$C$42</f>
        <v>1.9024144458010394E-4</v>
      </c>
    </row>
    <row r="202" spans="2:21">
      <c r="B202" s="86" t="s">
        <v>797</v>
      </c>
      <c r="C202" s="83" t="s">
        <v>798</v>
      </c>
      <c r="D202" s="96" t="s">
        <v>139</v>
      </c>
      <c r="E202" s="96" t="s">
        <v>337</v>
      </c>
      <c r="F202" s="83" t="s">
        <v>464</v>
      </c>
      <c r="G202" s="96" t="s">
        <v>465</v>
      </c>
      <c r="H202" s="83" t="s">
        <v>519</v>
      </c>
      <c r="I202" s="83" t="s">
        <v>341</v>
      </c>
      <c r="J202" s="83"/>
      <c r="K202" s="93">
        <v>7.9199999999996189</v>
      </c>
      <c r="L202" s="96" t="s">
        <v>152</v>
      </c>
      <c r="M202" s="97">
        <v>3.95E-2</v>
      </c>
      <c r="N202" s="97">
        <v>1.9499999999998394E-2</v>
      </c>
      <c r="O202" s="93">
        <v>8207065.5284959981</v>
      </c>
      <c r="P202" s="95">
        <v>117.87</v>
      </c>
      <c r="Q202" s="83"/>
      <c r="R202" s="93">
        <v>9673.6681380289974</v>
      </c>
      <c r="S202" s="94">
        <v>3.4194685437075559E-2</v>
      </c>
      <c r="T202" s="94">
        <v>1.2524154205922472E-3</v>
      </c>
      <c r="U202" s="94">
        <f>R202/'סכום נכסי הקרן'!$C$42</f>
        <v>1.3124438307601552E-4</v>
      </c>
    </row>
    <row r="203" spans="2:21">
      <c r="B203" s="86" t="s">
        <v>799</v>
      </c>
      <c r="C203" s="83" t="s">
        <v>800</v>
      </c>
      <c r="D203" s="96" t="s">
        <v>139</v>
      </c>
      <c r="E203" s="96" t="s">
        <v>337</v>
      </c>
      <c r="F203" s="83" t="s">
        <v>464</v>
      </c>
      <c r="G203" s="96" t="s">
        <v>465</v>
      </c>
      <c r="H203" s="83" t="s">
        <v>519</v>
      </c>
      <c r="I203" s="83" t="s">
        <v>341</v>
      </c>
      <c r="J203" s="83"/>
      <c r="K203" s="93">
        <v>8.6299999999953467</v>
      </c>
      <c r="L203" s="96" t="s">
        <v>152</v>
      </c>
      <c r="M203" s="97">
        <v>3.95E-2</v>
      </c>
      <c r="N203" s="97">
        <v>2.0999999999981964E-2</v>
      </c>
      <c r="O203" s="93">
        <v>2017919.7700009993</v>
      </c>
      <c r="P203" s="95">
        <v>118.06</v>
      </c>
      <c r="Q203" s="83"/>
      <c r="R203" s="93">
        <v>2382.3560787429992</v>
      </c>
      <c r="S203" s="94">
        <v>8.4076496687952185E-3</v>
      </c>
      <c r="T203" s="94">
        <v>3.0843517141444305E-4</v>
      </c>
      <c r="U203" s="94">
        <f>R203/'סכום נכסי הקרן'!$C$42</f>
        <v>3.2321850342669174E-5</v>
      </c>
    </row>
    <row r="204" spans="2:21">
      <c r="B204" s="86" t="s">
        <v>801</v>
      </c>
      <c r="C204" s="83" t="s">
        <v>802</v>
      </c>
      <c r="D204" s="96" t="s">
        <v>139</v>
      </c>
      <c r="E204" s="96" t="s">
        <v>337</v>
      </c>
      <c r="F204" s="83" t="s">
        <v>803</v>
      </c>
      <c r="G204" s="96" t="s">
        <v>398</v>
      </c>
      <c r="H204" s="83" t="s">
        <v>519</v>
      </c>
      <c r="I204" s="83" t="s">
        <v>341</v>
      </c>
      <c r="J204" s="83"/>
      <c r="K204" s="93">
        <v>3.0999999999970997</v>
      </c>
      <c r="L204" s="96" t="s">
        <v>152</v>
      </c>
      <c r="M204" s="97">
        <v>3.9E-2</v>
      </c>
      <c r="N204" s="97">
        <v>4.3399999999956175E-2</v>
      </c>
      <c r="O204" s="93">
        <v>1878209.9241829996</v>
      </c>
      <c r="P204" s="95">
        <v>99.13</v>
      </c>
      <c r="Q204" s="83"/>
      <c r="R204" s="93">
        <v>1861.8694985739996</v>
      </c>
      <c r="S204" s="94">
        <v>2.8517798087898871E-3</v>
      </c>
      <c r="T204" s="94">
        <v>2.4104962438989988E-4</v>
      </c>
      <c r="U204" s="94">
        <f>R204/'סכום נכסי הקרן'!$C$42</f>
        <v>2.5260315965127071E-5</v>
      </c>
    </row>
    <row r="205" spans="2:21">
      <c r="B205" s="86" t="s">
        <v>804</v>
      </c>
      <c r="C205" s="83" t="s">
        <v>805</v>
      </c>
      <c r="D205" s="96" t="s">
        <v>139</v>
      </c>
      <c r="E205" s="96" t="s">
        <v>337</v>
      </c>
      <c r="F205" s="83" t="s">
        <v>476</v>
      </c>
      <c r="G205" s="96" t="s">
        <v>398</v>
      </c>
      <c r="H205" s="83" t="s">
        <v>527</v>
      </c>
      <c r="I205" s="83" t="s">
        <v>150</v>
      </c>
      <c r="J205" s="83"/>
      <c r="K205" s="93">
        <v>3.6799999999997643</v>
      </c>
      <c r="L205" s="96" t="s">
        <v>152</v>
      </c>
      <c r="M205" s="97">
        <v>5.0499999999999996E-2</v>
      </c>
      <c r="N205" s="97">
        <v>1.3699999999995527E-2</v>
      </c>
      <c r="O205" s="93">
        <v>3267256.0762419994</v>
      </c>
      <c r="P205" s="95">
        <v>114.28</v>
      </c>
      <c r="Q205" s="83"/>
      <c r="R205" s="93">
        <v>3733.8203525909994</v>
      </c>
      <c r="S205" s="94">
        <v>4.4067131867816843E-3</v>
      </c>
      <c r="T205" s="94">
        <v>4.8340444602629716E-4</v>
      </c>
      <c r="U205" s="94">
        <f>R205/'סכום נכסי הקרן'!$C$42</f>
        <v>5.0657407479798289E-5</v>
      </c>
    </row>
    <row r="206" spans="2:21">
      <c r="B206" s="86" t="s">
        <v>806</v>
      </c>
      <c r="C206" s="83" t="s">
        <v>807</v>
      </c>
      <c r="D206" s="96" t="s">
        <v>139</v>
      </c>
      <c r="E206" s="96" t="s">
        <v>337</v>
      </c>
      <c r="F206" s="83" t="s">
        <v>481</v>
      </c>
      <c r="G206" s="96" t="s">
        <v>465</v>
      </c>
      <c r="H206" s="83" t="s">
        <v>527</v>
      </c>
      <c r="I206" s="83" t="s">
        <v>150</v>
      </c>
      <c r="J206" s="83"/>
      <c r="K206" s="93">
        <v>4.4599999999996465</v>
      </c>
      <c r="L206" s="96" t="s">
        <v>152</v>
      </c>
      <c r="M206" s="97">
        <v>3.9199999999999999E-2</v>
      </c>
      <c r="N206" s="97">
        <v>1.2899999999999211E-2</v>
      </c>
      <c r="O206" s="93">
        <v>14308401.403507</v>
      </c>
      <c r="P206" s="95">
        <v>112.96</v>
      </c>
      <c r="Q206" s="83"/>
      <c r="R206" s="93">
        <v>16162.770701831996</v>
      </c>
      <c r="S206" s="94">
        <v>1.4906851879043063E-2</v>
      </c>
      <c r="T206" s="94">
        <v>2.0925364585222751E-3</v>
      </c>
      <c r="U206" s="94">
        <f>R206/'סכום נכסי הקרן'!$C$42</f>
        <v>2.19283196331898E-4</v>
      </c>
    </row>
    <row r="207" spans="2:21">
      <c r="B207" s="86" t="s">
        <v>808</v>
      </c>
      <c r="C207" s="83" t="s">
        <v>809</v>
      </c>
      <c r="D207" s="96" t="s">
        <v>139</v>
      </c>
      <c r="E207" s="96" t="s">
        <v>337</v>
      </c>
      <c r="F207" s="83" t="s">
        <v>481</v>
      </c>
      <c r="G207" s="96" t="s">
        <v>465</v>
      </c>
      <c r="H207" s="83" t="s">
        <v>527</v>
      </c>
      <c r="I207" s="83" t="s">
        <v>150</v>
      </c>
      <c r="J207" s="83"/>
      <c r="K207" s="93">
        <v>9.2599999999999092</v>
      </c>
      <c r="L207" s="96" t="s">
        <v>152</v>
      </c>
      <c r="M207" s="97">
        <v>2.64E-2</v>
      </c>
      <c r="N207" s="97">
        <v>2.5299999999998754E-2</v>
      </c>
      <c r="O207" s="93">
        <v>20030416.419958994</v>
      </c>
      <c r="P207" s="95">
        <v>101.13</v>
      </c>
      <c r="Q207" s="83"/>
      <c r="R207" s="93">
        <v>20256.760727683995</v>
      </c>
      <c r="S207" s="94">
        <v>2.4133031831275895E-2</v>
      </c>
      <c r="T207" s="94">
        <v>2.6225707916178276E-3</v>
      </c>
      <c r="U207" s="94">
        <f>R207/'סכום נכסי הקרן'!$C$42</f>
        <v>2.7482709008508848E-4</v>
      </c>
    </row>
    <row r="208" spans="2:21">
      <c r="B208" s="86" t="s">
        <v>810</v>
      </c>
      <c r="C208" s="83" t="s">
        <v>811</v>
      </c>
      <c r="D208" s="96" t="s">
        <v>139</v>
      </c>
      <c r="E208" s="96" t="s">
        <v>337</v>
      </c>
      <c r="F208" s="83" t="s">
        <v>592</v>
      </c>
      <c r="G208" s="96" t="s">
        <v>465</v>
      </c>
      <c r="H208" s="83" t="s">
        <v>527</v>
      </c>
      <c r="I208" s="83" t="s">
        <v>150</v>
      </c>
      <c r="J208" s="83"/>
      <c r="K208" s="93">
        <v>4.3700000000009966</v>
      </c>
      <c r="L208" s="96" t="s">
        <v>152</v>
      </c>
      <c r="M208" s="97">
        <v>4.0999999999999995E-2</v>
      </c>
      <c r="N208" s="97">
        <v>1.110000000000287E-2</v>
      </c>
      <c r="O208" s="93">
        <v>5161536.1679999996</v>
      </c>
      <c r="P208" s="95">
        <v>114.84</v>
      </c>
      <c r="Q208" s="83"/>
      <c r="R208" s="93">
        <v>5927.5081353299993</v>
      </c>
      <c r="S208" s="94">
        <v>1.7205120559999999E-2</v>
      </c>
      <c r="T208" s="94">
        <v>7.6741340393819441E-4</v>
      </c>
      <c r="U208" s="94">
        <f>R208/'סכום נכסי הקרן'!$C$42</f>
        <v>8.0419561359684611E-5</v>
      </c>
    </row>
    <row r="209" spans="2:21">
      <c r="B209" s="86" t="s">
        <v>812</v>
      </c>
      <c r="C209" s="83" t="s">
        <v>813</v>
      </c>
      <c r="D209" s="96" t="s">
        <v>139</v>
      </c>
      <c r="E209" s="96" t="s">
        <v>337</v>
      </c>
      <c r="F209" s="83" t="s">
        <v>604</v>
      </c>
      <c r="G209" s="96" t="s">
        <v>469</v>
      </c>
      <c r="H209" s="83" t="s">
        <v>519</v>
      </c>
      <c r="I209" s="83" t="s">
        <v>341</v>
      </c>
      <c r="J209" s="83"/>
      <c r="K209" s="93">
        <v>4.4799999999999871</v>
      </c>
      <c r="L209" s="96" t="s">
        <v>152</v>
      </c>
      <c r="M209" s="97">
        <v>1.9E-2</v>
      </c>
      <c r="N209" s="97">
        <v>1.4700000000000196E-2</v>
      </c>
      <c r="O209" s="93">
        <v>42647546.368390992</v>
      </c>
      <c r="P209" s="95">
        <v>102.11</v>
      </c>
      <c r="Q209" s="83"/>
      <c r="R209" s="93">
        <v>43547.411018444989</v>
      </c>
      <c r="S209" s="94">
        <v>2.9522085984052999E-2</v>
      </c>
      <c r="T209" s="94">
        <v>5.637928478439783E-3</v>
      </c>
      <c r="U209" s="94">
        <f>R209/'סכום נכסי הקרן'!$C$42</f>
        <v>5.908155016405176E-4</v>
      </c>
    </row>
    <row r="210" spans="2:21">
      <c r="B210" s="86" t="s">
        <v>814</v>
      </c>
      <c r="C210" s="83" t="s">
        <v>815</v>
      </c>
      <c r="D210" s="96" t="s">
        <v>139</v>
      </c>
      <c r="E210" s="96" t="s">
        <v>337</v>
      </c>
      <c r="F210" s="83" t="s">
        <v>604</v>
      </c>
      <c r="G210" s="96" t="s">
        <v>469</v>
      </c>
      <c r="H210" s="83" t="s">
        <v>519</v>
      </c>
      <c r="I210" s="83" t="s">
        <v>341</v>
      </c>
      <c r="J210" s="83"/>
      <c r="K210" s="93">
        <v>3.0300000000004705</v>
      </c>
      <c r="L210" s="96" t="s">
        <v>152</v>
      </c>
      <c r="M210" s="97">
        <v>2.9600000000000001E-2</v>
      </c>
      <c r="N210" s="97">
        <v>1.0199999999999163E-2</v>
      </c>
      <c r="O210" s="93">
        <v>6269122.2559719989</v>
      </c>
      <c r="P210" s="95">
        <v>107.02</v>
      </c>
      <c r="Q210" s="83"/>
      <c r="R210" s="93">
        <v>6709.2145682280006</v>
      </c>
      <c r="S210" s="94">
        <v>1.5350671792367172E-2</v>
      </c>
      <c r="T210" s="94">
        <v>8.6861815656857455E-4</v>
      </c>
      <c r="U210" s="94">
        <f>R210/'סכום נכסי הקרן'!$C$42</f>
        <v>9.102511212578258E-5</v>
      </c>
    </row>
    <row r="211" spans="2:21">
      <c r="B211" s="86" t="s">
        <v>816</v>
      </c>
      <c r="C211" s="83" t="s">
        <v>817</v>
      </c>
      <c r="D211" s="96" t="s">
        <v>139</v>
      </c>
      <c r="E211" s="96" t="s">
        <v>337</v>
      </c>
      <c r="F211" s="83" t="s">
        <v>609</v>
      </c>
      <c r="G211" s="96" t="s">
        <v>465</v>
      </c>
      <c r="H211" s="83" t="s">
        <v>527</v>
      </c>
      <c r="I211" s="83" t="s">
        <v>150</v>
      </c>
      <c r="J211" s="83"/>
      <c r="K211" s="93">
        <v>5.3400000000002015</v>
      </c>
      <c r="L211" s="96" t="s">
        <v>152</v>
      </c>
      <c r="M211" s="97">
        <v>3.61E-2</v>
      </c>
      <c r="N211" s="97">
        <v>1.3000000000000875E-2</v>
      </c>
      <c r="O211" s="93">
        <v>28214439.990745991</v>
      </c>
      <c r="P211" s="95">
        <v>113.57</v>
      </c>
      <c r="Q211" s="83"/>
      <c r="R211" s="93">
        <v>32043.138557033995</v>
      </c>
      <c r="S211" s="94">
        <v>3.6761485329962207E-2</v>
      </c>
      <c r="T211" s="94">
        <v>4.1485112245312258E-3</v>
      </c>
      <c r="U211" s="94">
        <f>R211/'סכום נכסי הקרן'!$C$42</f>
        <v>4.3473498281429332E-4</v>
      </c>
    </row>
    <row r="212" spans="2:21">
      <c r="B212" s="86" t="s">
        <v>818</v>
      </c>
      <c r="C212" s="83" t="s">
        <v>819</v>
      </c>
      <c r="D212" s="96" t="s">
        <v>139</v>
      </c>
      <c r="E212" s="96" t="s">
        <v>337</v>
      </c>
      <c r="F212" s="83" t="s">
        <v>609</v>
      </c>
      <c r="G212" s="96" t="s">
        <v>465</v>
      </c>
      <c r="H212" s="83" t="s">
        <v>527</v>
      </c>
      <c r="I212" s="83" t="s">
        <v>150</v>
      </c>
      <c r="J212" s="83"/>
      <c r="K212" s="93">
        <v>6.2799999999997018</v>
      </c>
      <c r="L212" s="96" t="s">
        <v>152</v>
      </c>
      <c r="M212" s="97">
        <v>3.3000000000000002E-2</v>
      </c>
      <c r="N212" s="97">
        <v>1.7900000000000603E-2</v>
      </c>
      <c r="O212" s="93">
        <v>9799462.2350109983</v>
      </c>
      <c r="P212" s="95">
        <v>110.1</v>
      </c>
      <c r="Q212" s="83"/>
      <c r="R212" s="93">
        <v>10789.207920964998</v>
      </c>
      <c r="S212" s="94">
        <v>3.178083716295383E-2</v>
      </c>
      <c r="T212" s="94">
        <v>1.3968403901589452E-3</v>
      </c>
      <c r="U212" s="94">
        <f>R212/'סכום נכסי הקרן'!$C$42</f>
        <v>1.4637911051540629E-4</v>
      </c>
    </row>
    <row r="213" spans="2:21">
      <c r="B213" s="86" t="s">
        <v>820</v>
      </c>
      <c r="C213" s="83" t="s">
        <v>821</v>
      </c>
      <c r="D213" s="96" t="s">
        <v>139</v>
      </c>
      <c r="E213" s="96" t="s">
        <v>337</v>
      </c>
      <c r="F213" s="83" t="s">
        <v>609</v>
      </c>
      <c r="G213" s="96" t="s">
        <v>465</v>
      </c>
      <c r="H213" s="83" t="s">
        <v>527</v>
      </c>
      <c r="I213" s="83" t="s">
        <v>150</v>
      </c>
      <c r="J213" s="83"/>
      <c r="K213" s="93">
        <v>8.5299999999994061</v>
      </c>
      <c r="L213" s="96" t="s">
        <v>152</v>
      </c>
      <c r="M213" s="97">
        <v>2.6200000000000001E-2</v>
      </c>
      <c r="N213" s="97">
        <v>2.1899999999999448E-2</v>
      </c>
      <c r="O213" s="93">
        <v>15261802.192747995</v>
      </c>
      <c r="P213" s="95">
        <v>104.3</v>
      </c>
      <c r="Q213" s="83"/>
      <c r="R213" s="93">
        <v>15918.059330030996</v>
      </c>
      <c r="S213" s="94">
        <v>5.0872673975826649E-2</v>
      </c>
      <c r="T213" s="94">
        <v>2.0608545472488231E-3</v>
      </c>
      <c r="U213" s="94">
        <f>R213/'סכום נכסי הקרן'!$C$42</f>
        <v>2.1596315345204668E-4</v>
      </c>
    </row>
    <row r="214" spans="2:21">
      <c r="B214" s="86" t="s">
        <v>822</v>
      </c>
      <c r="C214" s="83" t="s">
        <v>823</v>
      </c>
      <c r="D214" s="96" t="s">
        <v>139</v>
      </c>
      <c r="E214" s="96" t="s">
        <v>337</v>
      </c>
      <c r="F214" s="83" t="s">
        <v>824</v>
      </c>
      <c r="G214" s="96" t="s">
        <v>147</v>
      </c>
      <c r="H214" s="83" t="s">
        <v>527</v>
      </c>
      <c r="I214" s="83" t="s">
        <v>150</v>
      </c>
      <c r="J214" s="83"/>
      <c r="K214" s="93">
        <v>3.5300000000000424</v>
      </c>
      <c r="L214" s="96" t="s">
        <v>152</v>
      </c>
      <c r="M214" s="97">
        <v>2.75E-2</v>
      </c>
      <c r="N214" s="97">
        <v>1.299999999999989E-2</v>
      </c>
      <c r="O214" s="93">
        <v>8599599.6228550002</v>
      </c>
      <c r="P214" s="95">
        <v>105.37</v>
      </c>
      <c r="Q214" s="83"/>
      <c r="R214" s="93">
        <v>9061.3978356369989</v>
      </c>
      <c r="S214" s="94">
        <v>1.9779911700697841E-2</v>
      </c>
      <c r="T214" s="94">
        <v>1.1731469613743919E-3</v>
      </c>
      <c r="U214" s="94">
        <f>R214/'סכום נכסי הקרן'!$C$42</f>
        <v>1.2293760254906063E-4</v>
      </c>
    </row>
    <row r="215" spans="2:21">
      <c r="B215" s="86" t="s">
        <v>825</v>
      </c>
      <c r="C215" s="83" t="s">
        <v>826</v>
      </c>
      <c r="D215" s="96" t="s">
        <v>139</v>
      </c>
      <c r="E215" s="96" t="s">
        <v>337</v>
      </c>
      <c r="F215" s="83" t="s">
        <v>824</v>
      </c>
      <c r="G215" s="96" t="s">
        <v>147</v>
      </c>
      <c r="H215" s="83" t="s">
        <v>527</v>
      </c>
      <c r="I215" s="83" t="s">
        <v>150</v>
      </c>
      <c r="J215" s="83"/>
      <c r="K215" s="93">
        <v>4.570000000000352</v>
      </c>
      <c r="L215" s="96" t="s">
        <v>152</v>
      </c>
      <c r="M215" s="97">
        <v>2.3E-2</v>
      </c>
      <c r="N215" s="97">
        <v>1.569999999999987E-2</v>
      </c>
      <c r="O215" s="93">
        <v>15921457.263919994</v>
      </c>
      <c r="P215" s="95">
        <v>103.52</v>
      </c>
      <c r="Q215" s="83"/>
      <c r="R215" s="93">
        <v>16481.892207052999</v>
      </c>
      <c r="S215" s="94">
        <v>5.2733650922663321E-2</v>
      </c>
      <c r="T215" s="94">
        <v>2.1338519852158364E-3</v>
      </c>
      <c r="U215" s="94">
        <f>R215/'סכום נכסי הקרן'!$C$42</f>
        <v>2.2361277477943339E-4</v>
      </c>
    </row>
    <row r="216" spans="2:21">
      <c r="B216" s="86" t="s">
        <v>827</v>
      </c>
      <c r="C216" s="83" t="s">
        <v>828</v>
      </c>
      <c r="D216" s="96" t="s">
        <v>139</v>
      </c>
      <c r="E216" s="96" t="s">
        <v>337</v>
      </c>
      <c r="F216" s="83" t="s">
        <v>829</v>
      </c>
      <c r="G216" s="96" t="s">
        <v>148</v>
      </c>
      <c r="H216" s="83" t="s">
        <v>624</v>
      </c>
      <c r="I216" s="83" t="s">
        <v>341</v>
      </c>
      <c r="J216" s="83"/>
      <c r="K216" s="93">
        <v>1.12000000000097</v>
      </c>
      <c r="L216" s="96" t="s">
        <v>152</v>
      </c>
      <c r="M216" s="97">
        <v>3.3000000000000002E-2</v>
      </c>
      <c r="N216" s="97">
        <v>1.6800000000011358E-2</v>
      </c>
      <c r="O216" s="93">
        <v>3067675.000244</v>
      </c>
      <c r="P216" s="95">
        <v>102.2</v>
      </c>
      <c r="Q216" s="83"/>
      <c r="R216" s="93">
        <v>3135.1637480829991</v>
      </c>
      <c r="S216" s="94">
        <v>8.9752854699716705E-3</v>
      </c>
      <c r="T216" s="94">
        <v>4.0589850387207538E-4</v>
      </c>
      <c r="U216" s="94">
        <f>R216/'סכום נכסי הקרן'!$C$42</f>
        <v>4.2535326423062413E-5</v>
      </c>
    </row>
    <row r="217" spans="2:21">
      <c r="B217" s="86" t="s">
        <v>830</v>
      </c>
      <c r="C217" s="83" t="s">
        <v>831</v>
      </c>
      <c r="D217" s="96" t="s">
        <v>139</v>
      </c>
      <c r="E217" s="96" t="s">
        <v>337</v>
      </c>
      <c r="F217" s="83" t="s">
        <v>623</v>
      </c>
      <c r="G217" s="96" t="s">
        <v>148</v>
      </c>
      <c r="H217" s="83" t="s">
        <v>624</v>
      </c>
      <c r="I217" s="83" t="s">
        <v>341</v>
      </c>
      <c r="J217" s="83"/>
      <c r="K217" s="93">
        <v>0.90999999999978554</v>
      </c>
      <c r="L217" s="96" t="s">
        <v>152</v>
      </c>
      <c r="M217" s="97">
        <v>4.2999999999999997E-2</v>
      </c>
      <c r="N217" s="97">
        <v>1.7199999999997481E-2</v>
      </c>
      <c r="O217" s="93">
        <v>4946076.0001959987</v>
      </c>
      <c r="P217" s="95">
        <v>102.68</v>
      </c>
      <c r="Q217" s="83"/>
      <c r="R217" s="93">
        <v>5078.6310019989978</v>
      </c>
      <c r="S217" s="94">
        <v>2.2840020876714346E-2</v>
      </c>
      <c r="T217" s="94">
        <v>6.5751229953784197E-4</v>
      </c>
      <c r="U217" s="94">
        <f>R217/'סכום נכסי הקרן'!$C$42</f>
        <v>6.8902693705998107E-5</v>
      </c>
    </row>
    <row r="218" spans="2:21">
      <c r="B218" s="86" t="s">
        <v>832</v>
      </c>
      <c r="C218" s="83" t="s">
        <v>833</v>
      </c>
      <c r="D218" s="96" t="s">
        <v>139</v>
      </c>
      <c r="E218" s="96" t="s">
        <v>337</v>
      </c>
      <c r="F218" s="83" t="s">
        <v>623</v>
      </c>
      <c r="G218" s="96" t="s">
        <v>148</v>
      </c>
      <c r="H218" s="83" t="s">
        <v>624</v>
      </c>
      <c r="I218" s="83" t="s">
        <v>341</v>
      </c>
      <c r="J218" s="83"/>
      <c r="K218" s="93">
        <v>1.6200000000001658</v>
      </c>
      <c r="L218" s="96" t="s">
        <v>152</v>
      </c>
      <c r="M218" s="97">
        <v>4.2500000000000003E-2</v>
      </c>
      <c r="N218" s="97">
        <v>1.9100000000005748E-2</v>
      </c>
      <c r="O218" s="93">
        <v>4235285.6396739986</v>
      </c>
      <c r="P218" s="95">
        <v>105.53</v>
      </c>
      <c r="Q218" s="83"/>
      <c r="R218" s="93">
        <v>4469.4969844729994</v>
      </c>
      <c r="S218" s="94">
        <v>1.1273910230254416E-2</v>
      </c>
      <c r="T218" s="94">
        <v>5.7864988397100955E-4</v>
      </c>
      <c r="U218" s="94">
        <f>R218/'סכום נכסי הקרן'!$C$42</f>
        <v>6.0638463715873261E-5</v>
      </c>
    </row>
    <row r="219" spans="2:21">
      <c r="B219" s="86" t="s">
        <v>834</v>
      </c>
      <c r="C219" s="83" t="s">
        <v>835</v>
      </c>
      <c r="D219" s="96" t="s">
        <v>139</v>
      </c>
      <c r="E219" s="96" t="s">
        <v>337</v>
      </c>
      <c r="F219" s="83" t="s">
        <v>623</v>
      </c>
      <c r="G219" s="96" t="s">
        <v>148</v>
      </c>
      <c r="H219" s="83" t="s">
        <v>624</v>
      </c>
      <c r="I219" s="83" t="s">
        <v>341</v>
      </c>
      <c r="J219" s="83"/>
      <c r="K219" s="93">
        <v>1.5399999999999305</v>
      </c>
      <c r="L219" s="96" t="s">
        <v>152</v>
      </c>
      <c r="M219" s="97">
        <v>3.7000000000000005E-2</v>
      </c>
      <c r="N219" s="97">
        <v>1.9500000000001919E-2</v>
      </c>
      <c r="O219" s="93">
        <v>10248788.883878998</v>
      </c>
      <c r="P219" s="95">
        <v>104.22</v>
      </c>
      <c r="Q219" s="83"/>
      <c r="R219" s="93">
        <v>10681.288230180999</v>
      </c>
      <c r="S219" s="94">
        <v>3.8854355166219233E-2</v>
      </c>
      <c r="T219" s="94">
        <v>1.3828684114849934E-3</v>
      </c>
      <c r="U219" s="94">
        <f>R219/'סכום נכסי הקרן'!$C$42</f>
        <v>1.4491494479909237E-4</v>
      </c>
    </row>
    <row r="220" spans="2:21">
      <c r="B220" s="86" t="s">
        <v>836</v>
      </c>
      <c r="C220" s="83" t="s">
        <v>837</v>
      </c>
      <c r="D220" s="96" t="s">
        <v>139</v>
      </c>
      <c r="E220" s="96" t="s">
        <v>337</v>
      </c>
      <c r="F220" s="83" t="s">
        <v>838</v>
      </c>
      <c r="G220" s="96" t="s">
        <v>714</v>
      </c>
      <c r="H220" s="83" t="s">
        <v>620</v>
      </c>
      <c r="I220" s="83" t="s">
        <v>150</v>
      </c>
      <c r="J220" s="83"/>
      <c r="K220" s="93">
        <v>3.5399999999953415</v>
      </c>
      <c r="L220" s="96" t="s">
        <v>152</v>
      </c>
      <c r="M220" s="97">
        <v>3.7499999999999999E-2</v>
      </c>
      <c r="N220" s="97">
        <v>1.3099999999945241E-2</v>
      </c>
      <c r="O220" s="93">
        <v>301089.64420999994</v>
      </c>
      <c r="P220" s="95">
        <v>109.78</v>
      </c>
      <c r="Q220" s="83"/>
      <c r="R220" s="93">
        <v>330.53621235099996</v>
      </c>
      <c r="S220" s="94">
        <v>6.5290850179232135E-4</v>
      </c>
      <c r="T220" s="94">
        <v>4.2793348242447745E-5</v>
      </c>
      <c r="U220" s="94">
        <f>R220/'סכום נכסי הקרן'!$C$42</f>
        <v>4.4844438175164341E-6</v>
      </c>
    </row>
    <row r="221" spans="2:21">
      <c r="B221" s="86" t="s">
        <v>839</v>
      </c>
      <c r="C221" s="83" t="s">
        <v>840</v>
      </c>
      <c r="D221" s="96" t="s">
        <v>139</v>
      </c>
      <c r="E221" s="96" t="s">
        <v>337</v>
      </c>
      <c r="F221" s="83" t="s">
        <v>838</v>
      </c>
      <c r="G221" s="96" t="s">
        <v>714</v>
      </c>
      <c r="H221" s="83" t="s">
        <v>624</v>
      </c>
      <c r="I221" s="83" t="s">
        <v>341</v>
      </c>
      <c r="J221" s="83"/>
      <c r="K221" s="93">
        <v>6.4500000000008404</v>
      </c>
      <c r="L221" s="96" t="s">
        <v>152</v>
      </c>
      <c r="M221" s="97">
        <v>3.7499999999999999E-2</v>
      </c>
      <c r="N221" s="97">
        <v>2.0600000000001607E-2</v>
      </c>
      <c r="O221" s="93">
        <v>8390077.0410839971</v>
      </c>
      <c r="P221" s="95">
        <v>112.15</v>
      </c>
      <c r="Q221" s="83"/>
      <c r="R221" s="93">
        <v>9409.4716811579983</v>
      </c>
      <c r="S221" s="94">
        <v>3.8136713823109077E-2</v>
      </c>
      <c r="T221" s="94">
        <v>1.2182108446310035E-3</v>
      </c>
      <c r="U221" s="94">
        <f>R221/'סכום נכסי הקרן'!$C$42</f>
        <v>1.2765998256752668E-4</v>
      </c>
    </row>
    <row r="222" spans="2:21">
      <c r="B222" s="86" t="s">
        <v>841</v>
      </c>
      <c r="C222" s="83" t="s">
        <v>842</v>
      </c>
      <c r="D222" s="96" t="s">
        <v>139</v>
      </c>
      <c r="E222" s="96" t="s">
        <v>337</v>
      </c>
      <c r="F222" s="83" t="s">
        <v>843</v>
      </c>
      <c r="G222" s="96" t="s">
        <v>745</v>
      </c>
      <c r="H222" s="83" t="s">
        <v>620</v>
      </c>
      <c r="I222" s="83" t="s">
        <v>150</v>
      </c>
      <c r="J222" s="83"/>
      <c r="K222" s="93">
        <v>0.40999999999008907</v>
      </c>
      <c r="L222" s="96" t="s">
        <v>152</v>
      </c>
      <c r="M222" s="97">
        <v>5.5500000000000001E-2</v>
      </c>
      <c r="N222" s="97">
        <v>1.1499999999884684E-2</v>
      </c>
      <c r="O222" s="93">
        <v>156837.35622999998</v>
      </c>
      <c r="P222" s="95">
        <v>102.29</v>
      </c>
      <c r="Q222" s="83"/>
      <c r="R222" s="93">
        <v>160.42893159899998</v>
      </c>
      <c r="S222" s="94">
        <v>1.3069779685833331E-2</v>
      </c>
      <c r="T222" s="94">
        <v>2.0770163393744914E-5</v>
      </c>
      <c r="U222" s="94">
        <f>R222/'סכום נכסי הקרן'!$C$42</f>
        <v>2.1765679631372041E-6</v>
      </c>
    </row>
    <row r="223" spans="2:21">
      <c r="B223" s="86" t="s">
        <v>844</v>
      </c>
      <c r="C223" s="83" t="s">
        <v>845</v>
      </c>
      <c r="D223" s="96" t="s">
        <v>139</v>
      </c>
      <c r="E223" s="96" t="s">
        <v>337</v>
      </c>
      <c r="F223" s="83" t="s">
        <v>846</v>
      </c>
      <c r="G223" s="96" t="s">
        <v>147</v>
      </c>
      <c r="H223" s="83" t="s">
        <v>624</v>
      </c>
      <c r="I223" s="83" t="s">
        <v>341</v>
      </c>
      <c r="J223" s="83"/>
      <c r="K223" s="93">
        <v>1.9299999999994775</v>
      </c>
      <c r="L223" s="96" t="s">
        <v>152</v>
      </c>
      <c r="M223" s="97">
        <v>3.4000000000000002E-2</v>
      </c>
      <c r="N223" s="97">
        <v>1.5499999999987239E-2</v>
      </c>
      <c r="O223" s="93">
        <v>790914.68869399989</v>
      </c>
      <c r="P223" s="95">
        <v>104.06</v>
      </c>
      <c r="Q223" s="83"/>
      <c r="R223" s="93">
        <v>823.02580095099995</v>
      </c>
      <c r="S223" s="94">
        <v>1.4028077017802919E-3</v>
      </c>
      <c r="T223" s="94">
        <v>1.0655422430754755E-4</v>
      </c>
      <c r="U223" s="94">
        <f>R223/'סכום נכסי הקרן'!$C$42</f>
        <v>1.1166138010959929E-5</v>
      </c>
    </row>
    <row r="224" spans="2:21">
      <c r="B224" s="86" t="s">
        <v>847</v>
      </c>
      <c r="C224" s="83" t="s">
        <v>848</v>
      </c>
      <c r="D224" s="96" t="s">
        <v>139</v>
      </c>
      <c r="E224" s="96" t="s">
        <v>337</v>
      </c>
      <c r="F224" s="83" t="s">
        <v>619</v>
      </c>
      <c r="G224" s="96" t="s">
        <v>345</v>
      </c>
      <c r="H224" s="83" t="s">
        <v>620</v>
      </c>
      <c r="I224" s="83" t="s">
        <v>150</v>
      </c>
      <c r="J224" s="83"/>
      <c r="K224" s="93">
        <v>0.18000000000010094</v>
      </c>
      <c r="L224" s="96" t="s">
        <v>152</v>
      </c>
      <c r="M224" s="97">
        <v>1.5600000000000001E-2</v>
      </c>
      <c r="N224" s="97">
        <v>7.8999999999975253E-3</v>
      </c>
      <c r="O224" s="93">
        <v>7705109.3454369986</v>
      </c>
      <c r="P224" s="95">
        <v>100.25</v>
      </c>
      <c r="Q224" s="83"/>
      <c r="R224" s="93">
        <v>7724.372376329</v>
      </c>
      <c r="S224" s="94">
        <v>1.4971261309285739E-2</v>
      </c>
      <c r="T224" s="94">
        <v>1.0000470287460487E-3</v>
      </c>
      <c r="U224" s="94">
        <f>R224/'סכום נכסי הקרן'!$C$42</f>
        <v>1.0479793938716537E-4</v>
      </c>
    </row>
    <row r="225" spans="2:21">
      <c r="B225" s="86" t="s">
        <v>849</v>
      </c>
      <c r="C225" s="83" t="s">
        <v>850</v>
      </c>
      <c r="D225" s="96" t="s">
        <v>139</v>
      </c>
      <c r="E225" s="96" t="s">
        <v>337</v>
      </c>
      <c r="F225" s="83" t="s">
        <v>851</v>
      </c>
      <c r="G225" s="96" t="s">
        <v>398</v>
      </c>
      <c r="H225" s="83" t="s">
        <v>620</v>
      </c>
      <c r="I225" s="83" t="s">
        <v>150</v>
      </c>
      <c r="J225" s="83"/>
      <c r="K225" s="93">
        <v>2.4599999998652686</v>
      </c>
      <c r="L225" s="96" t="s">
        <v>152</v>
      </c>
      <c r="M225" s="97">
        <v>6.7500000000000004E-2</v>
      </c>
      <c r="N225" s="97">
        <v>3.1699999998137052E-2</v>
      </c>
      <c r="O225" s="93">
        <v>21893.563225999991</v>
      </c>
      <c r="P225" s="95">
        <v>109.84</v>
      </c>
      <c r="Q225" s="83"/>
      <c r="R225" s="93">
        <v>24.047887343999999</v>
      </c>
      <c r="S225" s="94">
        <v>3.2852745715646151E-5</v>
      </c>
      <c r="T225" s="94">
        <v>3.1133944758649995E-6</v>
      </c>
      <c r="U225" s="94">
        <f>R225/'סכום נכסי הקרן'!$C$42</f>
        <v>3.2626198187814462E-7</v>
      </c>
    </row>
    <row r="226" spans="2:21">
      <c r="B226" s="86" t="s">
        <v>852</v>
      </c>
      <c r="C226" s="83" t="s">
        <v>853</v>
      </c>
      <c r="D226" s="96" t="s">
        <v>139</v>
      </c>
      <c r="E226" s="96" t="s">
        <v>337</v>
      </c>
      <c r="F226" s="83" t="s">
        <v>572</v>
      </c>
      <c r="G226" s="96" t="s">
        <v>398</v>
      </c>
      <c r="H226" s="83" t="s">
        <v>624</v>
      </c>
      <c r="I226" s="83" t="s">
        <v>341</v>
      </c>
      <c r="J226" s="83"/>
      <c r="K226" s="93">
        <v>2.410000000191439</v>
      </c>
      <c r="L226" s="96" t="s">
        <v>152</v>
      </c>
      <c r="M226" s="97">
        <v>5.74E-2</v>
      </c>
      <c r="N226" s="97">
        <v>1.3899999998085626E-2</v>
      </c>
      <c r="O226" s="93">
        <v>3683.1560739999991</v>
      </c>
      <c r="P226" s="95">
        <v>110.59</v>
      </c>
      <c r="Q226" s="93">
        <v>0.10570610999999999</v>
      </c>
      <c r="R226" s="93">
        <v>4.1789087199999981</v>
      </c>
      <c r="S226" s="94">
        <v>2.3863504684350648E-5</v>
      </c>
      <c r="T226" s="94">
        <v>5.410284545115453E-7</v>
      </c>
      <c r="U226" s="94">
        <f>R226/'סכום נכסי הקרן'!$C$42</f>
        <v>5.6696000840807163E-8</v>
      </c>
    </row>
    <row r="227" spans="2:21">
      <c r="B227" s="86" t="s">
        <v>854</v>
      </c>
      <c r="C227" s="83" t="s">
        <v>855</v>
      </c>
      <c r="D227" s="96" t="s">
        <v>139</v>
      </c>
      <c r="E227" s="96" t="s">
        <v>337</v>
      </c>
      <c r="F227" s="83" t="s">
        <v>572</v>
      </c>
      <c r="G227" s="96" t="s">
        <v>398</v>
      </c>
      <c r="H227" s="83" t="s">
        <v>624</v>
      </c>
      <c r="I227" s="83" t="s">
        <v>341</v>
      </c>
      <c r="J227" s="83"/>
      <c r="K227" s="93">
        <v>4.4700000000025799</v>
      </c>
      <c r="L227" s="96" t="s">
        <v>152</v>
      </c>
      <c r="M227" s="97">
        <v>5.6500000000000002E-2</v>
      </c>
      <c r="N227" s="97">
        <v>1.8100000000013279E-2</v>
      </c>
      <c r="O227" s="93">
        <v>548413.21785000002</v>
      </c>
      <c r="P227" s="95">
        <v>119.47</v>
      </c>
      <c r="Q227" s="83"/>
      <c r="R227" s="93">
        <v>655.18929717299989</v>
      </c>
      <c r="S227" s="94">
        <v>6.2508309774552641E-3</v>
      </c>
      <c r="T227" s="94">
        <v>8.482502888027041E-5</v>
      </c>
      <c r="U227" s="94">
        <f>R227/'סכום נכסי הקרן'!$C$42</f>
        <v>8.8890701932844014E-6</v>
      </c>
    </row>
    <row r="228" spans="2:21">
      <c r="B228" s="86" t="s">
        <v>856</v>
      </c>
      <c r="C228" s="83" t="s">
        <v>857</v>
      </c>
      <c r="D228" s="96" t="s">
        <v>139</v>
      </c>
      <c r="E228" s="96" t="s">
        <v>337</v>
      </c>
      <c r="F228" s="83" t="s">
        <v>575</v>
      </c>
      <c r="G228" s="96" t="s">
        <v>398</v>
      </c>
      <c r="H228" s="83" t="s">
        <v>624</v>
      </c>
      <c r="I228" s="83" t="s">
        <v>341</v>
      </c>
      <c r="J228" s="83"/>
      <c r="K228" s="93">
        <v>2.8699999999995924</v>
      </c>
      <c r="L228" s="96" t="s">
        <v>152</v>
      </c>
      <c r="M228" s="97">
        <v>3.7000000000000005E-2</v>
      </c>
      <c r="N228" s="97">
        <v>1.0999999999996474E-2</v>
      </c>
      <c r="O228" s="93">
        <v>2873090.4353529997</v>
      </c>
      <c r="P228" s="95">
        <v>108.54</v>
      </c>
      <c r="Q228" s="83"/>
      <c r="R228" s="93">
        <v>3118.452360720999</v>
      </c>
      <c r="S228" s="94">
        <v>1.2708401820651929E-2</v>
      </c>
      <c r="T228" s="94">
        <v>4.0373493996508325E-4</v>
      </c>
      <c r="U228" s="94">
        <f>R228/'סכום נכסי הקרן'!$C$42</f>
        <v>4.2308600046534374E-5</v>
      </c>
    </row>
    <row r="229" spans="2:21">
      <c r="B229" s="86" t="s">
        <v>858</v>
      </c>
      <c r="C229" s="83" t="s">
        <v>859</v>
      </c>
      <c r="D229" s="96" t="s">
        <v>139</v>
      </c>
      <c r="E229" s="96" t="s">
        <v>337</v>
      </c>
      <c r="F229" s="83" t="s">
        <v>860</v>
      </c>
      <c r="G229" s="96" t="s">
        <v>148</v>
      </c>
      <c r="H229" s="83" t="s">
        <v>624</v>
      </c>
      <c r="I229" s="83" t="s">
        <v>341</v>
      </c>
      <c r="J229" s="83"/>
      <c r="K229" s="93">
        <v>2.6700000000003508</v>
      </c>
      <c r="L229" s="96" t="s">
        <v>152</v>
      </c>
      <c r="M229" s="97">
        <v>2.9500000000000002E-2</v>
      </c>
      <c r="N229" s="97">
        <v>1.1099999999999608E-2</v>
      </c>
      <c r="O229" s="93">
        <v>8150407.9266529987</v>
      </c>
      <c r="P229" s="95">
        <v>105.68</v>
      </c>
      <c r="Q229" s="83"/>
      <c r="R229" s="93">
        <v>8613.3510971939977</v>
      </c>
      <c r="S229" s="94">
        <v>4.1440128306925145E-2</v>
      </c>
      <c r="T229" s="94">
        <v>1.1151399431094044E-3</v>
      </c>
      <c r="U229" s="94">
        <f>R229/'סכום נכסי הקרן'!$C$42</f>
        <v>1.1685887243995087E-4</v>
      </c>
    </row>
    <row r="230" spans="2:21">
      <c r="B230" s="86" t="s">
        <v>861</v>
      </c>
      <c r="C230" s="83" t="s">
        <v>862</v>
      </c>
      <c r="D230" s="96" t="s">
        <v>139</v>
      </c>
      <c r="E230" s="96" t="s">
        <v>337</v>
      </c>
      <c r="F230" s="83" t="s">
        <v>592</v>
      </c>
      <c r="G230" s="96" t="s">
        <v>465</v>
      </c>
      <c r="H230" s="83" t="s">
        <v>620</v>
      </c>
      <c r="I230" s="83" t="s">
        <v>150</v>
      </c>
      <c r="J230" s="83"/>
      <c r="K230" s="93">
        <v>8.4099999999996253</v>
      </c>
      <c r="L230" s="96" t="s">
        <v>152</v>
      </c>
      <c r="M230" s="97">
        <v>3.4300000000000004E-2</v>
      </c>
      <c r="N230" s="97">
        <v>2.1599999999997923E-2</v>
      </c>
      <c r="O230" s="93">
        <v>13242741.078061998</v>
      </c>
      <c r="P230" s="95">
        <v>112.02</v>
      </c>
      <c r="Q230" s="83"/>
      <c r="R230" s="93">
        <v>14834.518557237998</v>
      </c>
      <c r="S230" s="94">
        <v>5.2161419088002196E-2</v>
      </c>
      <c r="T230" s="94">
        <v>1.9205723757577831E-3</v>
      </c>
      <c r="U230" s="94">
        <f>R230/'סכום נכסי הקרן'!$C$42</f>
        <v>2.0126256229739694E-4</v>
      </c>
    </row>
    <row r="231" spans="2:21">
      <c r="B231" s="86" t="s">
        <v>863</v>
      </c>
      <c r="C231" s="83" t="s">
        <v>864</v>
      </c>
      <c r="D231" s="96" t="s">
        <v>139</v>
      </c>
      <c r="E231" s="96" t="s">
        <v>337</v>
      </c>
      <c r="F231" s="83" t="s">
        <v>865</v>
      </c>
      <c r="G231" s="96" t="s">
        <v>398</v>
      </c>
      <c r="H231" s="83" t="s">
        <v>624</v>
      </c>
      <c r="I231" s="83" t="s">
        <v>341</v>
      </c>
      <c r="J231" s="83"/>
      <c r="K231" s="93">
        <v>4.5400000000000063</v>
      </c>
      <c r="L231" s="96" t="s">
        <v>152</v>
      </c>
      <c r="M231" s="97">
        <v>3.9E-2</v>
      </c>
      <c r="N231" s="97">
        <v>4.1199999999997461E-2</v>
      </c>
      <c r="O231" s="93">
        <v>12598019.402045997</v>
      </c>
      <c r="P231" s="95">
        <v>100.42</v>
      </c>
      <c r="Q231" s="83"/>
      <c r="R231" s="93">
        <v>12650.931083534999</v>
      </c>
      <c r="S231" s="94">
        <v>2.9931857259725813E-2</v>
      </c>
      <c r="T231" s="94">
        <v>1.6378710689466825E-3</v>
      </c>
      <c r="U231" s="94">
        <f>R231/'סכום נכסי הקרן'!$C$42</f>
        <v>1.716374411138356E-4</v>
      </c>
    </row>
    <row r="232" spans="2:21">
      <c r="B232" s="86" t="s">
        <v>866</v>
      </c>
      <c r="C232" s="83" t="s">
        <v>867</v>
      </c>
      <c r="D232" s="96" t="s">
        <v>139</v>
      </c>
      <c r="E232" s="96" t="s">
        <v>337</v>
      </c>
      <c r="F232" s="83" t="s">
        <v>868</v>
      </c>
      <c r="G232" s="96" t="s">
        <v>176</v>
      </c>
      <c r="H232" s="83" t="s">
        <v>624</v>
      </c>
      <c r="I232" s="83" t="s">
        <v>341</v>
      </c>
      <c r="J232" s="83"/>
      <c r="K232" s="93">
        <v>1.2399999999999114</v>
      </c>
      <c r="L232" s="96" t="s">
        <v>152</v>
      </c>
      <c r="M232" s="97">
        <v>1.3999999999999999E-2</v>
      </c>
      <c r="N232" s="97">
        <v>1.9999999999997541E-2</v>
      </c>
      <c r="O232" s="93">
        <v>8200603.8336249981</v>
      </c>
      <c r="P232" s="95">
        <v>99.27</v>
      </c>
      <c r="Q232" s="93"/>
      <c r="R232" s="93">
        <v>8140.7394252779995</v>
      </c>
      <c r="S232" s="94">
        <v>2.5025859677596053E-2</v>
      </c>
      <c r="T232" s="94">
        <v>1.0539525902445086E-3</v>
      </c>
      <c r="U232" s="94">
        <f>R232/'סכום נכסי הקרן'!$C$42</f>
        <v>1.1044686549180085E-4</v>
      </c>
    </row>
    <row r="233" spans="2:21">
      <c r="B233" s="86" t="s">
        <v>869</v>
      </c>
      <c r="C233" s="83" t="s">
        <v>870</v>
      </c>
      <c r="D233" s="96" t="s">
        <v>139</v>
      </c>
      <c r="E233" s="96" t="s">
        <v>337</v>
      </c>
      <c r="F233" s="83" t="s">
        <v>868</v>
      </c>
      <c r="G233" s="96" t="s">
        <v>176</v>
      </c>
      <c r="H233" s="83" t="s">
        <v>624</v>
      </c>
      <c r="I233" s="83" t="s">
        <v>341</v>
      </c>
      <c r="J233" s="83"/>
      <c r="K233" s="93">
        <v>2.6500000000000958</v>
      </c>
      <c r="L233" s="96" t="s">
        <v>152</v>
      </c>
      <c r="M233" s="97">
        <v>2.1600000000000001E-2</v>
      </c>
      <c r="N233" s="97">
        <v>1.9300000000000192E-2</v>
      </c>
      <c r="O233" s="93">
        <v>7692077.9887409983</v>
      </c>
      <c r="P233" s="95">
        <v>101.17</v>
      </c>
      <c r="Q233" s="83"/>
      <c r="R233" s="93">
        <v>7782.0753011450006</v>
      </c>
      <c r="S233" s="94">
        <v>9.6873530303413068E-3</v>
      </c>
      <c r="T233" s="94">
        <v>1.0075176212681071E-3</v>
      </c>
      <c r="U233" s="94">
        <f>R233/'סכום נכסי הקרן'!$C$42</f>
        <v>1.0558080527227734E-4</v>
      </c>
    </row>
    <row r="234" spans="2:21">
      <c r="B234" s="86" t="s">
        <v>871</v>
      </c>
      <c r="C234" s="83" t="s">
        <v>872</v>
      </c>
      <c r="D234" s="96" t="s">
        <v>139</v>
      </c>
      <c r="E234" s="96" t="s">
        <v>337</v>
      </c>
      <c r="F234" s="83" t="s">
        <v>824</v>
      </c>
      <c r="G234" s="96" t="s">
        <v>147</v>
      </c>
      <c r="H234" s="83" t="s">
        <v>620</v>
      </c>
      <c r="I234" s="83" t="s">
        <v>150</v>
      </c>
      <c r="J234" s="83"/>
      <c r="K234" s="93">
        <v>2.360000000000086</v>
      </c>
      <c r="L234" s="96" t="s">
        <v>152</v>
      </c>
      <c r="M234" s="97">
        <v>2.4E-2</v>
      </c>
      <c r="N234" s="97">
        <v>1.3999999999999211E-2</v>
      </c>
      <c r="O234" s="93">
        <v>4957496.4452289985</v>
      </c>
      <c r="P234" s="95">
        <v>102.56</v>
      </c>
      <c r="Q234" s="83"/>
      <c r="R234" s="93">
        <v>5084.4083545960002</v>
      </c>
      <c r="S234" s="94">
        <v>1.4833275791140021E-2</v>
      </c>
      <c r="T234" s="94">
        <v>6.5826027283808776E-4</v>
      </c>
      <c r="U234" s="94">
        <f>R234/'סכום נכסי הקרן'!$C$42</f>
        <v>6.8981076080355715E-5</v>
      </c>
    </row>
    <row r="235" spans="2:21">
      <c r="B235" s="86" t="s">
        <v>873</v>
      </c>
      <c r="C235" s="83" t="s">
        <v>874</v>
      </c>
      <c r="D235" s="96" t="s">
        <v>139</v>
      </c>
      <c r="E235" s="96" t="s">
        <v>337</v>
      </c>
      <c r="F235" s="83" t="s">
        <v>875</v>
      </c>
      <c r="G235" s="96" t="s">
        <v>398</v>
      </c>
      <c r="H235" s="83" t="s">
        <v>624</v>
      </c>
      <c r="I235" s="83" t="s">
        <v>341</v>
      </c>
      <c r="J235" s="83"/>
      <c r="K235" s="93">
        <v>0.96999999999999253</v>
      </c>
      <c r="L235" s="96" t="s">
        <v>152</v>
      </c>
      <c r="M235" s="97">
        <v>5.0999999999999997E-2</v>
      </c>
      <c r="N235" s="97">
        <v>2.1599999999998277E-2</v>
      </c>
      <c r="O235" s="93">
        <v>22780163.079879139</v>
      </c>
      <c r="P235" s="95">
        <v>102.8</v>
      </c>
      <c r="Q235" s="93"/>
      <c r="R235" s="93">
        <v>23418.006778293999</v>
      </c>
      <c r="S235" s="94">
        <v>3.1641312554976035E-2</v>
      </c>
      <c r="T235" s="94">
        <v>3.0318460784664616E-3</v>
      </c>
      <c r="U235" s="94">
        <f>R235/'סכום נכסי הקרן'!$C$42</f>
        <v>3.1771627976410669E-4</v>
      </c>
    </row>
    <row r="236" spans="2:21">
      <c r="B236" s="86" t="s">
        <v>876</v>
      </c>
      <c r="C236" s="83" t="s">
        <v>877</v>
      </c>
      <c r="D236" s="96" t="s">
        <v>139</v>
      </c>
      <c r="E236" s="96" t="s">
        <v>337</v>
      </c>
      <c r="F236" s="83" t="s">
        <v>878</v>
      </c>
      <c r="G236" s="96" t="s">
        <v>879</v>
      </c>
      <c r="H236" s="83" t="s">
        <v>624</v>
      </c>
      <c r="I236" s="83" t="s">
        <v>341</v>
      </c>
      <c r="J236" s="83"/>
      <c r="K236" s="93">
        <v>5.3399999999984402</v>
      </c>
      <c r="L236" s="96" t="s">
        <v>152</v>
      </c>
      <c r="M236" s="97">
        <v>2.6200000000000001E-2</v>
      </c>
      <c r="N236" s="97">
        <v>1.9899999999995848E-2</v>
      </c>
      <c r="O236" s="93">
        <v>5579402.5635669986</v>
      </c>
      <c r="P236" s="95">
        <v>104</v>
      </c>
      <c r="Q236" s="83"/>
      <c r="R236" s="93">
        <v>5802.578604258998</v>
      </c>
      <c r="S236" s="94">
        <v>1.1573342199698508E-2</v>
      </c>
      <c r="T236" s="94">
        <v>7.5123922171815394E-4</v>
      </c>
      <c r="U236" s="94">
        <f>R236/'סכום נכסי הקרן'!$C$42</f>
        <v>7.872462010271378E-5</v>
      </c>
    </row>
    <row r="237" spans="2:21">
      <c r="B237" s="86" t="s">
        <v>880</v>
      </c>
      <c r="C237" s="83" t="s">
        <v>881</v>
      </c>
      <c r="D237" s="96" t="s">
        <v>139</v>
      </c>
      <c r="E237" s="96" t="s">
        <v>337</v>
      </c>
      <c r="F237" s="83" t="s">
        <v>878</v>
      </c>
      <c r="G237" s="96" t="s">
        <v>879</v>
      </c>
      <c r="H237" s="83" t="s">
        <v>624</v>
      </c>
      <c r="I237" s="83" t="s">
        <v>341</v>
      </c>
      <c r="J237" s="83"/>
      <c r="K237" s="93">
        <v>3.3499999999997829</v>
      </c>
      <c r="L237" s="96" t="s">
        <v>152</v>
      </c>
      <c r="M237" s="97">
        <v>3.3500000000000002E-2</v>
      </c>
      <c r="N237" s="97">
        <v>1.6799999999999662E-2</v>
      </c>
      <c r="O237" s="93">
        <v>5690538.6225969996</v>
      </c>
      <c r="P237" s="95">
        <v>105.6</v>
      </c>
      <c r="Q237" s="93">
        <v>1059.6257111319999</v>
      </c>
      <c r="R237" s="93">
        <v>7121.9461901929981</v>
      </c>
      <c r="S237" s="94">
        <v>1.6102134849523358E-2</v>
      </c>
      <c r="T237" s="94">
        <v>9.2205305226061688E-4</v>
      </c>
      <c r="U237" s="94">
        <f>R237/'סכום נכסי הקרן'!$C$42</f>
        <v>9.6624715743340222E-5</v>
      </c>
    </row>
    <row r="238" spans="2:21">
      <c r="B238" s="86" t="s">
        <v>882</v>
      </c>
      <c r="C238" s="83" t="s">
        <v>883</v>
      </c>
      <c r="D238" s="96" t="s">
        <v>139</v>
      </c>
      <c r="E238" s="96" t="s">
        <v>337</v>
      </c>
      <c r="F238" s="83" t="s">
        <v>619</v>
      </c>
      <c r="G238" s="96" t="s">
        <v>345</v>
      </c>
      <c r="H238" s="83" t="s">
        <v>655</v>
      </c>
      <c r="I238" s="83" t="s">
        <v>150</v>
      </c>
      <c r="J238" s="83"/>
      <c r="K238" s="93">
        <v>0.95000000000157014</v>
      </c>
      <c r="L238" s="96" t="s">
        <v>152</v>
      </c>
      <c r="M238" s="97">
        <v>2.6800000000000001E-2</v>
      </c>
      <c r="N238" s="97">
        <v>1.160000000000275E-2</v>
      </c>
      <c r="O238" s="93">
        <v>1003196.6070459997</v>
      </c>
      <c r="P238" s="95">
        <v>101.58</v>
      </c>
      <c r="Q238" s="83"/>
      <c r="R238" s="93">
        <v>1019.0471393919998</v>
      </c>
      <c r="S238" s="94">
        <v>1.0392804233445215E-2</v>
      </c>
      <c r="T238" s="94">
        <v>1.3193241007180106E-4</v>
      </c>
      <c r="U238" s="94">
        <f>R238/'סכום נכסי הקרן'!$C$42</f>
        <v>1.3825594513533903E-5</v>
      </c>
    </row>
    <row r="239" spans="2:21">
      <c r="B239" s="86" t="s">
        <v>884</v>
      </c>
      <c r="C239" s="83" t="s">
        <v>885</v>
      </c>
      <c r="D239" s="96" t="s">
        <v>139</v>
      </c>
      <c r="E239" s="96" t="s">
        <v>337</v>
      </c>
      <c r="F239" s="83" t="s">
        <v>658</v>
      </c>
      <c r="G239" s="96" t="s">
        <v>659</v>
      </c>
      <c r="H239" s="83" t="s">
        <v>655</v>
      </c>
      <c r="I239" s="83" t="s">
        <v>150</v>
      </c>
      <c r="J239" s="83"/>
      <c r="K239" s="93">
        <v>2.1099975234889503</v>
      </c>
      <c r="L239" s="96" t="s">
        <v>152</v>
      </c>
      <c r="M239" s="97">
        <v>4.6500000000000007E-2</v>
      </c>
      <c r="N239" s="97">
        <v>1.959996765373322E-2</v>
      </c>
      <c r="O239" s="93">
        <v>0.18280699999999997</v>
      </c>
      <c r="P239" s="95">
        <v>106.91</v>
      </c>
      <c r="Q239" s="83"/>
      <c r="R239" s="93">
        <v>1.9785899999999991E-4</v>
      </c>
      <c r="S239" s="94">
        <v>1.4279918842548471E-9</v>
      </c>
      <c r="T239" s="94">
        <v>2.5616101272774354E-11</v>
      </c>
      <c r="U239" s="94">
        <f>R239/'סכום נכסי הקרן'!$C$42</f>
        <v>2.6843883851000371E-12</v>
      </c>
    </row>
    <row r="240" spans="2:21">
      <c r="B240" s="86" t="s">
        <v>886</v>
      </c>
      <c r="C240" s="83" t="s">
        <v>887</v>
      </c>
      <c r="D240" s="96" t="s">
        <v>139</v>
      </c>
      <c r="E240" s="96" t="s">
        <v>337</v>
      </c>
      <c r="F240" s="83" t="s">
        <v>888</v>
      </c>
      <c r="G240" s="96" t="s">
        <v>465</v>
      </c>
      <c r="H240" s="83" t="s">
        <v>655</v>
      </c>
      <c r="I240" s="83" t="s">
        <v>150</v>
      </c>
      <c r="J240" s="83"/>
      <c r="K240" s="93">
        <v>5.5799999999998704</v>
      </c>
      <c r="L240" s="96" t="s">
        <v>152</v>
      </c>
      <c r="M240" s="97">
        <v>3.27E-2</v>
      </c>
      <c r="N240" s="97">
        <v>1.9299999999999783E-2</v>
      </c>
      <c r="O240" s="93">
        <v>5546256.642882999</v>
      </c>
      <c r="P240" s="95">
        <v>108.97</v>
      </c>
      <c r="Q240" s="83"/>
      <c r="R240" s="93">
        <v>6043.7558636409995</v>
      </c>
      <c r="S240" s="94">
        <v>2.4871106021896856E-2</v>
      </c>
      <c r="T240" s="94">
        <v>7.8246358402171115E-4</v>
      </c>
      <c r="U240" s="94">
        <f>R240/'סכום נכסי הקרן'!$C$42</f>
        <v>8.1996715048282621E-5</v>
      </c>
    </row>
    <row r="241" spans="2:21">
      <c r="B241" s="86" t="s">
        <v>889</v>
      </c>
      <c r="C241" s="83" t="s">
        <v>890</v>
      </c>
      <c r="D241" s="96" t="s">
        <v>139</v>
      </c>
      <c r="E241" s="96" t="s">
        <v>337</v>
      </c>
      <c r="F241" s="83" t="s">
        <v>669</v>
      </c>
      <c r="G241" s="96" t="s">
        <v>469</v>
      </c>
      <c r="H241" s="83" t="s">
        <v>663</v>
      </c>
      <c r="I241" s="83" t="s">
        <v>341</v>
      </c>
      <c r="J241" s="83"/>
      <c r="K241" s="93">
        <v>1.2299999999999398</v>
      </c>
      <c r="L241" s="96" t="s">
        <v>152</v>
      </c>
      <c r="M241" s="97">
        <v>0.06</v>
      </c>
      <c r="N241" s="97">
        <v>1.3500000000001129E-2</v>
      </c>
      <c r="O241" s="93">
        <v>9908885.4748309981</v>
      </c>
      <c r="P241" s="95">
        <v>107.21</v>
      </c>
      <c r="Q241" s="83"/>
      <c r="R241" s="93">
        <v>10623.315789367998</v>
      </c>
      <c r="S241" s="94">
        <v>2.4148955704203282E-2</v>
      </c>
      <c r="T241" s="94">
        <v>1.3753629256850262E-3</v>
      </c>
      <c r="U241" s="94">
        <f>R241/'סכום נכסי הקרן'!$C$42</f>
        <v>1.4412842234232104E-4</v>
      </c>
    </row>
    <row r="242" spans="2:21">
      <c r="B242" s="86" t="s">
        <v>891</v>
      </c>
      <c r="C242" s="83" t="s">
        <v>892</v>
      </c>
      <c r="D242" s="96" t="s">
        <v>139</v>
      </c>
      <c r="E242" s="96" t="s">
        <v>337</v>
      </c>
      <c r="F242" s="83" t="s">
        <v>669</v>
      </c>
      <c r="G242" s="96" t="s">
        <v>469</v>
      </c>
      <c r="H242" s="83" t="s">
        <v>663</v>
      </c>
      <c r="I242" s="83" t="s">
        <v>341</v>
      </c>
      <c r="J242" s="83"/>
      <c r="K242" s="93">
        <v>2.9899999999856335</v>
      </c>
      <c r="L242" s="96" t="s">
        <v>152</v>
      </c>
      <c r="M242" s="97">
        <v>5.9000000000000004E-2</v>
      </c>
      <c r="N242" s="97">
        <v>1.6699999999932491E-2</v>
      </c>
      <c r="O242" s="93">
        <v>151159.75892199995</v>
      </c>
      <c r="P242" s="95">
        <v>114.66</v>
      </c>
      <c r="Q242" s="83"/>
      <c r="R242" s="93">
        <v>173.319777851</v>
      </c>
      <c r="S242" s="94">
        <v>1.7891236815622256E-4</v>
      </c>
      <c r="T242" s="94">
        <v>2.2439095426571301E-5</v>
      </c>
      <c r="U242" s="94">
        <f>R242/'סכום נכסי הקרן'!$C$42</f>
        <v>2.3514603761837639E-6</v>
      </c>
    </row>
    <row r="243" spans="2:21">
      <c r="B243" s="86" t="s">
        <v>893</v>
      </c>
      <c r="C243" s="83" t="s">
        <v>894</v>
      </c>
      <c r="D243" s="96" t="s">
        <v>139</v>
      </c>
      <c r="E243" s="96" t="s">
        <v>337</v>
      </c>
      <c r="F243" s="83" t="s">
        <v>683</v>
      </c>
      <c r="G243" s="96" t="s">
        <v>398</v>
      </c>
      <c r="H243" s="83" t="s">
        <v>655</v>
      </c>
      <c r="I243" s="83" t="s">
        <v>150</v>
      </c>
      <c r="J243" s="83"/>
      <c r="K243" s="93">
        <v>2.9900008105145055</v>
      </c>
      <c r="L243" s="96" t="s">
        <v>152</v>
      </c>
      <c r="M243" s="97">
        <v>7.0499999999999993E-2</v>
      </c>
      <c r="N243" s="97">
        <v>2.3100132668427049E-2</v>
      </c>
      <c r="O243" s="93">
        <v>0.20000699999999999</v>
      </c>
      <c r="P243" s="95">
        <v>116.33</v>
      </c>
      <c r="Q243" s="83"/>
      <c r="R243" s="93">
        <v>2.3441899999999995E-4</v>
      </c>
      <c r="S243" s="94">
        <v>4.3253959048234527E-10</v>
      </c>
      <c r="T243" s="94">
        <v>3.0349394489320639E-11</v>
      </c>
      <c r="U243" s="94">
        <f>R243/'סכום נכסי הקרן'!$C$42</f>
        <v>3.1804044336965506E-12</v>
      </c>
    </row>
    <row r="244" spans="2:21">
      <c r="B244" s="86" t="s">
        <v>895</v>
      </c>
      <c r="C244" s="83" t="s">
        <v>896</v>
      </c>
      <c r="D244" s="96" t="s">
        <v>139</v>
      </c>
      <c r="E244" s="96" t="s">
        <v>337</v>
      </c>
      <c r="F244" s="83" t="s">
        <v>686</v>
      </c>
      <c r="G244" s="96" t="s">
        <v>176</v>
      </c>
      <c r="H244" s="83" t="s">
        <v>663</v>
      </c>
      <c r="I244" s="83" t="s">
        <v>341</v>
      </c>
      <c r="J244" s="83"/>
      <c r="K244" s="93">
        <v>3.0800000000008541</v>
      </c>
      <c r="L244" s="96" t="s">
        <v>152</v>
      </c>
      <c r="M244" s="97">
        <v>4.1399999999999999E-2</v>
      </c>
      <c r="N244" s="97">
        <v>5.9800000000020156E-2</v>
      </c>
      <c r="O244" s="93">
        <v>6561726.8573229965</v>
      </c>
      <c r="P244" s="95">
        <v>95.7</v>
      </c>
      <c r="Q244" s="83"/>
      <c r="R244" s="93">
        <v>6279.572601032999</v>
      </c>
      <c r="S244" s="94">
        <v>1.0201563895696394E-2</v>
      </c>
      <c r="T244" s="94">
        <v>8.1299393860173369E-4</v>
      </c>
      <c r="U244" s="94">
        <f>R244/'סכום נכסי הקרן'!$C$42</f>
        <v>8.5196082834773358E-5</v>
      </c>
    </row>
    <row r="245" spans="2:21">
      <c r="B245" s="86" t="s">
        <v>897</v>
      </c>
      <c r="C245" s="83" t="s">
        <v>898</v>
      </c>
      <c r="D245" s="96" t="s">
        <v>139</v>
      </c>
      <c r="E245" s="96" t="s">
        <v>337</v>
      </c>
      <c r="F245" s="83" t="s">
        <v>686</v>
      </c>
      <c r="G245" s="96" t="s">
        <v>176</v>
      </c>
      <c r="H245" s="83" t="s">
        <v>663</v>
      </c>
      <c r="I245" s="83" t="s">
        <v>341</v>
      </c>
      <c r="J245" s="83"/>
      <c r="K245" s="93">
        <v>5.3500000000005024</v>
      </c>
      <c r="L245" s="96" t="s">
        <v>152</v>
      </c>
      <c r="M245" s="97">
        <v>2.5000000000000001E-2</v>
      </c>
      <c r="N245" s="97">
        <v>6.0900000000006303E-2</v>
      </c>
      <c r="O245" s="93">
        <v>16858268.985598996</v>
      </c>
      <c r="P245" s="95">
        <v>84.46</v>
      </c>
      <c r="Q245" s="83"/>
      <c r="R245" s="93">
        <v>14238.493611410999</v>
      </c>
      <c r="S245" s="94">
        <v>2.7459281629220907E-2</v>
      </c>
      <c r="T245" s="94">
        <v>1.8434071450965331E-3</v>
      </c>
      <c r="U245" s="94">
        <f>R245/'סכום נכסי הקרן'!$C$42</f>
        <v>1.9317618542392706E-4</v>
      </c>
    </row>
    <row r="246" spans="2:21">
      <c r="B246" s="86" t="s">
        <v>899</v>
      </c>
      <c r="C246" s="83" t="s">
        <v>900</v>
      </c>
      <c r="D246" s="96" t="s">
        <v>139</v>
      </c>
      <c r="E246" s="96" t="s">
        <v>337</v>
      </c>
      <c r="F246" s="83" t="s">
        <v>686</v>
      </c>
      <c r="G246" s="96" t="s">
        <v>176</v>
      </c>
      <c r="H246" s="83" t="s">
        <v>663</v>
      </c>
      <c r="I246" s="83" t="s">
        <v>341</v>
      </c>
      <c r="J246" s="83"/>
      <c r="K246" s="93">
        <v>4.0100000000006428</v>
      </c>
      <c r="L246" s="96" t="s">
        <v>152</v>
      </c>
      <c r="M246" s="97">
        <v>3.5499999999999997E-2</v>
      </c>
      <c r="N246" s="97">
        <v>6.3400000000007728E-2</v>
      </c>
      <c r="O246" s="93">
        <v>8539155.109455999</v>
      </c>
      <c r="P246" s="95">
        <v>90.6</v>
      </c>
      <c r="Q246" s="83"/>
      <c r="R246" s="93">
        <v>7736.4741485029981</v>
      </c>
      <c r="S246" s="94">
        <v>1.2016249024752543E-2</v>
      </c>
      <c r="T246" s="94">
        <v>1.0016138021634276E-3</v>
      </c>
      <c r="U246" s="94">
        <f>R246/'סכום נכסי הקרן'!$C$42</f>
        <v>1.0496212629128905E-4</v>
      </c>
    </row>
    <row r="247" spans="2:21">
      <c r="B247" s="86" t="s">
        <v>901</v>
      </c>
      <c r="C247" s="83" t="s">
        <v>902</v>
      </c>
      <c r="D247" s="96" t="s">
        <v>139</v>
      </c>
      <c r="E247" s="96" t="s">
        <v>337</v>
      </c>
      <c r="F247" s="83" t="s">
        <v>903</v>
      </c>
      <c r="G247" s="96" t="s">
        <v>469</v>
      </c>
      <c r="H247" s="83" t="s">
        <v>695</v>
      </c>
      <c r="I247" s="83" t="s">
        <v>150</v>
      </c>
      <c r="J247" s="83"/>
      <c r="K247" s="93">
        <v>5.5700000000006868</v>
      </c>
      <c r="L247" s="96" t="s">
        <v>152</v>
      </c>
      <c r="M247" s="97">
        <v>4.4500000000000005E-2</v>
      </c>
      <c r="N247" s="97">
        <v>1.9300000000001004E-2</v>
      </c>
      <c r="O247" s="93">
        <v>12092269.340986999</v>
      </c>
      <c r="P247" s="95">
        <v>115.62</v>
      </c>
      <c r="Q247" s="83"/>
      <c r="R247" s="93">
        <v>13981.081946519998</v>
      </c>
      <c r="S247" s="94">
        <v>4.1663000761394016E-2</v>
      </c>
      <c r="T247" s="94">
        <v>1.8100809720306562E-3</v>
      </c>
      <c r="U247" s="94">
        <f>R247/'סכום נכסי הקרן'!$C$42</f>
        <v>1.8968383539980552E-4</v>
      </c>
    </row>
    <row r="248" spans="2:21">
      <c r="B248" s="86" t="s">
        <v>904</v>
      </c>
      <c r="C248" s="83" t="s">
        <v>905</v>
      </c>
      <c r="D248" s="96" t="s">
        <v>139</v>
      </c>
      <c r="E248" s="96" t="s">
        <v>337</v>
      </c>
      <c r="F248" s="83" t="s">
        <v>906</v>
      </c>
      <c r="G248" s="96" t="s">
        <v>398</v>
      </c>
      <c r="H248" s="83" t="s">
        <v>695</v>
      </c>
      <c r="I248" s="83" t="s">
        <v>150</v>
      </c>
      <c r="J248" s="83"/>
      <c r="K248" s="93">
        <v>3.8200000000003977</v>
      </c>
      <c r="L248" s="96" t="s">
        <v>152</v>
      </c>
      <c r="M248" s="97">
        <v>4.2000000000000003E-2</v>
      </c>
      <c r="N248" s="97">
        <v>7.4200000000010577E-2</v>
      </c>
      <c r="O248" s="93">
        <v>10517919.919869997</v>
      </c>
      <c r="P248" s="95">
        <v>89.37</v>
      </c>
      <c r="Q248" s="83"/>
      <c r="R248" s="93">
        <v>9399.8650343429981</v>
      </c>
      <c r="S248" s="94">
        <v>1.7683235444531514E-2</v>
      </c>
      <c r="T248" s="94">
        <v>1.2169671062228198E-3</v>
      </c>
      <c r="U248" s="94">
        <f>R248/'סכום נכסי הקרן'!$C$42</f>
        <v>1.2752964747470835E-4</v>
      </c>
    </row>
    <row r="249" spans="2:21">
      <c r="B249" s="86" t="s">
        <v>907</v>
      </c>
      <c r="C249" s="83" t="s">
        <v>908</v>
      </c>
      <c r="D249" s="96" t="s">
        <v>139</v>
      </c>
      <c r="E249" s="96" t="s">
        <v>337</v>
      </c>
      <c r="F249" s="83" t="s">
        <v>906</v>
      </c>
      <c r="G249" s="96" t="s">
        <v>398</v>
      </c>
      <c r="H249" s="83" t="s">
        <v>695</v>
      </c>
      <c r="I249" s="83" t="s">
        <v>150</v>
      </c>
      <c r="J249" s="83"/>
      <c r="K249" s="93">
        <v>4.3400000000001633</v>
      </c>
      <c r="L249" s="96" t="s">
        <v>152</v>
      </c>
      <c r="M249" s="97">
        <v>3.2500000000000001E-2</v>
      </c>
      <c r="N249" s="97">
        <v>4.6200000000000664E-2</v>
      </c>
      <c r="O249" s="93">
        <v>17568128.387800995</v>
      </c>
      <c r="P249" s="95">
        <v>95.01</v>
      </c>
      <c r="Q249" s="83"/>
      <c r="R249" s="93">
        <v>16691.478198294997</v>
      </c>
      <c r="S249" s="94">
        <v>2.1418304162324632E-2</v>
      </c>
      <c r="T249" s="94">
        <v>2.1609863383511996E-3</v>
      </c>
      <c r="U249" s="94">
        <f>R249/'סכום נכסי הקרן'!$C$42</f>
        <v>2.2645626534882724E-4</v>
      </c>
    </row>
    <row r="250" spans="2:21">
      <c r="B250" s="86" t="s">
        <v>909</v>
      </c>
      <c r="C250" s="83" t="s">
        <v>910</v>
      </c>
      <c r="D250" s="96" t="s">
        <v>139</v>
      </c>
      <c r="E250" s="96" t="s">
        <v>337</v>
      </c>
      <c r="F250" s="83" t="s">
        <v>911</v>
      </c>
      <c r="G250" s="96" t="s">
        <v>398</v>
      </c>
      <c r="H250" s="83" t="s">
        <v>695</v>
      </c>
      <c r="I250" s="83" t="s">
        <v>150</v>
      </c>
      <c r="J250" s="83"/>
      <c r="K250" s="93">
        <v>3.3799999999999502</v>
      </c>
      <c r="L250" s="96" t="s">
        <v>152</v>
      </c>
      <c r="M250" s="97">
        <v>4.5999999999999999E-2</v>
      </c>
      <c r="N250" s="97">
        <v>6.4700000000002977E-2</v>
      </c>
      <c r="O250" s="93">
        <v>6006269.9190046778</v>
      </c>
      <c r="P250" s="95">
        <v>94.27</v>
      </c>
      <c r="Q250" s="93"/>
      <c r="R250" s="93">
        <v>5662.1106255559998</v>
      </c>
      <c r="S250" s="94">
        <v>2.5136679432809911E-2</v>
      </c>
      <c r="T250" s="94">
        <v>7.3305333192775818E-4</v>
      </c>
      <c r="U250" s="94">
        <f>R250/'סכום נכסי הקרן'!$C$42</f>
        <v>7.6818865951986206E-5</v>
      </c>
    </row>
    <row r="251" spans="2:21">
      <c r="B251" s="86" t="s">
        <v>912</v>
      </c>
      <c r="C251" s="83" t="s">
        <v>913</v>
      </c>
      <c r="D251" s="96" t="s">
        <v>139</v>
      </c>
      <c r="E251" s="96" t="s">
        <v>337</v>
      </c>
      <c r="F251" s="83" t="s">
        <v>914</v>
      </c>
      <c r="G251" s="96" t="s">
        <v>469</v>
      </c>
      <c r="H251" s="83" t="s">
        <v>710</v>
      </c>
      <c r="I251" s="83" t="s">
        <v>341</v>
      </c>
      <c r="J251" s="83"/>
      <c r="K251" s="93">
        <v>0.51000000000000578</v>
      </c>
      <c r="L251" s="96" t="s">
        <v>152</v>
      </c>
      <c r="M251" s="97">
        <v>4.7E-2</v>
      </c>
      <c r="N251" s="97">
        <v>1.5200000000008922E-2</v>
      </c>
      <c r="O251" s="93">
        <v>1651949.650568</v>
      </c>
      <c r="P251" s="95">
        <v>103.12</v>
      </c>
      <c r="Q251" s="83"/>
      <c r="R251" s="93">
        <v>1703.4904237489998</v>
      </c>
      <c r="S251" s="94">
        <v>2.4996817054159404E-2</v>
      </c>
      <c r="T251" s="94">
        <v>2.2054484866473447E-4</v>
      </c>
      <c r="U251" s="94">
        <f>R251/'סכום נכסי הקרן'!$C$42</f>
        <v>2.3111558774889985E-5</v>
      </c>
    </row>
    <row r="252" spans="2:21">
      <c r="B252" s="82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93"/>
      <c r="P252" s="95"/>
      <c r="Q252" s="83"/>
      <c r="R252" s="83"/>
      <c r="S252" s="83"/>
      <c r="T252" s="94"/>
      <c r="U252" s="83"/>
    </row>
    <row r="253" spans="2:21">
      <c r="B253" s="100" t="s">
        <v>53</v>
      </c>
      <c r="C253" s="81"/>
      <c r="D253" s="81"/>
      <c r="E253" s="81"/>
      <c r="F253" s="81"/>
      <c r="G253" s="81"/>
      <c r="H253" s="81"/>
      <c r="I253" s="81"/>
      <c r="J253" s="81"/>
      <c r="K253" s="90">
        <v>4.091140257009231</v>
      </c>
      <c r="L253" s="81"/>
      <c r="M253" s="81"/>
      <c r="N253" s="102">
        <v>6.4208618439922122E-2</v>
      </c>
      <c r="O253" s="90"/>
      <c r="P253" s="92"/>
      <c r="Q253" s="81"/>
      <c r="R253" s="90">
        <v>149021.59281779701</v>
      </c>
      <c r="S253" s="81"/>
      <c r="T253" s="91">
        <v>1.9293295798780107E-2</v>
      </c>
      <c r="U253" s="91">
        <f>R253/'סכום נכסי הקרן'!$C$42</f>
        <v>2.0218025608600143E-3</v>
      </c>
    </row>
    <row r="254" spans="2:21">
      <c r="B254" s="86" t="s">
        <v>915</v>
      </c>
      <c r="C254" s="83" t="s">
        <v>916</v>
      </c>
      <c r="D254" s="96" t="s">
        <v>139</v>
      </c>
      <c r="E254" s="96" t="s">
        <v>337</v>
      </c>
      <c r="F254" s="83" t="s">
        <v>917</v>
      </c>
      <c r="G254" s="96" t="s">
        <v>146</v>
      </c>
      <c r="H254" s="83" t="s">
        <v>432</v>
      </c>
      <c r="I254" s="83" t="s">
        <v>341</v>
      </c>
      <c r="J254" s="83"/>
      <c r="K254" s="93">
        <v>2.9300000000000335</v>
      </c>
      <c r="L254" s="96" t="s">
        <v>152</v>
      </c>
      <c r="M254" s="97">
        <v>3.49E-2</v>
      </c>
      <c r="N254" s="97">
        <v>4.6000000000000367E-2</v>
      </c>
      <c r="O254" s="93">
        <v>70948368.677851006</v>
      </c>
      <c r="P254" s="95">
        <v>95.22</v>
      </c>
      <c r="Q254" s="83"/>
      <c r="R254" s="93">
        <v>67557.037242403996</v>
      </c>
      <c r="S254" s="94">
        <v>3.4258881670130505E-2</v>
      </c>
      <c r="T254" s="94">
        <v>8.7463694231246E-3</v>
      </c>
      <c r="U254" s="94">
        <f>R254/'סכום נכסי הקרן'!$C$42</f>
        <v>9.1655838807069693E-4</v>
      </c>
    </row>
    <row r="255" spans="2:21">
      <c r="B255" s="86" t="s">
        <v>918</v>
      </c>
      <c r="C255" s="83" t="s">
        <v>919</v>
      </c>
      <c r="D255" s="96" t="s">
        <v>139</v>
      </c>
      <c r="E255" s="96" t="s">
        <v>337</v>
      </c>
      <c r="F255" s="83" t="s">
        <v>920</v>
      </c>
      <c r="G255" s="96" t="s">
        <v>146</v>
      </c>
      <c r="H255" s="83" t="s">
        <v>620</v>
      </c>
      <c r="I255" s="83" t="s">
        <v>150</v>
      </c>
      <c r="J255" s="83"/>
      <c r="K255" s="93">
        <v>5.0399999999998624</v>
      </c>
      <c r="L255" s="96" t="s">
        <v>152</v>
      </c>
      <c r="M255" s="97">
        <v>4.6900000000000004E-2</v>
      </c>
      <c r="N255" s="97">
        <v>8.0099999999998547E-2</v>
      </c>
      <c r="O255" s="93">
        <v>32190189.870808989</v>
      </c>
      <c r="P255" s="95">
        <v>84.71</v>
      </c>
      <c r="Q255" s="83"/>
      <c r="R255" s="93">
        <v>27268.311233893</v>
      </c>
      <c r="S255" s="94">
        <v>1.5602349740536025E-2</v>
      </c>
      <c r="T255" s="94">
        <v>3.5303313071679025E-3</v>
      </c>
      <c r="U255" s="94">
        <f>R255/'סכום נכסי הקרן'!$C$42</f>
        <v>3.6995404787022713E-4</v>
      </c>
    </row>
    <row r="256" spans="2:21">
      <c r="B256" s="86" t="s">
        <v>921</v>
      </c>
      <c r="C256" s="83" t="s">
        <v>922</v>
      </c>
      <c r="D256" s="96" t="s">
        <v>139</v>
      </c>
      <c r="E256" s="96" t="s">
        <v>337</v>
      </c>
      <c r="F256" s="83" t="s">
        <v>920</v>
      </c>
      <c r="G256" s="96" t="s">
        <v>146</v>
      </c>
      <c r="H256" s="83" t="s">
        <v>620</v>
      </c>
      <c r="I256" s="83" t="s">
        <v>150</v>
      </c>
      <c r="J256" s="83"/>
      <c r="K256" s="93">
        <v>5.2300000000000306</v>
      </c>
      <c r="L256" s="96" t="s">
        <v>152</v>
      </c>
      <c r="M256" s="97">
        <v>4.6900000000000004E-2</v>
      </c>
      <c r="N256" s="97">
        <v>8.1500000000000378E-2</v>
      </c>
      <c r="O256" s="93">
        <v>59666961.685345985</v>
      </c>
      <c r="P256" s="95">
        <v>85.15</v>
      </c>
      <c r="Q256" s="83"/>
      <c r="R256" s="93">
        <v>50806.419117579993</v>
      </c>
      <c r="S256" s="94">
        <v>3.508892585264263E-2</v>
      </c>
      <c r="T256" s="94">
        <v>6.5777264487485972E-3</v>
      </c>
      <c r="U256" s="94">
        <f>R256/'סכום נכסי הקרן'!$C$42</f>
        <v>6.8929976077790897E-4</v>
      </c>
    </row>
    <row r="257" spans="2:21">
      <c r="B257" s="86" t="s">
        <v>923</v>
      </c>
      <c r="C257" s="83" t="s">
        <v>924</v>
      </c>
      <c r="D257" s="96" t="s">
        <v>139</v>
      </c>
      <c r="E257" s="96" t="s">
        <v>337</v>
      </c>
      <c r="F257" s="83" t="s">
        <v>669</v>
      </c>
      <c r="G257" s="96" t="s">
        <v>469</v>
      </c>
      <c r="H257" s="83" t="s">
        <v>663</v>
      </c>
      <c r="I257" s="83" t="s">
        <v>341</v>
      </c>
      <c r="J257" s="83"/>
      <c r="K257" s="93">
        <v>2.5300000000004137</v>
      </c>
      <c r="L257" s="96" t="s">
        <v>152</v>
      </c>
      <c r="M257" s="97">
        <v>6.7000000000000004E-2</v>
      </c>
      <c r="N257" s="97">
        <v>4.0099999999996465E-2</v>
      </c>
      <c r="O257" s="93">
        <v>3467851.7016329998</v>
      </c>
      <c r="P257" s="95">
        <v>97.75</v>
      </c>
      <c r="Q257" s="83"/>
      <c r="R257" s="93">
        <v>3389.8252239199987</v>
      </c>
      <c r="S257" s="94">
        <v>3.0311212369085556E-3</v>
      </c>
      <c r="T257" s="94">
        <v>4.3886861973900466E-4</v>
      </c>
      <c r="U257" s="94">
        <f>R257/'סכום נכסי הקרן'!$C$42</f>
        <v>4.5990364141181257E-5</v>
      </c>
    </row>
    <row r="258" spans="2:21">
      <c r="B258" s="82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93"/>
      <c r="P258" s="95"/>
      <c r="Q258" s="83"/>
      <c r="R258" s="83"/>
      <c r="S258" s="83"/>
      <c r="T258" s="94"/>
      <c r="U258" s="83"/>
    </row>
    <row r="259" spans="2:21">
      <c r="B259" s="80" t="s">
        <v>220</v>
      </c>
      <c r="C259" s="81"/>
      <c r="D259" s="81"/>
      <c r="E259" s="81"/>
      <c r="F259" s="81"/>
      <c r="G259" s="81"/>
      <c r="H259" s="81"/>
      <c r="I259" s="81"/>
      <c r="J259" s="81"/>
      <c r="K259" s="90">
        <v>6.1396905286071233</v>
      </c>
      <c r="L259" s="81"/>
      <c r="M259" s="81"/>
      <c r="N259" s="102">
        <v>3.7044667600621459E-2</v>
      </c>
      <c r="O259" s="90"/>
      <c r="P259" s="92"/>
      <c r="Q259" s="81"/>
      <c r="R259" s="90">
        <v>2353924.1803272981</v>
      </c>
      <c r="S259" s="81"/>
      <c r="T259" s="91">
        <v>0.30475419461180159</v>
      </c>
      <c r="U259" s="91">
        <f>R259/'סכום נכסי הקרן'!$C$42</f>
        <v>3.1936109699719134E-2</v>
      </c>
    </row>
    <row r="260" spans="2:21">
      <c r="B260" s="100" t="s">
        <v>74</v>
      </c>
      <c r="C260" s="81"/>
      <c r="D260" s="81"/>
      <c r="E260" s="81"/>
      <c r="F260" s="81"/>
      <c r="G260" s="81"/>
      <c r="H260" s="81"/>
      <c r="I260" s="81"/>
      <c r="J260" s="81"/>
      <c r="K260" s="90">
        <v>8.2515083822028714</v>
      </c>
      <c r="L260" s="81"/>
      <c r="M260" s="81"/>
      <c r="N260" s="102">
        <v>4.5669079419348682E-2</v>
      </c>
      <c r="O260" s="90"/>
      <c r="P260" s="92"/>
      <c r="Q260" s="81"/>
      <c r="R260" s="90">
        <v>151923.99958748595</v>
      </c>
      <c r="S260" s="81"/>
      <c r="T260" s="91">
        <v>1.9669060084191121E-2</v>
      </c>
      <c r="U260" s="91">
        <f>R260/'סכום נכסי הקרן'!$C$42</f>
        <v>2.061180031793299E-3</v>
      </c>
    </row>
    <row r="261" spans="2:21">
      <c r="B261" s="86" t="s">
        <v>925</v>
      </c>
      <c r="C261" s="83" t="s">
        <v>926</v>
      </c>
      <c r="D261" s="96" t="s">
        <v>30</v>
      </c>
      <c r="E261" s="96" t="s">
        <v>927</v>
      </c>
      <c r="F261" s="83" t="s">
        <v>928</v>
      </c>
      <c r="G261" s="96" t="s">
        <v>929</v>
      </c>
      <c r="H261" s="83" t="s">
        <v>930</v>
      </c>
      <c r="I261" s="83" t="s">
        <v>931</v>
      </c>
      <c r="J261" s="83"/>
      <c r="K261" s="93">
        <v>3.8300000000002568</v>
      </c>
      <c r="L261" s="96" t="s">
        <v>151</v>
      </c>
      <c r="M261" s="97">
        <v>5.0819999999999997E-2</v>
      </c>
      <c r="N261" s="97">
        <v>4.390000000000166E-2</v>
      </c>
      <c r="O261" s="93">
        <v>8452591.8082009982</v>
      </c>
      <c r="P261" s="95">
        <v>103.4816</v>
      </c>
      <c r="Q261" s="83"/>
      <c r="R261" s="93">
        <v>30456.631469645996</v>
      </c>
      <c r="S261" s="94">
        <v>2.6414349400628121E-2</v>
      </c>
      <c r="T261" s="94">
        <v>3.9431117925089005E-3</v>
      </c>
      <c r="U261" s="94">
        <f>R261/'סכום נכסי הקרן'!$C$42</f>
        <v>4.1321055785377479E-4</v>
      </c>
    </row>
    <row r="262" spans="2:21">
      <c r="B262" s="86" t="s">
        <v>932</v>
      </c>
      <c r="C262" s="83" t="s">
        <v>933</v>
      </c>
      <c r="D262" s="96" t="s">
        <v>30</v>
      </c>
      <c r="E262" s="96" t="s">
        <v>927</v>
      </c>
      <c r="F262" s="83" t="s">
        <v>928</v>
      </c>
      <c r="G262" s="96" t="s">
        <v>929</v>
      </c>
      <c r="H262" s="83" t="s">
        <v>930</v>
      </c>
      <c r="I262" s="83" t="s">
        <v>931</v>
      </c>
      <c r="J262" s="83"/>
      <c r="K262" s="93">
        <v>5.3299999999997913</v>
      </c>
      <c r="L262" s="96" t="s">
        <v>151</v>
      </c>
      <c r="M262" s="97">
        <v>5.4120000000000001E-2</v>
      </c>
      <c r="N262" s="97">
        <v>4.7799999999997941E-2</v>
      </c>
      <c r="O262" s="93">
        <v>11745635.773394</v>
      </c>
      <c r="P262" s="95">
        <v>104.253</v>
      </c>
      <c r="Q262" s="83"/>
      <c r="R262" s="93">
        <v>42637.708623941995</v>
      </c>
      <c r="S262" s="94">
        <v>3.6705111791856253E-2</v>
      </c>
      <c r="T262" s="94">
        <v>5.5201525437303485E-3</v>
      </c>
      <c r="U262" s="94">
        <f>R262/'סכום נכסי הקרן'!$C$42</f>
        <v>5.7847340680681515E-4</v>
      </c>
    </row>
    <row r="263" spans="2:21">
      <c r="B263" s="86" t="s">
        <v>934</v>
      </c>
      <c r="C263" s="83" t="s">
        <v>935</v>
      </c>
      <c r="D263" s="96" t="s">
        <v>30</v>
      </c>
      <c r="E263" s="96" t="s">
        <v>927</v>
      </c>
      <c r="F263" s="83" t="s">
        <v>766</v>
      </c>
      <c r="G263" s="96" t="s">
        <v>518</v>
      </c>
      <c r="H263" s="83" t="s">
        <v>930</v>
      </c>
      <c r="I263" s="83" t="s">
        <v>936</v>
      </c>
      <c r="J263" s="83"/>
      <c r="K263" s="93">
        <v>11.539999999999866</v>
      </c>
      <c r="L263" s="96" t="s">
        <v>151</v>
      </c>
      <c r="M263" s="97">
        <v>6.3750000000000001E-2</v>
      </c>
      <c r="N263" s="97">
        <v>4.5199999999999393E-2</v>
      </c>
      <c r="O263" s="93">
        <v>18216277.739999998</v>
      </c>
      <c r="P263" s="95">
        <v>124.28</v>
      </c>
      <c r="Q263" s="83"/>
      <c r="R263" s="93">
        <v>78829.659493897954</v>
      </c>
      <c r="S263" s="94">
        <v>3.0360462899999996E-2</v>
      </c>
      <c r="T263" s="94">
        <v>1.0205795747951871E-2</v>
      </c>
      <c r="U263" s="94">
        <f>R263/'סכום נכסי הקרן'!$C$42</f>
        <v>1.069496067132709E-3</v>
      </c>
    </row>
    <row r="264" spans="2:21">
      <c r="B264" s="82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93"/>
      <c r="P264" s="95"/>
      <c r="Q264" s="83"/>
      <c r="R264" s="83"/>
      <c r="S264" s="83"/>
      <c r="T264" s="94"/>
      <c r="U264" s="83"/>
    </row>
    <row r="265" spans="2:21">
      <c r="B265" s="100" t="s">
        <v>73</v>
      </c>
      <c r="C265" s="81"/>
      <c r="D265" s="81"/>
      <c r="E265" s="81"/>
      <c r="F265" s="81"/>
      <c r="G265" s="81"/>
      <c r="H265" s="81"/>
      <c r="I265" s="81"/>
      <c r="J265" s="81"/>
      <c r="K265" s="90">
        <v>5.9939885356986897</v>
      </c>
      <c r="L265" s="81"/>
      <c r="M265" s="81"/>
      <c r="N265" s="102">
        <v>3.6449638068357569E-2</v>
      </c>
      <c r="O265" s="90"/>
      <c r="P265" s="92"/>
      <c r="Q265" s="81"/>
      <c r="R265" s="90">
        <v>2202000.1807398121</v>
      </c>
      <c r="S265" s="81"/>
      <c r="T265" s="91">
        <v>0.28508513452761047</v>
      </c>
      <c r="U265" s="91">
        <f>R265/'סכום נכסי הקרן'!$C$42</f>
        <v>2.9874929667925831E-2</v>
      </c>
    </row>
    <row r="266" spans="2:21">
      <c r="B266" s="86" t="s">
        <v>937</v>
      </c>
      <c r="C266" s="83" t="s">
        <v>938</v>
      </c>
      <c r="D266" s="96" t="s">
        <v>30</v>
      </c>
      <c r="E266" s="96" t="s">
        <v>927</v>
      </c>
      <c r="F266" s="83"/>
      <c r="G266" s="96" t="s">
        <v>939</v>
      </c>
      <c r="H266" s="83" t="s">
        <v>940</v>
      </c>
      <c r="I266" s="83" t="s">
        <v>936</v>
      </c>
      <c r="J266" s="83"/>
      <c r="K266" s="93">
        <v>8.4299999999998523</v>
      </c>
      <c r="L266" s="96" t="s">
        <v>151</v>
      </c>
      <c r="M266" s="97">
        <v>3.61E-2</v>
      </c>
      <c r="N266" s="97">
        <v>3.5999999999999553E-2</v>
      </c>
      <c r="O266" s="93">
        <v>12144185.159999995</v>
      </c>
      <c r="P266" s="95">
        <v>100.1065</v>
      </c>
      <c r="Q266" s="83"/>
      <c r="R266" s="93">
        <v>42331.087373274982</v>
      </c>
      <c r="S266" s="94">
        <v>9.7153481279999964E-3</v>
      </c>
      <c r="T266" s="94">
        <v>5.4804553805511604E-3</v>
      </c>
      <c r="U266" s="94">
        <f>R266/'סכום נכסי הקרן'!$C$42</f>
        <v>5.7431342154501061E-4</v>
      </c>
    </row>
    <row r="267" spans="2:21">
      <c r="B267" s="86" t="s">
        <v>941</v>
      </c>
      <c r="C267" s="83" t="s">
        <v>942</v>
      </c>
      <c r="D267" s="96" t="s">
        <v>30</v>
      </c>
      <c r="E267" s="96" t="s">
        <v>927</v>
      </c>
      <c r="F267" s="83"/>
      <c r="G267" s="96" t="s">
        <v>939</v>
      </c>
      <c r="H267" s="83" t="s">
        <v>940</v>
      </c>
      <c r="I267" s="83" t="s">
        <v>936</v>
      </c>
      <c r="J267" s="83"/>
      <c r="K267" s="93">
        <v>8.2200000000000983</v>
      </c>
      <c r="L267" s="96" t="s">
        <v>151</v>
      </c>
      <c r="M267" s="97">
        <v>3.9329999999999997E-2</v>
      </c>
      <c r="N267" s="97">
        <v>3.6100000000000382E-2</v>
      </c>
      <c r="O267" s="93">
        <v>10975307.338350004</v>
      </c>
      <c r="P267" s="95">
        <v>103.0647</v>
      </c>
      <c r="Q267" s="83"/>
      <c r="R267" s="93">
        <v>39387.207418295984</v>
      </c>
      <c r="S267" s="94">
        <v>7.3168715589000026E-3</v>
      </c>
      <c r="T267" s="94">
        <v>5.0993217092921714E-3</v>
      </c>
      <c r="U267" s="94">
        <f>R267/'סכום נכסי הקרן'!$C$42</f>
        <v>5.343732765009416E-4</v>
      </c>
    </row>
    <row r="268" spans="2:21">
      <c r="B268" s="86" t="s">
        <v>943</v>
      </c>
      <c r="C268" s="83" t="s">
        <v>944</v>
      </c>
      <c r="D268" s="96" t="s">
        <v>30</v>
      </c>
      <c r="E268" s="96" t="s">
        <v>927</v>
      </c>
      <c r="F268" s="83"/>
      <c r="G268" s="96" t="s">
        <v>945</v>
      </c>
      <c r="H268" s="83" t="s">
        <v>946</v>
      </c>
      <c r="I268" s="83" t="s">
        <v>936</v>
      </c>
      <c r="J268" s="83"/>
      <c r="K268" s="93">
        <v>3.9600000000001301</v>
      </c>
      <c r="L268" s="96" t="s">
        <v>151</v>
      </c>
      <c r="M268" s="97">
        <v>4.7500000000000001E-2</v>
      </c>
      <c r="N268" s="97">
        <v>2.6400000000001134E-2</v>
      </c>
      <c r="O268" s="93">
        <v>6497139.0605999995</v>
      </c>
      <c r="P268" s="95">
        <v>108.9709</v>
      </c>
      <c r="Q268" s="83"/>
      <c r="R268" s="93">
        <v>24652.525834954999</v>
      </c>
      <c r="S268" s="94">
        <v>1.2994278121199999E-2</v>
      </c>
      <c r="T268" s="94">
        <v>3.1916748715898374E-3</v>
      </c>
      <c r="U268" s="94">
        <f>R268/'סכום נכסי הקרן'!$C$42</f>
        <v>3.3446522025650503E-4</v>
      </c>
    </row>
    <row r="269" spans="2:21">
      <c r="B269" s="86" t="s">
        <v>947</v>
      </c>
      <c r="C269" s="83" t="s">
        <v>948</v>
      </c>
      <c r="D269" s="96" t="s">
        <v>30</v>
      </c>
      <c r="E269" s="96" t="s">
        <v>927</v>
      </c>
      <c r="F269" s="83"/>
      <c r="G269" s="96" t="s">
        <v>949</v>
      </c>
      <c r="H269" s="83" t="s">
        <v>950</v>
      </c>
      <c r="I269" s="83" t="s">
        <v>936</v>
      </c>
      <c r="J269" s="83"/>
      <c r="K269" s="93">
        <v>4.5400000002005134</v>
      </c>
      <c r="L269" s="96" t="s">
        <v>151</v>
      </c>
      <c r="M269" s="97">
        <v>4.4999999999999998E-2</v>
      </c>
      <c r="N269" s="97">
        <v>3.6200000001107742E-2</v>
      </c>
      <c r="O269" s="93">
        <v>3946.8601769999996</v>
      </c>
      <c r="P269" s="95">
        <v>103.786</v>
      </c>
      <c r="Q269" s="83"/>
      <c r="R269" s="93">
        <v>14.263275640999998</v>
      </c>
      <c r="S269" s="94">
        <v>7.8937203539999986E-6</v>
      </c>
      <c r="T269" s="94">
        <v>1.8466155863587284E-6</v>
      </c>
      <c r="U269" s="94">
        <f>R269/'סכום נכסי הקרן'!$C$42</f>
        <v>1.9351240764474045E-7</v>
      </c>
    </row>
    <row r="270" spans="2:21">
      <c r="B270" s="86" t="s">
        <v>951</v>
      </c>
      <c r="C270" s="83" t="s">
        <v>952</v>
      </c>
      <c r="D270" s="96" t="s">
        <v>30</v>
      </c>
      <c r="E270" s="96" t="s">
        <v>927</v>
      </c>
      <c r="F270" s="83"/>
      <c r="G270" s="96" t="s">
        <v>949</v>
      </c>
      <c r="H270" s="83" t="s">
        <v>950</v>
      </c>
      <c r="I270" s="83" t="s">
        <v>936</v>
      </c>
      <c r="J270" s="83"/>
      <c r="K270" s="93">
        <v>7.1699999999999298</v>
      </c>
      <c r="L270" s="96" t="s">
        <v>151</v>
      </c>
      <c r="M270" s="97">
        <v>5.1249999999999997E-2</v>
      </c>
      <c r="N270" s="97">
        <v>3.8400000000000385E-2</v>
      </c>
      <c r="O270" s="93">
        <v>3653881.7100149994</v>
      </c>
      <c r="P270" s="95">
        <v>110.5821</v>
      </c>
      <c r="Q270" s="83"/>
      <c r="R270" s="93">
        <v>14069.156886340999</v>
      </c>
      <c r="S270" s="94">
        <v>7.3077634200299987E-3</v>
      </c>
      <c r="T270" s="94">
        <v>1.8214837213523867E-3</v>
      </c>
      <c r="U270" s="94">
        <f>R270/'סכום נכסי הקרן'!$C$42</f>
        <v>1.908787638360853E-4</v>
      </c>
    </row>
    <row r="271" spans="2:21">
      <c r="B271" s="86" t="s">
        <v>953</v>
      </c>
      <c r="C271" s="83" t="s">
        <v>954</v>
      </c>
      <c r="D271" s="96" t="s">
        <v>30</v>
      </c>
      <c r="E271" s="96" t="s">
        <v>927</v>
      </c>
      <c r="F271" s="83"/>
      <c r="G271" s="96" t="s">
        <v>929</v>
      </c>
      <c r="H271" s="83" t="s">
        <v>955</v>
      </c>
      <c r="I271" s="83" t="s">
        <v>936</v>
      </c>
      <c r="J271" s="83"/>
      <c r="K271" s="93">
        <v>5.0200000000001097</v>
      </c>
      <c r="L271" s="96" t="s">
        <v>151</v>
      </c>
      <c r="M271" s="97">
        <v>6.7500000000000004E-2</v>
      </c>
      <c r="N271" s="97">
        <v>3.5900000000002083E-2</v>
      </c>
      <c r="O271" s="93">
        <v>4641203.9635229995</v>
      </c>
      <c r="P271" s="95">
        <v>119.71769999999999</v>
      </c>
      <c r="Q271" s="83"/>
      <c r="R271" s="93">
        <v>19347.193142444001</v>
      </c>
      <c r="S271" s="94">
        <v>2.0627573171213332E-3</v>
      </c>
      <c r="T271" s="94">
        <v>2.5048123101843798E-3</v>
      </c>
      <c r="U271" s="94">
        <f>R271/'סכום נכסי הקרן'!$C$42</f>
        <v>2.6248682423273033E-4</v>
      </c>
    </row>
    <row r="272" spans="2:21">
      <c r="B272" s="86" t="s">
        <v>956</v>
      </c>
      <c r="C272" s="83" t="s">
        <v>957</v>
      </c>
      <c r="D272" s="96" t="s">
        <v>30</v>
      </c>
      <c r="E272" s="96" t="s">
        <v>927</v>
      </c>
      <c r="F272" s="83"/>
      <c r="G272" s="96" t="s">
        <v>958</v>
      </c>
      <c r="H272" s="83" t="s">
        <v>959</v>
      </c>
      <c r="I272" s="83" t="s">
        <v>960</v>
      </c>
      <c r="J272" s="83"/>
      <c r="K272" s="93">
        <v>7.479999999999726</v>
      </c>
      <c r="L272" s="96" t="s">
        <v>151</v>
      </c>
      <c r="M272" s="97">
        <v>4.7500000000000001E-2</v>
      </c>
      <c r="N272" s="97">
        <v>3.0599999999999405E-2</v>
      </c>
      <c r="O272" s="93">
        <v>6588220.4492999995</v>
      </c>
      <c r="P272" s="95">
        <v>113.0585</v>
      </c>
      <c r="Q272" s="83"/>
      <c r="R272" s="93">
        <v>25935.827483791996</v>
      </c>
      <c r="S272" s="94">
        <v>6.5882204492999996E-3</v>
      </c>
      <c r="T272" s="94">
        <v>3.3578193734832406E-3</v>
      </c>
      <c r="U272" s="94">
        <f>R272/'סכום נכסי הקרן'!$C$42</f>
        <v>3.5187600288816577E-4</v>
      </c>
    </row>
    <row r="273" spans="2:21">
      <c r="B273" s="86" t="s">
        <v>961</v>
      </c>
      <c r="C273" s="83" t="s">
        <v>962</v>
      </c>
      <c r="D273" s="96" t="s">
        <v>30</v>
      </c>
      <c r="E273" s="96" t="s">
        <v>927</v>
      </c>
      <c r="F273" s="83"/>
      <c r="G273" s="96" t="s">
        <v>963</v>
      </c>
      <c r="H273" s="83" t="s">
        <v>955</v>
      </c>
      <c r="I273" s="83" t="s">
        <v>931</v>
      </c>
      <c r="J273" s="83"/>
      <c r="K273" s="93">
        <v>3.2399999999998763</v>
      </c>
      <c r="L273" s="96" t="s">
        <v>151</v>
      </c>
      <c r="M273" s="97">
        <v>3.7499999999999999E-2</v>
      </c>
      <c r="N273" s="97">
        <v>2.7400000000000271E-2</v>
      </c>
      <c r="O273" s="93">
        <v>4554069.4349999996</v>
      </c>
      <c r="P273" s="95">
        <v>103.4204</v>
      </c>
      <c r="Q273" s="83"/>
      <c r="R273" s="93">
        <v>16399.654472370999</v>
      </c>
      <c r="S273" s="94">
        <v>9.1081388699999991E-3</v>
      </c>
      <c r="T273" s="94">
        <v>2.123204958090168E-3</v>
      </c>
      <c r="U273" s="94">
        <f>R273/'סכום נכסי הקרן'!$C$42</f>
        <v>2.2249704074763651E-4</v>
      </c>
    </row>
    <row r="274" spans="2:21">
      <c r="B274" s="86" t="s">
        <v>964</v>
      </c>
      <c r="C274" s="83" t="s">
        <v>965</v>
      </c>
      <c r="D274" s="96" t="s">
        <v>30</v>
      </c>
      <c r="E274" s="96" t="s">
        <v>927</v>
      </c>
      <c r="F274" s="83"/>
      <c r="G274" s="96" t="s">
        <v>966</v>
      </c>
      <c r="H274" s="83" t="s">
        <v>967</v>
      </c>
      <c r="I274" s="83" t="s">
        <v>960</v>
      </c>
      <c r="J274" s="83"/>
      <c r="K274" s="93">
        <v>15.640000000000224</v>
      </c>
      <c r="L274" s="96" t="s">
        <v>151</v>
      </c>
      <c r="M274" s="97">
        <v>4.4500000000000005E-2</v>
      </c>
      <c r="N274" s="97">
        <v>4.2100000000000366E-2</v>
      </c>
      <c r="O274" s="93">
        <v>13920879.448907997</v>
      </c>
      <c r="P274" s="95">
        <v>104.9961</v>
      </c>
      <c r="Q274" s="83"/>
      <c r="R274" s="93">
        <v>50894.242314515002</v>
      </c>
      <c r="S274" s="94">
        <v>6.9604397244539991E-3</v>
      </c>
      <c r="T274" s="94">
        <v>6.5890966058139112E-3</v>
      </c>
      <c r="U274" s="94">
        <f>R274/'סכום נכסי הקרן'!$C$42</f>
        <v>6.9049127377350018E-4</v>
      </c>
    </row>
    <row r="275" spans="2:21">
      <c r="B275" s="86" t="s">
        <v>968</v>
      </c>
      <c r="C275" s="83" t="s">
        <v>969</v>
      </c>
      <c r="D275" s="96" t="s">
        <v>30</v>
      </c>
      <c r="E275" s="96" t="s">
        <v>927</v>
      </c>
      <c r="F275" s="83"/>
      <c r="G275" s="96" t="s">
        <v>970</v>
      </c>
      <c r="H275" s="83" t="s">
        <v>971</v>
      </c>
      <c r="I275" s="83" t="s">
        <v>936</v>
      </c>
      <c r="J275" s="83"/>
      <c r="K275" s="93">
        <v>16.349999999999675</v>
      </c>
      <c r="L275" s="96" t="s">
        <v>151</v>
      </c>
      <c r="M275" s="97">
        <v>5.5500000000000001E-2</v>
      </c>
      <c r="N275" s="97">
        <v>3.7499999999999367E-2</v>
      </c>
      <c r="O275" s="93">
        <v>7590115.7249999996</v>
      </c>
      <c r="P275" s="95">
        <v>131.98689999999999</v>
      </c>
      <c r="Q275" s="83"/>
      <c r="R275" s="93">
        <v>34882.535737646991</v>
      </c>
      <c r="S275" s="94">
        <v>1.89752893125E-3</v>
      </c>
      <c r="T275" s="94">
        <v>4.5161178824654749E-3</v>
      </c>
      <c r="U275" s="94">
        <f>R275/'סכום נכסי הקרן'!$C$42</f>
        <v>4.7325759140082879E-4</v>
      </c>
    </row>
    <row r="276" spans="2:21">
      <c r="B276" s="86" t="s">
        <v>972</v>
      </c>
      <c r="C276" s="83" t="s">
        <v>973</v>
      </c>
      <c r="D276" s="96" t="s">
        <v>30</v>
      </c>
      <c r="E276" s="96" t="s">
        <v>927</v>
      </c>
      <c r="F276" s="83"/>
      <c r="G276" s="96" t="s">
        <v>939</v>
      </c>
      <c r="H276" s="83" t="s">
        <v>971</v>
      </c>
      <c r="I276" s="83" t="s">
        <v>931</v>
      </c>
      <c r="J276" s="83"/>
      <c r="K276" s="93">
        <v>3.2699999999999969</v>
      </c>
      <c r="L276" s="96" t="s">
        <v>151</v>
      </c>
      <c r="M276" s="97">
        <v>4.4000000000000004E-2</v>
      </c>
      <c r="N276" s="97">
        <v>3.4199999999999474E-2</v>
      </c>
      <c r="O276" s="93">
        <v>9776069.0537999962</v>
      </c>
      <c r="P276" s="95">
        <v>103.0247</v>
      </c>
      <c r="Q276" s="83"/>
      <c r="R276" s="93">
        <v>35069.877220644987</v>
      </c>
      <c r="S276" s="94">
        <v>6.5173793691999972E-3</v>
      </c>
      <c r="T276" s="94">
        <v>4.5403723182054125E-3</v>
      </c>
      <c r="U276" s="94">
        <f>R276/'סכום נכסי הקרן'!$C$42</f>
        <v>4.7579928675462742E-4</v>
      </c>
    </row>
    <row r="277" spans="2:21">
      <c r="B277" s="86" t="s">
        <v>974</v>
      </c>
      <c r="C277" s="83" t="s">
        <v>975</v>
      </c>
      <c r="D277" s="96" t="s">
        <v>30</v>
      </c>
      <c r="E277" s="96" t="s">
        <v>927</v>
      </c>
      <c r="F277" s="83"/>
      <c r="G277" s="96" t="s">
        <v>976</v>
      </c>
      <c r="H277" s="83" t="s">
        <v>971</v>
      </c>
      <c r="I277" s="83" t="s">
        <v>936</v>
      </c>
      <c r="J277" s="83"/>
      <c r="K277" s="93">
        <v>6.890000000000347</v>
      </c>
      <c r="L277" s="96" t="s">
        <v>151</v>
      </c>
      <c r="M277" s="97">
        <v>3.6249999999999998E-2</v>
      </c>
      <c r="N277" s="97">
        <v>3.1900000000002773E-2</v>
      </c>
      <c r="O277" s="93">
        <v>1571153.9550749997</v>
      </c>
      <c r="P277" s="95">
        <v>103.84529999999999</v>
      </c>
      <c r="Q277" s="83"/>
      <c r="R277" s="93">
        <v>5681.1231596179996</v>
      </c>
      <c r="S277" s="94">
        <v>3.1423079101499996E-3</v>
      </c>
      <c r="T277" s="94">
        <v>7.3551481711662625E-4</v>
      </c>
      <c r="U277" s="94">
        <f>R277/'סכום נכסי הקרן'!$C$42</f>
        <v>7.7076812396713776E-5</v>
      </c>
    </row>
    <row r="278" spans="2:21">
      <c r="B278" s="86" t="s">
        <v>977</v>
      </c>
      <c r="C278" s="83" t="s">
        <v>978</v>
      </c>
      <c r="D278" s="96" t="s">
        <v>30</v>
      </c>
      <c r="E278" s="96" t="s">
        <v>927</v>
      </c>
      <c r="F278" s="83"/>
      <c r="G278" s="96" t="s">
        <v>976</v>
      </c>
      <c r="H278" s="83" t="s">
        <v>971</v>
      </c>
      <c r="I278" s="83" t="s">
        <v>936</v>
      </c>
      <c r="J278" s="83"/>
      <c r="K278" s="93">
        <v>7.3699999999996475</v>
      </c>
      <c r="L278" s="96" t="s">
        <v>151</v>
      </c>
      <c r="M278" s="97">
        <v>4.6249999999999999E-2</v>
      </c>
      <c r="N278" s="97">
        <v>3.2499999999998426E-2</v>
      </c>
      <c r="O278" s="93">
        <v>4554069.4349999996</v>
      </c>
      <c r="P278" s="95">
        <v>111.8856</v>
      </c>
      <c r="Q278" s="83"/>
      <c r="R278" s="93">
        <v>17742.009802187004</v>
      </c>
      <c r="S278" s="94">
        <v>9.1081388699999991E-3</v>
      </c>
      <c r="T278" s="94">
        <v>2.2969949301036483E-3</v>
      </c>
      <c r="U278" s="94">
        <f>R278/'סכום נכסי הקרן'!$C$42</f>
        <v>2.4070901521448012E-4</v>
      </c>
    </row>
    <row r="279" spans="2:21">
      <c r="B279" s="86" t="s">
        <v>979</v>
      </c>
      <c r="C279" s="83" t="s">
        <v>980</v>
      </c>
      <c r="D279" s="96" t="s">
        <v>30</v>
      </c>
      <c r="E279" s="96" t="s">
        <v>927</v>
      </c>
      <c r="F279" s="83"/>
      <c r="G279" s="96" t="s">
        <v>976</v>
      </c>
      <c r="H279" s="83" t="s">
        <v>971</v>
      </c>
      <c r="I279" s="83" t="s">
        <v>936</v>
      </c>
      <c r="J279" s="83"/>
      <c r="K279" s="93">
        <v>5.7700000000002385</v>
      </c>
      <c r="L279" s="96" t="s">
        <v>151</v>
      </c>
      <c r="M279" s="97">
        <v>3.7499999999999999E-2</v>
      </c>
      <c r="N279" s="97">
        <v>3.030000000000168E-2</v>
      </c>
      <c r="O279" s="93">
        <v>9108138.8699999992</v>
      </c>
      <c r="P279" s="95">
        <v>105.2439</v>
      </c>
      <c r="Q279" s="83"/>
      <c r="R279" s="93">
        <v>33377.623570312993</v>
      </c>
      <c r="S279" s="94">
        <v>1.2144185159999999E-2</v>
      </c>
      <c r="T279" s="94">
        <v>4.3212822546443595E-3</v>
      </c>
      <c r="U279" s="94">
        <f>R279/'סכום נכסי הקרן'!$C$42</f>
        <v>4.5284017929126031E-4</v>
      </c>
    </row>
    <row r="280" spans="2:21">
      <c r="B280" s="86" t="s">
        <v>981</v>
      </c>
      <c r="C280" s="83" t="s">
        <v>982</v>
      </c>
      <c r="D280" s="96" t="s">
        <v>30</v>
      </c>
      <c r="E280" s="96" t="s">
        <v>927</v>
      </c>
      <c r="F280" s="83"/>
      <c r="G280" s="96" t="s">
        <v>983</v>
      </c>
      <c r="H280" s="83" t="s">
        <v>971</v>
      </c>
      <c r="I280" s="83" t="s">
        <v>931</v>
      </c>
      <c r="J280" s="83"/>
      <c r="K280" s="93">
        <v>16.840000000000451</v>
      </c>
      <c r="L280" s="96" t="s">
        <v>151</v>
      </c>
      <c r="M280" s="97">
        <v>4.5499999999999999E-2</v>
      </c>
      <c r="N280" s="97">
        <v>4.0500000000001452E-2</v>
      </c>
      <c r="O280" s="93">
        <v>9108138.8699999992</v>
      </c>
      <c r="P280" s="95">
        <v>108.1414</v>
      </c>
      <c r="Q280" s="83"/>
      <c r="R280" s="93">
        <v>34296.552353639992</v>
      </c>
      <c r="S280" s="94">
        <v>3.6513205849079441E-3</v>
      </c>
      <c r="T280" s="94">
        <v>4.4402526971118322E-3</v>
      </c>
      <c r="U280" s="94">
        <f>R280/'סכום נכסי הקרן'!$C$42</f>
        <v>4.6530745018971383E-4</v>
      </c>
    </row>
    <row r="281" spans="2:21">
      <c r="B281" s="86" t="s">
        <v>984</v>
      </c>
      <c r="C281" s="83" t="s">
        <v>985</v>
      </c>
      <c r="D281" s="96" t="s">
        <v>30</v>
      </c>
      <c r="E281" s="96" t="s">
        <v>927</v>
      </c>
      <c r="F281" s="83"/>
      <c r="G281" s="96" t="s">
        <v>939</v>
      </c>
      <c r="H281" s="83" t="s">
        <v>971</v>
      </c>
      <c r="I281" s="83" t="s">
        <v>936</v>
      </c>
      <c r="J281" s="83"/>
      <c r="K281" s="93">
        <v>3.4599999999508402</v>
      </c>
      <c r="L281" s="96" t="s">
        <v>151</v>
      </c>
      <c r="M281" s="97">
        <v>6.5000000000000002E-2</v>
      </c>
      <c r="N281" s="97">
        <v>3.2599999999472537E-2</v>
      </c>
      <c r="O281" s="93">
        <v>14269.417562999997</v>
      </c>
      <c r="P281" s="95">
        <v>112.1789</v>
      </c>
      <c r="Q281" s="83"/>
      <c r="R281" s="93">
        <v>55.737352968999993</v>
      </c>
      <c r="S281" s="94">
        <v>5.7077670251999988E-6</v>
      </c>
      <c r="T281" s="94">
        <v>7.2161169233154655E-6</v>
      </c>
      <c r="U281" s="94">
        <f>R281/'סכום נכסי הקרן'!$C$42</f>
        <v>7.561986208674092E-7</v>
      </c>
    </row>
    <row r="282" spans="2:21">
      <c r="B282" s="86" t="s">
        <v>986</v>
      </c>
      <c r="C282" s="83" t="s">
        <v>987</v>
      </c>
      <c r="D282" s="96" t="s">
        <v>30</v>
      </c>
      <c r="E282" s="96" t="s">
        <v>927</v>
      </c>
      <c r="F282" s="83"/>
      <c r="G282" s="96" t="s">
        <v>988</v>
      </c>
      <c r="H282" s="83" t="s">
        <v>967</v>
      </c>
      <c r="I282" s="83" t="s">
        <v>960</v>
      </c>
      <c r="J282" s="83"/>
      <c r="K282" s="93">
        <v>5.2899999999999165</v>
      </c>
      <c r="L282" s="96" t="s">
        <v>151</v>
      </c>
      <c r="M282" s="97">
        <v>4.6249999999999999E-2</v>
      </c>
      <c r="N282" s="97">
        <v>2.9099999999998537E-2</v>
      </c>
      <c r="O282" s="93">
        <v>2732441.6609999998</v>
      </c>
      <c r="P282" s="95">
        <v>109.23560000000001</v>
      </c>
      <c r="Q282" s="83"/>
      <c r="R282" s="93">
        <v>10393.066039271996</v>
      </c>
      <c r="S282" s="94">
        <v>1.8216277739999999E-3</v>
      </c>
      <c r="T282" s="94">
        <v>1.3455533091576498E-3</v>
      </c>
      <c r="U282" s="94">
        <f>R282/'סכום נכסי הקרן'!$C$42</f>
        <v>1.4100458286658382E-4</v>
      </c>
    </row>
    <row r="283" spans="2:21">
      <c r="B283" s="86" t="s">
        <v>989</v>
      </c>
      <c r="C283" s="83" t="s">
        <v>990</v>
      </c>
      <c r="D283" s="96" t="s">
        <v>30</v>
      </c>
      <c r="E283" s="96" t="s">
        <v>927</v>
      </c>
      <c r="F283" s="83"/>
      <c r="G283" s="96" t="s">
        <v>988</v>
      </c>
      <c r="H283" s="83" t="s">
        <v>967</v>
      </c>
      <c r="I283" s="83" t="s">
        <v>960</v>
      </c>
      <c r="J283" s="83"/>
      <c r="K283" s="93">
        <v>7.8800000000001953</v>
      </c>
      <c r="L283" s="96" t="s">
        <v>151</v>
      </c>
      <c r="M283" s="97">
        <v>4.8750000000000002E-2</v>
      </c>
      <c r="N283" s="97">
        <v>3.2400000000001129E-2</v>
      </c>
      <c r="O283" s="93">
        <v>6072092.5799999973</v>
      </c>
      <c r="P283" s="95">
        <v>114.50239999999999</v>
      </c>
      <c r="Q283" s="83"/>
      <c r="R283" s="93">
        <v>24209.276140721991</v>
      </c>
      <c r="S283" s="94">
        <v>4.8576740639999982E-3</v>
      </c>
      <c r="T283" s="94">
        <v>3.1342889095835654E-3</v>
      </c>
      <c r="U283" s="94">
        <f>R283/'סכום נכסי הקרן'!$C$42</f>
        <v>3.2845157250281057E-4</v>
      </c>
    </row>
    <row r="284" spans="2:21">
      <c r="B284" s="86" t="s">
        <v>991</v>
      </c>
      <c r="C284" s="83" t="s">
        <v>992</v>
      </c>
      <c r="D284" s="96" t="s">
        <v>30</v>
      </c>
      <c r="E284" s="96" t="s">
        <v>927</v>
      </c>
      <c r="F284" s="83"/>
      <c r="G284" s="96" t="s">
        <v>945</v>
      </c>
      <c r="H284" s="83" t="s">
        <v>971</v>
      </c>
      <c r="I284" s="83" t="s">
        <v>931</v>
      </c>
      <c r="J284" s="83"/>
      <c r="K284" s="93">
        <v>14.6999999999999</v>
      </c>
      <c r="L284" s="96" t="s">
        <v>151</v>
      </c>
      <c r="M284" s="97">
        <v>5.0999999999999997E-2</v>
      </c>
      <c r="N284" s="97">
        <v>4.2099999999999575E-2</v>
      </c>
      <c r="O284" s="93">
        <v>13662208.304999996</v>
      </c>
      <c r="P284" s="95">
        <v>113.66549999999999</v>
      </c>
      <c r="Q284" s="83"/>
      <c r="R284" s="93">
        <v>54072.734920363007</v>
      </c>
      <c r="S284" s="94">
        <v>1.8216277739999995E-2</v>
      </c>
      <c r="T284" s="94">
        <v>7.0006047428517364E-3</v>
      </c>
      <c r="U284" s="94">
        <f>R284/'סכום נכסי הקרן'!$C$42</f>
        <v>7.336144505471862E-4</v>
      </c>
    </row>
    <row r="285" spans="2:21">
      <c r="B285" s="86" t="s">
        <v>993</v>
      </c>
      <c r="C285" s="83" t="s">
        <v>994</v>
      </c>
      <c r="D285" s="96" t="s">
        <v>30</v>
      </c>
      <c r="E285" s="96" t="s">
        <v>927</v>
      </c>
      <c r="F285" s="83"/>
      <c r="G285" s="96" t="s">
        <v>995</v>
      </c>
      <c r="H285" s="83" t="s">
        <v>971</v>
      </c>
      <c r="I285" s="83" t="s">
        <v>931</v>
      </c>
      <c r="J285" s="83"/>
      <c r="K285" s="93">
        <v>5.0399999999997993</v>
      </c>
      <c r="L285" s="96" t="s">
        <v>151</v>
      </c>
      <c r="M285" s="97">
        <v>4.9000000000000002E-2</v>
      </c>
      <c r="N285" s="97">
        <v>2.839999999999876E-2</v>
      </c>
      <c r="O285" s="93">
        <v>7924384.4215289988</v>
      </c>
      <c r="P285" s="95">
        <v>112.9084</v>
      </c>
      <c r="Q285" s="83"/>
      <c r="R285" s="93">
        <v>31154.495761331989</v>
      </c>
      <c r="S285" s="94">
        <v>3.1778929881328051E-3</v>
      </c>
      <c r="T285" s="94">
        <v>4.0334618012043931E-3</v>
      </c>
      <c r="U285" s="94">
        <f>R285/'סכום נכסי הקרן'!$C$42</f>
        <v>4.22678607318181E-4</v>
      </c>
    </row>
    <row r="286" spans="2:21">
      <c r="B286" s="86" t="s">
        <v>996</v>
      </c>
      <c r="C286" s="83" t="s">
        <v>997</v>
      </c>
      <c r="D286" s="96" t="s">
        <v>30</v>
      </c>
      <c r="E286" s="96" t="s">
        <v>927</v>
      </c>
      <c r="F286" s="83"/>
      <c r="G286" s="96" t="s">
        <v>949</v>
      </c>
      <c r="H286" s="83" t="s">
        <v>971</v>
      </c>
      <c r="I286" s="83" t="s">
        <v>936</v>
      </c>
      <c r="J286" s="83"/>
      <c r="K286" s="93">
        <v>6.7799999999999825</v>
      </c>
      <c r="L286" s="96" t="s">
        <v>151</v>
      </c>
      <c r="M286" s="97">
        <v>4.4999999999999998E-2</v>
      </c>
      <c r="N286" s="97">
        <v>4.1699999999999883E-2</v>
      </c>
      <c r="O286" s="93">
        <v>8531290.0748999994</v>
      </c>
      <c r="P286" s="95">
        <v>101.86</v>
      </c>
      <c r="Q286" s="83"/>
      <c r="R286" s="93">
        <v>30258.482748760991</v>
      </c>
      <c r="S286" s="94">
        <v>1.13750534332E-2</v>
      </c>
      <c r="T286" s="94">
        <v>3.9174581821032027E-3</v>
      </c>
      <c r="U286" s="94">
        <f>R286/'סכום נכסי הקרן'!$C$42</f>
        <v>4.1052223877369182E-4</v>
      </c>
    </row>
    <row r="287" spans="2:21">
      <c r="B287" s="86" t="s">
        <v>998</v>
      </c>
      <c r="C287" s="83" t="s">
        <v>999</v>
      </c>
      <c r="D287" s="96" t="s">
        <v>30</v>
      </c>
      <c r="E287" s="96" t="s">
        <v>927</v>
      </c>
      <c r="F287" s="83"/>
      <c r="G287" s="96" t="s">
        <v>983</v>
      </c>
      <c r="H287" s="83" t="s">
        <v>971</v>
      </c>
      <c r="I287" s="83" t="s">
        <v>936</v>
      </c>
      <c r="J287" s="83"/>
      <c r="K287" s="93">
        <v>1.0699999999998511</v>
      </c>
      <c r="L287" s="96" t="s">
        <v>151</v>
      </c>
      <c r="M287" s="97">
        <v>3.3599999999999998E-2</v>
      </c>
      <c r="N287" s="97">
        <v>2.829999999999628E-2</v>
      </c>
      <c r="O287" s="93">
        <v>3944886.7469139998</v>
      </c>
      <c r="P287" s="95">
        <v>100.4837</v>
      </c>
      <c r="Q287" s="83"/>
      <c r="R287" s="93">
        <v>13802.532573257997</v>
      </c>
      <c r="S287" s="94">
        <v>2.2542209982365715E-3</v>
      </c>
      <c r="T287" s="94">
        <v>1.7869648194792443E-3</v>
      </c>
      <c r="U287" s="94">
        <f>R287/'סכום נכסי הקרן'!$C$42</f>
        <v>1.8726142416882079E-4</v>
      </c>
    </row>
    <row r="288" spans="2:21">
      <c r="B288" s="86" t="s">
        <v>1000</v>
      </c>
      <c r="C288" s="83" t="s">
        <v>1001</v>
      </c>
      <c r="D288" s="96" t="s">
        <v>30</v>
      </c>
      <c r="E288" s="96" t="s">
        <v>927</v>
      </c>
      <c r="F288" s="83"/>
      <c r="G288" s="96" t="s">
        <v>949</v>
      </c>
      <c r="H288" s="83" t="s">
        <v>971</v>
      </c>
      <c r="I288" s="83" t="s">
        <v>936</v>
      </c>
      <c r="J288" s="83"/>
      <c r="K288" s="93">
        <v>5.149999999999288</v>
      </c>
      <c r="L288" s="96" t="s">
        <v>151</v>
      </c>
      <c r="M288" s="97">
        <v>5.7500000000000002E-2</v>
      </c>
      <c r="N288" s="97">
        <v>3.8299999999994339E-2</v>
      </c>
      <c r="O288" s="93">
        <v>2573049.2307750001</v>
      </c>
      <c r="P288" s="95">
        <v>110.2967</v>
      </c>
      <c r="Q288" s="83"/>
      <c r="R288" s="93">
        <v>9881.8775713669966</v>
      </c>
      <c r="S288" s="94">
        <v>3.6757846153928574E-3</v>
      </c>
      <c r="T288" s="94">
        <v>1.2793715556699194E-3</v>
      </c>
      <c r="U288" s="94">
        <f>R288/'סכום נכסי הקרן'!$C$42</f>
        <v>1.3406919763851098E-4</v>
      </c>
    </row>
    <row r="289" spans="2:21">
      <c r="B289" s="86" t="s">
        <v>1002</v>
      </c>
      <c r="C289" s="83" t="s">
        <v>1003</v>
      </c>
      <c r="D289" s="96" t="s">
        <v>30</v>
      </c>
      <c r="E289" s="96" t="s">
        <v>927</v>
      </c>
      <c r="F289" s="83"/>
      <c r="G289" s="96" t="s">
        <v>983</v>
      </c>
      <c r="H289" s="83" t="s">
        <v>971</v>
      </c>
      <c r="I289" s="83" t="s">
        <v>931</v>
      </c>
      <c r="J289" s="83"/>
      <c r="K289" s="93">
        <v>7.0100000000001685</v>
      </c>
      <c r="L289" s="96" t="s">
        <v>151</v>
      </c>
      <c r="M289" s="97">
        <v>4.0999999999999995E-2</v>
      </c>
      <c r="N289" s="97">
        <v>2.9300000000000596E-2</v>
      </c>
      <c r="O289" s="93">
        <v>5454864.3692429997</v>
      </c>
      <c r="P289" s="95">
        <v>108.68689999999999</v>
      </c>
      <c r="Q289" s="83"/>
      <c r="R289" s="93">
        <v>20643.811306245996</v>
      </c>
      <c r="S289" s="94">
        <v>2.2498757976814358E-3</v>
      </c>
      <c r="T289" s="94">
        <v>2.6726808539254817E-3</v>
      </c>
      <c r="U289" s="94">
        <f>R289/'סכום נכסי הקרן'!$C$42</f>
        <v>2.8007827440087947E-4</v>
      </c>
    </row>
    <row r="290" spans="2:21">
      <c r="B290" s="86" t="s">
        <v>1004</v>
      </c>
      <c r="C290" s="83" t="s">
        <v>1005</v>
      </c>
      <c r="D290" s="96" t="s">
        <v>30</v>
      </c>
      <c r="E290" s="96" t="s">
        <v>927</v>
      </c>
      <c r="F290" s="83"/>
      <c r="G290" s="96" t="s">
        <v>939</v>
      </c>
      <c r="H290" s="83" t="s">
        <v>971</v>
      </c>
      <c r="I290" s="83" t="s">
        <v>931</v>
      </c>
      <c r="J290" s="83"/>
      <c r="K290" s="93">
        <v>8.1500000000001069</v>
      </c>
      <c r="L290" s="96" t="s">
        <v>151</v>
      </c>
      <c r="M290" s="97">
        <v>4.1100000000000005E-2</v>
      </c>
      <c r="N290" s="97">
        <v>3.6000000000000899E-2</v>
      </c>
      <c r="O290" s="93">
        <v>9715348.1279999968</v>
      </c>
      <c r="P290" s="95">
        <v>104.6905</v>
      </c>
      <c r="Q290" s="83"/>
      <c r="R290" s="93">
        <v>35415.584024227996</v>
      </c>
      <c r="S290" s="94">
        <v>7.7722785023999971E-3</v>
      </c>
      <c r="T290" s="94">
        <v>4.5851297489579662E-3</v>
      </c>
      <c r="U290" s="94">
        <f>R290/'סכום נכסי הקרן'!$C$42</f>
        <v>4.8048955269243307E-4</v>
      </c>
    </row>
    <row r="291" spans="2:21">
      <c r="B291" s="86" t="s">
        <v>1006</v>
      </c>
      <c r="C291" s="83" t="s">
        <v>1007</v>
      </c>
      <c r="D291" s="96" t="s">
        <v>30</v>
      </c>
      <c r="E291" s="96" t="s">
        <v>927</v>
      </c>
      <c r="F291" s="83"/>
      <c r="G291" s="96" t="s">
        <v>939</v>
      </c>
      <c r="H291" s="83" t="s">
        <v>930</v>
      </c>
      <c r="I291" s="83" t="s">
        <v>936</v>
      </c>
      <c r="J291" s="83"/>
      <c r="K291" s="93">
        <v>3.6699999999997459</v>
      </c>
      <c r="L291" s="96" t="s">
        <v>151</v>
      </c>
      <c r="M291" s="97">
        <v>7.8750000000000001E-2</v>
      </c>
      <c r="N291" s="97">
        <v>4.8099999999996278E-2</v>
      </c>
      <c r="O291" s="93">
        <v>5920290.2654999997</v>
      </c>
      <c r="P291" s="95">
        <v>111.60899999999999</v>
      </c>
      <c r="Q291" s="83"/>
      <c r="R291" s="93">
        <v>23007.582286754998</v>
      </c>
      <c r="S291" s="94">
        <v>3.3830230088571426E-3</v>
      </c>
      <c r="T291" s="94">
        <v>2.9787098787480257E-3</v>
      </c>
      <c r="U291" s="94">
        <f>R291/'סכום נכסי הקרן'!$C$42</f>
        <v>3.1214797739702766E-4</v>
      </c>
    </row>
    <row r="292" spans="2:21">
      <c r="B292" s="86" t="s">
        <v>1008</v>
      </c>
      <c r="C292" s="83" t="s">
        <v>1009</v>
      </c>
      <c r="D292" s="96" t="s">
        <v>30</v>
      </c>
      <c r="E292" s="96" t="s">
        <v>927</v>
      </c>
      <c r="F292" s="83"/>
      <c r="G292" s="96" t="s">
        <v>1010</v>
      </c>
      <c r="H292" s="83" t="s">
        <v>930</v>
      </c>
      <c r="I292" s="83" t="s">
        <v>936</v>
      </c>
      <c r="J292" s="83"/>
      <c r="K292" s="93">
        <v>3.8300000000002683</v>
      </c>
      <c r="L292" s="96" t="s">
        <v>151</v>
      </c>
      <c r="M292" s="97">
        <v>4.8750000000000002E-2</v>
      </c>
      <c r="N292" s="97">
        <v>2.840000000000268E-2</v>
      </c>
      <c r="O292" s="93">
        <v>6072092.5799999991</v>
      </c>
      <c r="P292" s="95">
        <v>108.8321</v>
      </c>
      <c r="Q292" s="83"/>
      <c r="R292" s="93">
        <v>23010.396073200995</v>
      </c>
      <c r="S292" s="94">
        <v>6.746769533333332E-3</v>
      </c>
      <c r="T292" s="94">
        <v>2.9790741696752044E-3</v>
      </c>
      <c r="U292" s="94">
        <f>R292/'סכום נכסי הקרן'!$C$42</f>
        <v>3.1218615254020431E-4</v>
      </c>
    </row>
    <row r="293" spans="2:21">
      <c r="B293" s="86" t="s">
        <v>1011</v>
      </c>
      <c r="C293" s="83" t="s">
        <v>1012</v>
      </c>
      <c r="D293" s="96" t="s">
        <v>30</v>
      </c>
      <c r="E293" s="96" t="s">
        <v>927</v>
      </c>
      <c r="F293" s="83"/>
      <c r="G293" s="96" t="s">
        <v>1010</v>
      </c>
      <c r="H293" s="83" t="s">
        <v>930</v>
      </c>
      <c r="I293" s="83" t="s">
        <v>936</v>
      </c>
      <c r="J293" s="83"/>
      <c r="K293" s="93">
        <v>5.5000000000001927</v>
      </c>
      <c r="L293" s="96" t="s">
        <v>151</v>
      </c>
      <c r="M293" s="97">
        <v>4.4500000000000005E-2</v>
      </c>
      <c r="N293" s="97">
        <v>3.2500000000000862E-2</v>
      </c>
      <c r="O293" s="93">
        <v>10929766.643999999</v>
      </c>
      <c r="P293" s="95">
        <v>108.74290000000001</v>
      </c>
      <c r="Q293" s="83"/>
      <c r="R293" s="93">
        <v>41384.778370805994</v>
      </c>
      <c r="S293" s="94">
        <v>2.1859533287999999E-2</v>
      </c>
      <c r="T293" s="94">
        <v>5.3579401184575296E-3</v>
      </c>
      <c r="U293" s="94">
        <f>R293/'סכום נכסי הקרן'!$C$42</f>
        <v>5.6147467832411418E-4</v>
      </c>
    </row>
    <row r="294" spans="2:21">
      <c r="B294" s="86" t="s">
        <v>1013</v>
      </c>
      <c r="C294" s="83" t="s">
        <v>1014</v>
      </c>
      <c r="D294" s="96" t="s">
        <v>30</v>
      </c>
      <c r="E294" s="96" t="s">
        <v>927</v>
      </c>
      <c r="F294" s="83"/>
      <c r="G294" s="96" t="s">
        <v>976</v>
      </c>
      <c r="H294" s="83" t="s">
        <v>930</v>
      </c>
      <c r="I294" s="83" t="s">
        <v>936</v>
      </c>
      <c r="J294" s="83"/>
      <c r="K294" s="93">
        <v>8.3500000000001666</v>
      </c>
      <c r="L294" s="96" t="s">
        <v>151</v>
      </c>
      <c r="M294" s="97">
        <v>3.5000000000000003E-2</v>
      </c>
      <c r="N294" s="97">
        <v>3.3800000000000219E-2</v>
      </c>
      <c r="O294" s="93">
        <v>1518023.1449999993</v>
      </c>
      <c r="P294" s="95">
        <v>100.7052</v>
      </c>
      <c r="Q294" s="83"/>
      <c r="R294" s="93">
        <v>5323.029982426001</v>
      </c>
      <c r="S294" s="94">
        <v>3.7950578624999982E-3</v>
      </c>
      <c r="T294" s="94">
        <v>6.8915376661076214E-4</v>
      </c>
      <c r="U294" s="94">
        <f>R294/'סכום נכסי הקרן'!$C$42</f>
        <v>7.2218498316294023E-5</v>
      </c>
    </row>
    <row r="295" spans="2:21">
      <c r="B295" s="86" t="s">
        <v>1015</v>
      </c>
      <c r="C295" s="83" t="s">
        <v>1016</v>
      </c>
      <c r="D295" s="96" t="s">
        <v>30</v>
      </c>
      <c r="E295" s="96" t="s">
        <v>927</v>
      </c>
      <c r="F295" s="83"/>
      <c r="G295" s="96" t="s">
        <v>1017</v>
      </c>
      <c r="H295" s="83" t="s">
        <v>930</v>
      </c>
      <c r="I295" s="83" t="s">
        <v>936</v>
      </c>
      <c r="J295" s="83"/>
      <c r="K295" s="93">
        <v>1.7599999999999467</v>
      </c>
      <c r="L295" s="96" t="s">
        <v>151</v>
      </c>
      <c r="M295" s="97">
        <v>5.2499999999999998E-2</v>
      </c>
      <c r="N295" s="97">
        <v>3.6399999999999204E-2</v>
      </c>
      <c r="O295" s="93">
        <v>8458121.3593109977</v>
      </c>
      <c r="P295" s="95">
        <v>107.0194</v>
      </c>
      <c r="Q295" s="83"/>
      <c r="R295" s="93">
        <v>31518.479511967998</v>
      </c>
      <c r="S295" s="94">
        <v>1.4096868932184996E-2</v>
      </c>
      <c r="T295" s="94">
        <v>4.0805854833110252E-3</v>
      </c>
      <c r="U295" s="94">
        <f>R295/'סכום נכסי הקרן'!$C$42</f>
        <v>4.276168398604078E-4</v>
      </c>
    </row>
    <row r="296" spans="2:21">
      <c r="B296" s="86" t="s">
        <v>1018</v>
      </c>
      <c r="C296" s="83" t="s">
        <v>1019</v>
      </c>
      <c r="D296" s="96" t="s">
        <v>30</v>
      </c>
      <c r="E296" s="96" t="s">
        <v>927</v>
      </c>
      <c r="F296" s="83"/>
      <c r="G296" s="96" t="s">
        <v>1017</v>
      </c>
      <c r="H296" s="83" t="s">
        <v>930</v>
      </c>
      <c r="I296" s="83" t="s">
        <v>936</v>
      </c>
      <c r="J296" s="83"/>
      <c r="K296" s="93">
        <v>8.0000000000012492E-2</v>
      </c>
      <c r="L296" s="96" t="s">
        <v>151</v>
      </c>
      <c r="M296" s="97">
        <v>5.6250000000000001E-2</v>
      </c>
      <c r="N296" s="97">
        <v>3.2100000000000045E-2</v>
      </c>
      <c r="O296" s="93">
        <v>6072092.5799999973</v>
      </c>
      <c r="P296" s="95">
        <v>105.79689999999999</v>
      </c>
      <c r="Q296" s="83"/>
      <c r="R296" s="93">
        <v>22368.661176109003</v>
      </c>
      <c r="S296" s="94">
        <v>1.2144185159999994E-2</v>
      </c>
      <c r="T296" s="94">
        <v>2.8959910341383732E-3</v>
      </c>
      <c r="U296" s="94">
        <f>R296/'סכום נכסי הקרן'!$C$42</f>
        <v>3.0347962059539961E-4</v>
      </c>
    </row>
    <row r="297" spans="2:21">
      <c r="B297" s="86" t="s">
        <v>1020</v>
      </c>
      <c r="C297" s="83" t="s">
        <v>1021</v>
      </c>
      <c r="D297" s="96" t="s">
        <v>30</v>
      </c>
      <c r="E297" s="96" t="s">
        <v>927</v>
      </c>
      <c r="F297" s="83"/>
      <c r="G297" s="96" t="s">
        <v>1022</v>
      </c>
      <c r="H297" s="83" t="s">
        <v>930</v>
      </c>
      <c r="I297" s="83" t="s">
        <v>936</v>
      </c>
      <c r="J297" s="83"/>
      <c r="K297" s="93">
        <v>7.5099999999999278</v>
      </c>
      <c r="L297" s="96" t="s">
        <v>151</v>
      </c>
      <c r="M297" s="97">
        <v>4.7500000000000001E-2</v>
      </c>
      <c r="N297" s="97">
        <v>3.9699999999999527E-2</v>
      </c>
      <c r="O297" s="93">
        <v>18216277.739999998</v>
      </c>
      <c r="P297" s="95">
        <v>108.021</v>
      </c>
      <c r="Q297" s="83"/>
      <c r="R297" s="93">
        <v>68516.743145756976</v>
      </c>
      <c r="S297" s="94">
        <v>6.0720925799999997E-3</v>
      </c>
      <c r="T297" s="94">
        <v>8.8706191343450608E-3</v>
      </c>
      <c r="U297" s="94">
        <f>R297/'סכום נכסי הקרן'!$C$42</f>
        <v>9.2957888943819944E-4</v>
      </c>
    </row>
    <row r="298" spans="2:21">
      <c r="B298" s="86" t="s">
        <v>1023</v>
      </c>
      <c r="C298" s="83" t="s">
        <v>1024</v>
      </c>
      <c r="D298" s="96" t="s">
        <v>30</v>
      </c>
      <c r="E298" s="96" t="s">
        <v>927</v>
      </c>
      <c r="F298" s="83"/>
      <c r="G298" s="96" t="s">
        <v>995</v>
      </c>
      <c r="H298" s="83" t="s">
        <v>930</v>
      </c>
      <c r="I298" s="83" t="s">
        <v>936</v>
      </c>
      <c r="J298" s="83"/>
      <c r="K298" s="93">
        <v>7.8399999999998409</v>
      </c>
      <c r="L298" s="96" t="s">
        <v>151</v>
      </c>
      <c r="M298" s="97">
        <v>5.2999999999999999E-2</v>
      </c>
      <c r="N298" s="97">
        <v>4.1099999999999109E-2</v>
      </c>
      <c r="O298" s="93">
        <v>7195429.707299998</v>
      </c>
      <c r="P298" s="95">
        <v>111.8442</v>
      </c>
      <c r="Q298" s="83"/>
      <c r="R298" s="93">
        <v>28021.995261340999</v>
      </c>
      <c r="S298" s="94">
        <v>4.1116741184571417E-3</v>
      </c>
      <c r="T298" s="94">
        <v>3.627908098594021E-3</v>
      </c>
      <c r="U298" s="94">
        <f>R298/'סכום נכסי הקרן'!$C$42</f>
        <v>3.8017941365756471E-4</v>
      </c>
    </row>
    <row r="299" spans="2:21">
      <c r="B299" s="86" t="s">
        <v>1025</v>
      </c>
      <c r="C299" s="83" t="s">
        <v>1026</v>
      </c>
      <c r="D299" s="96" t="s">
        <v>30</v>
      </c>
      <c r="E299" s="96" t="s">
        <v>927</v>
      </c>
      <c r="F299" s="83"/>
      <c r="G299" s="96" t="s">
        <v>929</v>
      </c>
      <c r="H299" s="83" t="s">
        <v>930</v>
      </c>
      <c r="I299" s="83" t="s">
        <v>931</v>
      </c>
      <c r="J299" s="83"/>
      <c r="K299" s="93">
        <v>3.6099999999997032</v>
      </c>
      <c r="L299" s="96" t="s">
        <v>151</v>
      </c>
      <c r="M299" s="97">
        <v>5.8749999999999997E-2</v>
      </c>
      <c r="N299" s="97">
        <v>2.809999999999746E-2</v>
      </c>
      <c r="O299" s="93">
        <v>6132813.5057999995</v>
      </c>
      <c r="P299" s="95">
        <v>111.32380000000001</v>
      </c>
      <c r="Q299" s="83"/>
      <c r="R299" s="93">
        <v>23772.599705304994</v>
      </c>
      <c r="S299" s="94">
        <v>3.4071186143333331E-3</v>
      </c>
      <c r="T299" s="94">
        <v>3.0777539640259922E-3</v>
      </c>
      <c r="U299" s="94">
        <f>R299/'סכום נכסי הקרן'!$C$42</f>
        <v>3.225271053252737E-4</v>
      </c>
    </row>
    <row r="300" spans="2:21">
      <c r="B300" s="86" t="s">
        <v>1027</v>
      </c>
      <c r="C300" s="83" t="s">
        <v>1028</v>
      </c>
      <c r="D300" s="96" t="s">
        <v>30</v>
      </c>
      <c r="E300" s="96" t="s">
        <v>927</v>
      </c>
      <c r="F300" s="83"/>
      <c r="G300" s="96" t="s">
        <v>929</v>
      </c>
      <c r="H300" s="83" t="s">
        <v>930</v>
      </c>
      <c r="I300" s="83" t="s">
        <v>936</v>
      </c>
      <c r="J300" s="83"/>
      <c r="K300" s="93">
        <v>7.4399999999997597</v>
      </c>
      <c r="L300" s="96" t="s">
        <v>151</v>
      </c>
      <c r="M300" s="97">
        <v>5.2499999999999998E-2</v>
      </c>
      <c r="N300" s="97">
        <v>3.5599999999998612E-2</v>
      </c>
      <c r="O300" s="93">
        <v>9108138.8699999992</v>
      </c>
      <c r="P300" s="95">
        <v>115.37730000000001</v>
      </c>
      <c r="Q300" s="83"/>
      <c r="R300" s="93">
        <v>36591.363577576987</v>
      </c>
      <c r="S300" s="94">
        <v>6.0720925799999997E-3</v>
      </c>
      <c r="T300" s="94">
        <v>4.7373537474268007E-3</v>
      </c>
      <c r="U300" s="94">
        <f>R300/'סכום נכסי הקרן'!$C$42</f>
        <v>4.9644156385416011E-4</v>
      </c>
    </row>
    <row r="301" spans="2:21">
      <c r="B301" s="86" t="s">
        <v>1029</v>
      </c>
      <c r="C301" s="83" t="s">
        <v>1030</v>
      </c>
      <c r="D301" s="96" t="s">
        <v>30</v>
      </c>
      <c r="E301" s="96" t="s">
        <v>927</v>
      </c>
      <c r="F301" s="83"/>
      <c r="G301" s="96" t="s">
        <v>963</v>
      </c>
      <c r="H301" s="83" t="s">
        <v>1031</v>
      </c>
      <c r="I301" s="83" t="s">
        <v>960</v>
      </c>
      <c r="J301" s="83"/>
      <c r="K301" s="93">
        <v>2.1400000000000969</v>
      </c>
      <c r="L301" s="96" t="s">
        <v>151</v>
      </c>
      <c r="M301" s="97">
        <v>5.5960000000000003E-2</v>
      </c>
      <c r="N301" s="97">
        <v>3.190000000000081E-2</v>
      </c>
      <c r="O301" s="93">
        <v>7590115.7249999996</v>
      </c>
      <c r="P301" s="95">
        <v>106.3292</v>
      </c>
      <c r="Q301" s="83"/>
      <c r="R301" s="93">
        <v>28101.510546309004</v>
      </c>
      <c r="S301" s="94">
        <v>5.4215112321428565E-3</v>
      </c>
      <c r="T301" s="94">
        <v>3.6382026598344697E-3</v>
      </c>
      <c r="U301" s="94">
        <f>R301/'סכום נכסי הקרן'!$C$42</f>
        <v>3.8125821172793823E-4</v>
      </c>
    </row>
    <row r="302" spans="2:21">
      <c r="B302" s="86" t="s">
        <v>1032</v>
      </c>
      <c r="C302" s="83" t="s">
        <v>1033</v>
      </c>
      <c r="D302" s="96" t="s">
        <v>30</v>
      </c>
      <c r="E302" s="96" t="s">
        <v>927</v>
      </c>
      <c r="F302" s="83"/>
      <c r="G302" s="96" t="s">
        <v>1034</v>
      </c>
      <c r="H302" s="83" t="s">
        <v>1031</v>
      </c>
      <c r="I302" s="83" t="s">
        <v>960</v>
      </c>
      <c r="J302" s="83"/>
      <c r="K302" s="93">
        <v>5.3600000000003076</v>
      </c>
      <c r="L302" s="96" t="s">
        <v>151</v>
      </c>
      <c r="M302" s="97">
        <v>5.2499999999999998E-2</v>
      </c>
      <c r="N302" s="97">
        <v>3.770000000000201E-2</v>
      </c>
      <c r="O302" s="93">
        <v>4751412.4438499985</v>
      </c>
      <c r="P302" s="95">
        <v>108.1665</v>
      </c>
      <c r="Q302" s="83"/>
      <c r="R302" s="93">
        <v>17895.518046806996</v>
      </c>
      <c r="S302" s="94">
        <v>3.8011299550799989E-3</v>
      </c>
      <c r="T302" s="94">
        <v>2.3168690967596585E-3</v>
      </c>
      <c r="U302" s="94">
        <f>R302/'סכום נכסי הקרן'!$C$42</f>
        <v>2.4279168898153143E-4</v>
      </c>
    </row>
    <row r="303" spans="2:21">
      <c r="B303" s="86" t="s">
        <v>1035</v>
      </c>
      <c r="C303" s="83" t="s">
        <v>1036</v>
      </c>
      <c r="D303" s="96" t="s">
        <v>30</v>
      </c>
      <c r="E303" s="96" t="s">
        <v>927</v>
      </c>
      <c r="F303" s="83"/>
      <c r="G303" s="96" t="s">
        <v>963</v>
      </c>
      <c r="H303" s="83" t="s">
        <v>930</v>
      </c>
      <c r="I303" s="83" t="s">
        <v>931</v>
      </c>
      <c r="J303" s="83"/>
      <c r="K303" s="93">
        <v>0.29000000000001297</v>
      </c>
      <c r="L303" s="96" t="s">
        <v>151</v>
      </c>
      <c r="M303" s="97">
        <v>5.2499999999999998E-2</v>
      </c>
      <c r="N303" s="97">
        <v>2.6599999999999159E-2</v>
      </c>
      <c r="O303" s="93">
        <v>9047721.5488289967</v>
      </c>
      <c r="P303" s="95">
        <v>104.4393</v>
      </c>
      <c r="Q303" s="83"/>
      <c r="R303" s="93">
        <v>32902.741397833001</v>
      </c>
      <c r="S303" s="94">
        <v>1.3919571613583072E-2</v>
      </c>
      <c r="T303" s="94">
        <v>4.2598009481438588E-3</v>
      </c>
      <c r="U303" s="94">
        <f>R303/'סכום נכסי הקרן'!$C$42</f>
        <v>4.4639736805651052E-4</v>
      </c>
    </row>
    <row r="304" spans="2:21">
      <c r="B304" s="86" t="s">
        <v>1037</v>
      </c>
      <c r="C304" s="83" t="s">
        <v>1038</v>
      </c>
      <c r="D304" s="96" t="s">
        <v>30</v>
      </c>
      <c r="E304" s="96" t="s">
        <v>927</v>
      </c>
      <c r="F304" s="83"/>
      <c r="G304" s="96" t="s">
        <v>939</v>
      </c>
      <c r="H304" s="83" t="s">
        <v>930</v>
      </c>
      <c r="I304" s="83" t="s">
        <v>931</v>
      </c>
      <c r="J304" s="83"/>
      <c r="K304" s="93">
        <v>5.0000000000001537</v>
      </c>
      <c r="L304" s="96" t="s">
        <v>151</v>
      </c>
      <c r="M304" s="97">
        <v>4.8750000000000002E-2</v>
      </c>
      <c r="N304" s="97">
        <v>3.3700000000002263E-2</v>
      </c>
      <c r="O304" s="93">
        <v>6884842.1718330001</v>
      </c>
      <c r="P304" s="95">
        <v>108.8961</v>
      </c>
      <c r="Q304" s="83"/>
      <c r="R304" s="93">
        <v>26105.690314710999</v>
      </c>
      <c r="S304" s="94">
        <v>9.1797895624440001E-3</v>
      </c>
      <c r="T304" s="94">
        <v>3.379810910281169E-3</v>
      </c>
      <c r="U304" s="94">
        <f>R304/'סכום נכסי הקרן'!$C$42</f>
        <v>3.5418056224800878E-4</v>
      </c>
    </row>
    <row r="305" spans="2:21">
      <c r="B305" s="86" t="s">
        <v>1039</v>
      </c>
      <c r="C305" s="83" t="s">
        <v>1040</v>
      </c>
      <c r="D305" s="96" t="s">
        <v>30</v>
      </c>
      <c r="E305" s="96" t="s">
        <v>927</v>
      </c>
      <c r="F305" s="83"/>
      <c r="G305" s="96" t="s">
        <v>1041</v>
      </c>
      <c r="H305" s="83" t="s">
        <v>1031</v>
      </c>
      <c r="I305" s="83" t="s">
        <v>960</v>
      </c>
      <c r="J305" s="83"/>
      <c r="K305" s="93">
        <v>8.6099999999999799</v>
      </c>
      <c r="L305" s="96" t="s">
        <v>153</v>
      </c>
      <c r="M305" s="97">
        <v>2.8750000000000001E-2</v>
      </c>
      <c r="N305" s="97">
        <v>2.0199999999999795E-2</v>
      </c>
      <c r="O305" s="93">
        <v>7772278.5023999978</v>
      </c>
      <c r="P305" s="95">
        <v>107.935</v>
      </c>
      <c r="Q305" s="83"/>
      <c r="R305" s="93">
        <v>31920.164754883001</v>
      </c>
      <c r="S305" s="94">
        <v>7.772278502399998E-3</v>
      </c>
      <c r="T305" s="94">
        <v>4.1325902435811659E-3</v>
      </c>
      <c r="U305" s="94">
        <f>R305/'סכום נכסי הקרן'!$C$42</f>
        <v>4.3306657528081888E-4</v>
      </c>
    </row>
    <row r="306" spans="2:21">
      <c r="B306" s="86" t="s">
        <v>1042</v>
      </c>
      <c r="C306" s="83" t="s">
        <v>1043</v>
      </c>
      <c r="D306" s="96" t="s">
        <v>30</v>
      </c>
      <c r="E306" s="96" t="s">
        <v>927</v>
      </c>
      <c r="F306" s="83"/>
      <c r="G306" s="96" t="s">
        <v>995</v>
      </c>
      <c r="H306" s="83" t="s">
        <v>930</v>
      </c>
      <c r="I306" s="83" t="s">
        <v>936</v>
      </c>
      <c r="J306" s="83"/>
      <c r="K306" s="93">
        <v>7.7000000000000979</v>
      </c>
      <c r="L306" s="96" t="s">
        <v>151</v>
      </c>
      <c r="M306" s="97">
        <v>4.5999999999999999E-2</v>
      </c>
      <c r="N306" s="97">
        <v>3.4700000000000404E-2</v>
      </c>
      <c r="O306" s="93">
        <v>11973862.963131003</v>
      </c>
      <c r="P306" s="95">
        <v>110.35080000000001</v>
      </c>
      <c r="Q306" s="83"/>
      <c r="R306" s="93">
        <v>46008.53967154499</v>
      </c>
      <c r="S306" s="94">
        <v>1.4967328703913754E-2</v>
      </c>
      <c r="T306" s="94">
        <v>5.9565620549924614E-3</v>
      </c>
      <c r="U306" s="94">
        <f>R306/'סכום נכסי הקרן'!$C$42</f>
        <v>6.2420607356607335E-4</v>
      </c>
    </row>
    <row r="307" spans="2:21">
      <c r="B307" s="86" t="s">
        <v>1044</v>
      </c>
      <c r="C307" s="83" t="s">
        <v>1045</v>
      </c>
      <c r="D307" s="96" t="s">
        <v>30</v>
      </c>
      <c r="E307" s="96" t="s">
        <v>927</v>
      </c>
      <c r="F307" s="83"/>
      <c r="G307" s="96" t="s">
        <v>1022</v>
      </c>
      <c r="H307" s="83" t="s">
        <v>930</v>
      </c>
      <c r="I307" s="83" t="s">
        <v>936</v>
      </c>
      <c r="J307" s="83"/>
      <c r="K307" s="93">
        <v>7.8400000000000265</v>
      </c>
      <c r="L307" s="96" t="s">
        <v>151</v>
      </c>
      <c r="M307" s="97">
        <v>4.2999999999999997E-2</v>
      </c>
      <c r="N307" s="97">
        <v>3.4400000000000451E-2</v>
      </c>
      <c r="O307" s="93">
        <v>12144185.159999998</v>
      </c>
      <c r="P307" s="95">
        <v>107.8583</v>
      </c>
      <c r="Q307" s="83"/>
      <c r="R307" s="93">
        <v>45609.031701902</v>
      </c>
      <c r="S307" s="94">
        <v>1.2144185159999998E-2</v>
      </c>
      <c r="T307" s="94">
        <v>5.9048391785518888E-3</v>
      </c>
      <c r="U307" s="94">
        <f>R307/'סכום נכסי הקרן'!$C$42</f>
        <v>6.1878587760094402E-4</v>
      </c>
    </row>
    <row r="308" spans="2:21">
      <c r="B308" s="86" t="s">
        <v>1046</v>
      </c>
      <c r="C308" s="83" t="s">
        <v>1047</v>
      </c>
      <c r="D308" s="96" t="s">
        <v>30</v>
      </c>
      <c r="E308" s="96" t="s">
        <v>927</v>
      </c>
      <c r="F308" s="83"/>
      <c r="G308" s="96" t="s">
        <v>1022</v>
      </c>
      <c r="H308" s="83" t="s">
        <v>930</v>
      </c>
      <c r="I308" s="83" t="s">
        <v>936</v>
      </c>
      <c r="J308" s="83"/>
      <c r="K308" s="93">
        <v>7.1800000000006534</v>
      </c>
      <c r="L308" s="96" t="s">
        <v>151</v>
      </c>
      <c r="M308" s="97">
        <v>5.5500000000000001E-2</v>
      </c>
      <c r="N308" s="97">
        <v>3.4600000000001331E-2</v>
      </c>
      <c r="O308" s="93">
        <v>1518023.1449999993</v>
      </c>
      <c r="P308" s="95">
        <v>117.41759999999999</v>
      </c>
      <c r="Q308" s="83"/>
      <c r="R308" s="93">
        <v>6206.4076564829993</v>
      </c>
      <c r="S308" s="94">
        <v>3.0360462899999986E-3</v>
      </c>
      <c r="T308" s="94">
        <v>8.0352153335754614E-4</v>
      </c>
      <c r="U308" s="94">
        <f>R308/'סכום נכסי הקרן'!$C$42</f>
        <v>8.4203440966844643E-5</v>
      </c>
    </row>
    <row r="309" spans="2:21">
      <c r="B309" s="86" t="s">
        <v>1048</v>
      </c>
      <c r="C309" s="83" t="s">
        <v>1049</v>
      </c>
      <c r="D309" s="96" t="s">
        <v>30</v>
      </c>
      <c r="E309" s="96" t="s">
        <v>927</v>
      </c>
      <c r="F309" s="83"/>
      <c r="G309" s="96" t="s">
        <v>1022</v>
      </c>
      <c r="H309" s="83" t="s">
        <v>930</v>
      </c>
      <c r="I309" s="83" t="s">
        <v>936</v>
      </c>
      <c r="J309" s="83"/>
      <c r="K309" s="93">
        <v>3.9599999999999649</v>
      </c>
      <c r="L309" s="96" t="s">
        <v>151</v>
      </c>
      <c r="M309" s="97">
        <v>4.8750000000000002E-2</v>
      </c>
      <c r="N309" s="97">
        <v>2.8100000000000833E-2</v>
      </c>
      <c r="O309" s="93">
        <v>2125232.4029999999</v>
      </c>
      <c r="P309" s="95">
        <v>108.57470000000001</v>
      </c>
      <c r="Q309" s="83"/>
      <c r="R309" s="93">
        <v>8034.5927196929997</v>
      </c>
      <c r="S309" s="94">
        <v>2.125232403E-3</v>
      </c>
      <c r="T309" s="94">
        <v>1.0402101536606952E-3</v>
      </c>
      <c r="U309" s="94">
        <f>R309/'סכום נכסי הקרן'!$C$42</f>
        <v>1.0900675418228748E-4</v>
      </c>
    </row>
    <row r="310" spans="2:21">
      <c r="B310" s="86" t="s">
        <v>1050</v>
      </c>
      <c r="C310" s="83" t="s">
        <v>1051</v>
      </c>
      <c r="D310" s="96" t="s">
        <v>30</v>
      </c>
      <c r="E310" s="96" t="s">
        <v>927</v>
      </c>
      <c r="F310" s="83"/>
      <c r="G310" s="96" t="s">
        <v>958</v>
      </c>
      <c r="H310" s="83" t="s">
        <v>930</v>
      </c>
      <c r="I310" s="83" t="s">
        <v>936</v>
      </c>
      <c r="J310" s="83"/>
      <c r="K310" s="93">
        <v>2.7899999999999587</v>
      </c>
      <c r="L310" s="96" t="s">
        <v>151</v>
      </c>
      <c r="M310" s="97">
        <v>4.7500000000000001E-2</v>
      </c>
      <c r="N310" s="97">
        <v>4.4299999999999284E-2</v>
      </c>
      <c r="O310" s="93">
        <v>12234052.130183995</v>
      </c>
      <c r="P310" s="95">
        <v>100.6557</v>
      </c>
      <c r="Q310" s="83"/>
      <c r="R310" s="93">
        <v>42878.300430976975</v>
      </c>
      <c r="S310" s="94">
        <v>1.3593391255759995E-2</v>
      </c>
      <c r="T310" s="94">
        <v>5.5513011096000224E-3</v>
      </c>
      <c r="U310" s="94">
        <f>R310/'סכום נכסי הקרן'!$C$42</f>
        <v>5.8173755881584649E-4</v>
      </c>
    </row>
    <row r="311" spans="2:21">
      <c r="B311" s="86" t="s">
        <v>1052</v>
      </c>
      <c r="C311" s="83" t="s">
        <v>1053</v>
      </c>
      <c r="D311" s="96" t="s">
        <v>30</v>
      </c>
      <c r="E311" s="96" t="s">
        <v>927</v>
      </c>
      <c r="F311" s="83"/>
      <c r="G311" s="96" t="s">
        <v>939</v>
      </c>
      <c r="H311" s="83" t="s">
        <v>930</v>
      </c>
      <c r="I311" s="83" t="s">
        <v>931</v>
      </c>
      <c r="J311" s="83"/>
      <c r="K311" s="93">
        <v>6.3899999999998887</v>
      </c>
      <c r="L311" s="96" t="s">
        <v>151</v>
      </c>
      <c r="M311" s="97">
        <v>4.2999999999999997E-2</v>
      </c>
      <c r="N311" s="97">
        <v>3.649999999999954E-2</v>
      </c>
      <c r="O311" s="93">
        <v>3977220.6398999994</v>
      </c>
      <c r="P311" s="95">
        <v>104.2807</v>
      </c>
      <c r="Q311" s="83"/>
      <c r="R311" s="93">
        <v>14441.505885680999</v>
      </c>
      <c r="S311" s="94">
        <v>3.1817765119199993E-3</v>
      </c>
      <c r="T311" s="94">
        <v>1.8696904224673708E-3</v>
      </c>
      <c r="U311" s="94">
        <f>R311/'סכום נכסי הקרן'!$C$42</f>
        <v>1.9593048920127929E-4</v>
      </c>
    </row>
    <row r="312" spans="2:21">
      <c r="B312" s="86" t="s">
        <v>1054</v>
      </c>
      <c r="C312" s="83" t="s">
        <v>1055</v>
      </c>
      <c r="D312" s="96" t="s">
        <v>30</v>
      </c>
      <c r="E312" s="96" t="s">
        <v>927</v>
      </c>
      <c r="F312" s="83"/>
      <c r="G312" s="96" t="s">
        <v>939</v>
      </c>
      <c r="H312" s="83" t="s">
        <v>1031</v>
      </c>
      <c r="I312" s="83" t="s">
        <v>960</v>
      </c>
      <c r="J312" s="83"/>
      <c r="K312" s="93">
        <v>3.8799999999996739</v>
      </c>
      <c r="L312" s="96" t="s">
        <v>151</v>
      </c>
      <c r="M312" s="97">
        <v>6.25E-2</v>
      </c>
      <c r="N312" s="97">
        <v>4.4099999999996316E-2</v>
      </c>
      <c r="O312" s="93">
        <v>5647046.0993999997</v>
      </c>
      <c r="P312" s="95">
        <v>110.6917</v>
      </c>
      <c r="Q312" s="83"/>
      <c r="R312" s="93">
        <v>21765.329407665999</v>
      </c>
      <c r="S312" s="94">
        <v>1.1294092198799999E-2</v>
      </c>
      <c r="T312" s="94">
        <v>2.8178798151313124E-3</v>
      </c>
      <c r="U312" s="94">
        <f>R312/'סכום נכסי הקרן'!$C$42</f>
        <v>2.9529411075470362E-4</v>
      </c>
    </row>
    <row r="313" spans="2:21">
      <c r="B313" s="86" t="s">
        <v>1056</v>
      </c>
      <c r="C313" s="83" t="s">
        <v>1057</v>
      </c>
      <c r="D313" s="96" t="s">
        <v>30</v>
      </c>
      <c r="E313" s="96" t="s">
        <v>927</v>
      </c>
      <c r="F313" s="83"/>
      <c r="G313" s="96" t="s">
        <v>1017</v>
      </c>
      <c r="H313" s="83" t="s">
        <v>930</v>
      </c>
      <c r="I313" s="83" t="s">
        <v>936</v>
      </c>
      <c r="J313" s="83"/>
      <c r="K313" s="93">
        <v>8.4400000000002553</v>
      </c>
      <c r="L313" s="96" t="s">
        <v>151</v>
      </c>
      <c r="M313" s="97">
        <v>3.7999999999999999E-2</v>
      </c>
      <c r="N313" s="97">
        <v>3.9500000000000875E-2</v>
      </c>
      <c r="O313" s="93">
        <v>6072092.5799999973</v>
      </c>
      <c r="P313" s="95">
        <v>98.393000000000001</v>
      </c>
      <c r="Q313" s="83"/>
      <c r="R313" s="93">
        <v>20803.257929896998</v>
      </c>
      <c r="S313" s="94">
        <v>1.5180231449999993E-2</v>
      </c>
      <c r="T313" s="94">
        <v>2.6933238414016442E-3</v>
      </c>
      <c r="U313" s="94">
        <f>R313/'סכום נכסי הקרן'!$C$42</f>
        <v>2.8224151521667333E-4</v>
      </c>
    </row>
    <row r="314" spans="2:21">
      <c r="B314" s="86" t="s">
        <v>1058</v>
      </c>
      <c r="C314" s="83" t="s">
        <v>1059</v>
      </c>
      <c r="D314" s="96" t="s">
        <v>30</v>
      </c>
      <c r="E314" s="96" t="s">
        <v>927</v>
      </c>
      <c r="F314" s="83"/>
      <c r="G314" s="96" t="s">
        <v>958</v>
      </c>
      <c r="H314" s="83" t="s">
        <v>930</v>
      </c>
      <c r="I314" s="83" t="s">
        <v>931</v>
      </c>
      <c r="J314" s="83"/>
      <c r="K314" s="93">
        <v>6.2399999999998306</v>
      </c>
      <c r="L314" s="96" t="s">
        <v>151</v>
      </c>
      <c r="M314" s="97">
        <v>5.2999999999999999E-2</v>
      </c>
      <c r="N314" s="97">
        <v>5.2699999999997998E-2</v>
      </c>
      <c r="O314" s="93">
        <v>9396563.2675499991</v>
      </c>
      <c r="P314" s="95">
        <v>99.892799999999994</v>
      </c>
      <c r="Q314" s="83"/>
      <c r="R314" s="93">
        <v>32683.769616464993</v>
      </c>
      <c r="S314" s="94">
        <v>6.2643755116999992E-3</v>
      </c>
      <c r="T314" s="94">
        <v>4.2314514501306131E-3</v>
      </c>
      <c r="U314" s="94">
        <f>R314/'סכום נכסי הקרן'!$C$42</f>
        <v>4.4342653879643669E-4</v>
      </c>
    </row>
    <row r="315" spans="2:21">
      <c r="B315" s="86" t="s">
        <v>1060</v>
      </c>
      <c r="C315" s="83" t="s">
        <v>1061</v>
      </c>
      <c r="D315" s="96" t="s">
        <v>30</v>
      </c>
      <c r="E315" s="96" t="s">
        <v>927</v>
      </c>
      <c r="F315" s="83"/>
      <c r="G315" s="96" t="s">
        <v>958</v>
      </c>
      <c r="H315" s="83" t="s">
        <v>930</v>
      </c>
      <c r="I315" s="83" t="s">
        <v>931</v>
      </c>
      <c r="J315" s="83"/>
      <c r="K315" s="93">
        <v>5.7500000000007647</v>
      </c>
      <c r="L315" s="96" t="s">
        <v>151</v>
      </c>
      <c r="M315" s="97">
        <v>5.8749999999999997E-2</v>
      </c>
      <c r="N315" s="97">
        <v>4.8300000000006581E-2</v>
      </c>
      <c r="O315" s="93">
        <v>2125232.4029999999</v>
      </c>
      <c r="P315" s="95">
        <v>106.28440000000001</v>
      </c>
      <c r="Q315" s="83"/>
      <c r="R315" s="93">
        <v>7865.1066985479983</v>
      </c>
      <c r="S315" s="94">
        <v>1.7710270024999999E-3</v>
      </c>
      <c r="T315" s="94">
        <v>1.0182674010845176E-3</v>
      </c>
      <c r="U315" s="94">
        <f>R315/'סכום נכסי הקרן'!$C$42</f>
        <v>1.0670730706793604E-4</v>
      </c>
    </row>
    <row r="316" spans="2:21">
      <c r="B316" s="86" t="s">
        <v>1062</v>
      </c>
      <c r="C316" s="83" t="s">
        <v>1063</v>
      </c>
      <c r="D316" s="96" t="s">
        <v>30</v>
      </c>
      <c r="E316" s="96" t="s">
        <v>927</v>
      </c>
      <c r="F316" s="83"/>
      <c r="G316" s="96" t="s">
        <v>963</v>
      </c>
      <c r="H316" s="83" t="s">
        <v>930</v>
      </c>
      <c r="I316" s="83" t="s">
        <v>936</v>
      </c>
      <c r="J316" s="83"/>
      <c r="K316" s="93">
        <v>7.3799999999999857</v>
      </c>
      <c r="L316" s="96" t="s">
        <v>153</v>
      </c>
      <c r="M316" s="97">
        <v>4.6249999999999999E-2</v>
      </c>
      <c r="N316" s="97">
        <v>3.1500000000000215E-2</v>
      </c>
      <c r="O316" s="93">
        <v>6861464.6153999995</v>
      </c>
      <c r="P316" s="95">
        <v>111.95650000000001</v>
      </c>
      <c r="Q316" s="83"/>
      <c r="R316" s="93">
        <v>29229.454971008992</v>
      </c>
      <c r="S316" s="94">
        <v>4.5743097435999996E-3</v>
      </c>
      <c r="T316" s="94">
        <v>3.7842336142675562E-3</v>
      </c>
      <c r="U316" s="94">
        <f>R316/'סכום נכסי הקרן'!$C$42</f>
        <v>3.9656123515726413E-4</v>
      </c>
    </row>
    <row r="317" spans="2:21">
      <c r="B317" s="86" t="s">
        <v>1064</v>
      </c>
      <c r="C317" s="83" t="s">
        <v>1065</v>
      </c>
      <c r="D317" s="96" t="s">
        <v>30</v>
      </c>
      <c r="E317" s="96" t="s">
        <v>927</v>
      </c>
      <c r="F317" s="83"/>
      <c r="G317" s="96" t="s">
        <v>949</v>
      </c>
      <c r="H317" s="83" t="s">
        <v>1066</v>
      </c>
      <c r="I317" s="83" t="s">
        <v>936</v>
      </c>
      <c r="J317" s="83"/>
      <c r="K317" s="93">
        <v>7.7300000000000635</v>
      </c>
      <c r="L317" s="96" t="s">
        <v>153</v>
      </c>
      <c r="M317" s="97">
        <v>5.6250000000000001E-2</v>
      </c>
      <c r="N317" s="97">
        <v>4.3900000000000633E-2</v>
      </c>
      <c r="O317" s="93">
        <v>3127127.6786999987</v>
      </c>
      <c r="P317" s="95">
        <v>112.401</v>
      </c>
      <c r="Q317" s="83"/>
      <c r="R317" s="93">
        <v>13374.281187543998</v>
      </c>
      <c r="S317" s="94">
        <v>6.254255357399997E-3</v>
      </c>
      <c r="T317" s="94">
        <v>1.7315206351527506E-3</v>
      </c>
      <c r="U317" s="94">
        <f>R317/'סכום נכסי הקרן'!$C$42</f>
        <v>1.814512611450834E-4</v>
      </c>
    </row>
    <row r="318" spans="2:21">
      <c r="B318" s="86" t="s">
        <v>1067</v>
      </c>
      <c r="C318" s="83" t="s">
        <v>1068</v>
      </c>
      <c r="D318" s="96" t="s">
        <v>30</v>
      </c>
      <c r="E318" s="96" t="s">
        <v>927</v>
      </c>
      <c r="F318" s="83"/>
      <c r="G318" s="96" t="s">
        <v>939</v>
      </c>
      <c r="H318" s="83" t="s">
        <v>1069</v>
      </c>
      <c r="I318" s="83" t="s">
        <v>960</v>
      </c>
      <c r="J318" s="83"/>
      <c r="K318" s="93">
        <v>6.8199999999992347</v>
      </c>
      <c r="L318" s="96" t="s">
        <v>151</v>
      </c>
      <c r="M318" s="97">
        <v>7.0000000000000007E-2</v>
      </c>
      <c r="N318" s="97">
        <v>5.5499999999994769E-2</v>
      </c>
      <c r="O318" s="93">
        <v>3370011.3818999999</v>
      </c>
      <c r="P318" s="95">
        <v>110.57259999999999</v>
      </c>
      <c r="Q318" s="83"/>
      <c r="R318" s="93">
        <v>12975.003438255997</v>
      </c>
      <c r="S318" s="94">
        <v>4.4933485092000002E-3</v>
      </c>
      <c r="T318" s="94">
        <v>1.679827564523025E-3</v>
      </c>
      <c r="U318" s="94">
        <f>R318/'סכום נכסי הקרן'!$C$42</f>
        <v>1.7603418862062106E-4</v>
      </c>
    </row>
    <row r="319" spans="2:21">
      <c r="B319" s="86" t="s">
        <v>1070</v>
      </c>
      <c r="C319" s="83" t="s">
        <v>1071</v>
      </c>
      <c r="D319" s="96" t="s">
        <v>30</v>
      </c>
      <c r="E319" s="96" t="s">
        <v>927</v>
      </c>
      <c r="F319" s="83"/>
      <c r="G319" s="96" t="s">
        <v>929</v>
      </c>
      <c r="H319" s="83" t="s">
        <v>1069</v>
      </c>
      <c r="I319" s="83" t="s">
        <v>960</v>
      </c>
      <c r="J319" s="83"/>
      <c r="K319" s="93">
        <v>0.45000000000010076</v>
      </c>
      <c r="L319" s="96" t="s">
        <v>151</v>
      </c>
      <c r="M319" s="97">
        <v>0.05</v>
      </c>
      <c r="N319" s="97">
        <v>2.9699999999998266E-2</v>
      </c>
      <c r="O319" s="93">
        <v>3529403.8121249997</v>
      </c>
      <c r="P319" s="95">
        <v>100.9452</v>
      </c>
      <c r="Q319" s="83"/>
      <c r="R319" s="93">
        <v>12405.546061794998</v>
      </c>
      <c r="S319" s="94">
        <v>3.211468436874431E-3</v>
      </c>
      <c r="T319" s="94">
        <v>1.6061019426106867E-3</v>
      </c>
      <c r="U319" s="94">
        <f>R319/'סכום נכסי הקרן'!$C$42</f>
        <v>1.6830825870496675E-4</v>
      </c>
    </row>
    <row r="320" spans="2:21">
      <c r="B320" s="86" t="s">
        <v>1072</v>
      </c>
      <c r="C320" s="83" t="s">
        <v>1073</v>
      </c>
      <c r="D320" s="96" t="s">
        <v>30</v>
      </c>
      <c r="E320" s="96" t="s">
        <v>927</v>
      </c>
      <c r="F320" s="83"/>
      <c r="G320" s="96" t="s">
        <v>1074</v>
      </c>
      <c r="H320" s="83" t="s">
        <v>1069</v>
      </c>
      <c r="I320" s="83" t="s">
        <v>960</v>
      </c>
      <c r="J320" s="83"/>
      <c r="K320" s="93">
        <v>6.709999999999595</v>
      </c>
      <c r="L320" s="96" t="s">
        <v>151</v>
      </c>
      <c r="M320" s="97">
        <v>4.4999999999999998E-2</v>
      </c>
      <c r="N320" s="97">
        <v>3.309999999999836E-2</v>
      </c>
      <c r="O320" s="93">
        <v>12144185.159999995</v>
      </c>
      <c r="P320" s="95">
        <v>109.407</v>
      </c>
      <c r="Q320" s="83"/>
      <c r="R320" s="93">
        <v>46263.901707163001</v>
      </c>
      <c r="S320" s="94">
        <v>1.6192246879999993E-2</v>
      </c>
      <c r="T320" s="94">
        <v>5.9896228698435063E-3</v>
      </c>
      <c r="U320" s="94">
        <f>R320/'סכום נכסי הקרן'!$C$42</f>
        <v>6.2767061590384159E-4</v>
      </c>
    </row>
    <row r="321" spans="2:21">
      <c r="B321" s="86" t="s">
        <v>1075</v>
      </c>
      <c r="C321" s="83" t="s">
        <v>1076</v>
      </c>
      <c r="D321" s="96" t="s">
        <v>30</v>
      </c>
      <c r="E321" s="96" t="s">
        <v>927</v>
      </c>
      <c r="F321" s="83"/>
      <c r="G321" s="96" t="s">
        <v>958</v>
      </c>
      <c r="H321" s="83" t="s">
        <v>1069</v>
      </c>
      <c r="I321" s="83" t="s">
        <v>960</v>
      </c>
      <c r="J321" s="83"/>
      <c r="K321" s="93">
        <v>5.9700000000001552</v>
      </c>
      <c r="L321" s="96" t="s">
        <v>151</v>
      </c>
      <c r="M321" s="97">
        <v>0.06</v>
      </c>
      <c r="N321" s="97">
        <v>5.330000000000145E-2</v>
      </c>
      <c r="O321" s="93">
        <v>9566581.8597899992</v>
      </c>
      <c r="P321" s="95">
        <v>104.84269999999999</v>
      </c>
      <c r="Q321" s="83"/>
      <c r="R321" s="93">
        <v>34923.970877678985</v>
      </c>
      <c r="S321" s="94">
        <v>1.2755442479719999E-2</v>
      </c>
      <c r="T321" s="94">
        <v>4.5214823427291535E-3</v>
      </c>
      <c r="U321" s="94">
        <f>R321/'סכום נכסי הקרן'!$C$42</f>
        <v>4.7381974934480344E-4</v>
      </c>
    </row>
    <row r="322" spans="2:21">
      <c r="B322" s="86" t="s">
        <v>1077</v>
      </c>
      <c r="C322" s="83" t="s">
        <v>1078</v>
      </c>
      <c r="D322" s="96" t="s">
        <v>30</v>
      </c>
      <c r="E322" s="96" t="s">
        <v>927</v>
      </c>
      <c r="F322" s="83"/>
      <c r="G322" s="96" t="s">
        <v>1034</v>
      </c>
      <c r="H322" s="83" t="s">
        <v>1069</v>
      </c>
      <c r="I322" s="83" t="s">
        <v>960</v>
      </c>
      <c r="J322" s="83"/>
      <c r="K322" s="93">
        <v>4.0999999999997678</v>
      </c>
      <c r="L322" s="96" t="s">
        <v>151</v>
      </c>
      <c r="M322" s="97">
        <v>5.2499999999999998E-2</v>
      </c>
      <c r="N322" s="97">
        <v>3.6099999999998071E-2</v>
      </c>
      <c r="O322" s="93">
        <v>5041354.8645449989</v>
      </c>
      <c r="P322" s="95">
        <v>108.6035</v>
      </c>
      <c r="Q322" s="83"/>
      <c r="R322" s="93">
        <v>19064.255830824008</v>
      </c>
      <c r="S322" s="94">
        <v>8.4022581075749985E-3</v>
      </c>
      <c r="T322" s="94">
        <v>2.468181422389009E-3</v>
      </c>
      <c r="U322" s="94">
        <f>R322/'סכום נכסי הקרן'!$C$42</f>
        <v>2.5864816320126782E-4</v>
      </c>
    </row>
    <row r="323" spans="2:21">
      <c r="B323" s="86" t="s">
        <v>1079</v>
      </c>
      <c r="C323" s="83" t="s">
        <v>1080</v>
      </c>
      <c r="D323" s="96" t="s">
        <v>30</v>
      </c>
      <c r="E323" s="96" t="s">
        <v>927</v>
      </c>
      <c r="F323" s="83"/>
      <c r="G323" s="96" t="s">
        <v>1081</v>
      </c>
      <c r="H323" s="83" t="s">
        <v>1066</v>
      </c>
      <c r="I323" s="83" t="s">
        <v>936</v>
      </c>
      <c r="J323" s="83"/>
      <c r="K323" s="93">
        <v>6.8700000000001067</v>
      </c>
      <c r="L323" s="96" t="s">
        <v>151</v>
      </c>
      <c r="M323" s="97">
        <v>4.8750000000000002E-2</v>
      </c>
      <c r="N323" s="97">
        <v>4.0600000000000719E-2</v>
      </c>
      <c r="O323" s="93">
        <v>7590115.7249999996</v>
      </c>
      <c r="P323" s="95">
        <v>106.6632</v>
      </c>
      <c r="Q323" s="83"/>
      <c r="R323" s="93">
        <v>28189.776812699987</v>
      </c>
      <c r="S323" s="94">
        <v>7.5901157249999998E-3</v>
      </c>
      <c r="T323" s="94">
        <v>3.6496301795269836E-3</v>
      </c>
      <c r="U323" s="94">
        <f>R323/'סכום נכסי הקרן'!$C$42</f>
        <v>3.8245573592595854E-4</v>
      </c>
    </row>
    <row r="324" spans="2:21">
      <c r="B324" s="86" t="s">
        <v>1082</v>
      </c>
      <c r="C324" s="83" t="s">
        <v>1083</v>
      </c>
      <c r="D324" s="96" t="s">
        <v>30</v>
      </c>
      <c r="E324" s="96" t="s">
        <v>927</v>
      </c>
      <c r="F324" s="83"/>
      <c r="G324" s="96" t="s">
        <v>1034</v>
      </c>
      <c r="H324" s="83" t="s">
        <v>1066</v>
      </c>
      <c r="I324" s="83" t="s">
        <v>931</v>
      </c>
      <c r="J324" s="83"/>
      <c r="K324" s="93">
        <v>4.4800000000000866</v>
      </c>
      <c r="L324" s="96" t="s">
        <v>153</v>
      </c>
      <c r="M324" s="97">
        <v>0.03</v>
      </c>
      <c r="N324" s="97">
        <v>1.8099999999999589E-2</v>
      </c>
      <c r="O324" s="93">
        <v>5981011.1912999991</v>
      </c>
      <c r="P324" s="95">
        <v>105.7111</v>
      </c>
      <c r="Q324" s="83"/>
      <c r="R324" s="93">
        <v>24057.468667978999</v>
      </c>
      <c r="S324" s="94">
        <v>1.1962022382599998E-2</v>
      </c>
      <c r="T324" s="94">
        <v>3.1146349358156375E-3</v>
      </c>
      <c r="U324" s="94">
        <f>R324/'סכום נכסי הקרן'!$C$42</f>
        <v>3.2639197341152498E-4</v>
      </c>
    </row>
    <row r="325" spans="2:21">
      <c r="B325" s="86" t="s">
        <v>1084</v>
      </c>
      <c r="C325" s="83" t="s">
        <v>1085</v>
      </c>
      <c r="D325" s="96" t="s">
        <v>30</v>
      </c>
      <c r="E325" s="96" t="s">
        <v>927</v>
      </c>
      <c r="F325" s="83"/>
      <c r="G325" s="96" t="s">
        <v>1086</v>
      </c>
      <c r="H325" s="83" t="s">
        <v>1066</v>
      </c>
      <c r="I325" s="83" t="s">
        <v>931</v>
      </c>
      <c r="J325" s="83"/>
      <c r="K325" s="93">
        <v>1.9599999999999822</v>
      </c>
      <c r="L325" s="96" t="s">
        <v>151</v>
      </c>
      <c r="M325" s="97">
        <v>4.1250000000000002E-2</v>
      </c>
      <c r="N325" s="97">
        <v>2.7500000000000569E-2</v>
      </c>
      <c r="O325" s="93">
        <v>6125223.3900749981</v>
      </c>
      <c r="P325" s="95">
        <v>103.33880000000001</v>
      </c>
      <c r="Q325" s="83"/>
      <c r="R325" s="93">
        <v>22040.135155064996</v>
      </c>
      <c r="S325" s="94">
        <v>1.0208705650124997E-2</v>
      </c>
      <c r="T325" s="94">
        <v>2.853457938217516E-3</v>
      </c>
      <c r="U325" s="94">
        <f>R325/'סכום נכסי הקרן'!$C$42</f>
        <v>2.9902244940230928E-4</v>
      </c>
    </row>
    <row r="326" spans="2:21">
      <c r="B326" s="86" t="s">
        <v>1087</v>
      </c>
      <c r="C326" s="83" t="s">
        <v>1088</v>
      </c>
      <c r="D326" s="96" t="s">
        <v>30</v>
      </c>
      <c r="E326" s="96" t="s">
        <v>927</v>
      </c>
      <c r="F326" s="83"/>
      <c r="G326" s="96" t="s">
        <v>929</v>
      </c>
      <c r="H326" s="83" t="s">
        <v>1066</v>
      </c>
      <c r="I326" s="83" t="s">
        <v>936</v>
      </c>
      <c r="J326" s="83"/>
      <c r="K326" s="93">
        <v>2.2000000000001485</v>
      </c>
      <c r="L326" s="96" t="s">
        <v>151</v>
      </c>
      <c r="M326" s="97">
        <v>4.8750000000000002E-2</v>
      </c>
      <c r="N326" s="97">
        <v>3.1400000000000421E-2</v>
      </c>
      <c r="O326" s="93">
        <v>7013266.9298999999</v>
      </c>
      <c r="P326" s="95">
        <v>104.39279999999999</v>
      </c>
      <c r="Q326" s="83"/>
      <c r="R326" s="93">
        <v>25492.913588420997</v>
      </c>
      <c r="S326" s="94">
        <v>6.0486207891972451E-3</v>
      </c>
      <c r="T326" s="94">
        <v>3.3004768861617517E-3</v>
      </c>
      <c r="U326" s="94">
        <f>R326/'סכום נכסי הקרן'!$C$42</f>
        <v>3.4586691097759654E-4</v>
      </c>
    </row>
    <row r="327" spans="2:21">
      <c r="B327" s="86" t="s">
        <v>1089</v>
      </c>
      <c r="C327" s="83" t="s">
        <v>1090</v>
      </c>
      <c r="D327" s="96" t="s">
        <v>30</v>
      </c>
      <c r="E327" s="96" t="s">
        <v>927</v>
      </c>
      <c r="F327" s="83"/>
      <c r="G327" s="96" t="s">
        <v>929</v>
      </c>
      <c r="H327" s="83" t="s">
        <v>1066</v>
      </c>
      <c r="I327" s="83" t="s">
        <v>936</v>
      </c>
      <c r="J327" s="83"/>
      <c r="K327" s="93">
        <v>5.8499999999995822</v>
      </c>
      <c r="L327" s="96" t="s">
        <v>151</v>
      </c>
      <c r="M327" s="97">
        <v>6.4899999999999999E-2</v>
      </c>
      <c r="N327" s="97">
        <v>5.7799999999997007E-2</v>
      </c>
      <c r="O327" s="93">
        <v>1518023.1449999993</v>
      </c>
      <c r="P327" s="95">
        <v>104.00620000000001</v>
      </c>
      <c r="Q327" s="83"/>
      <c r="R327" s="93">
        <v>5497.514276938</v>
      </c>
      <c r="S327" s="94">
        <v>6.4535434642501216E-4</v>
      </c>
      <c r="T327" s="94">
        <v>7.1174362786917324E-4</v>
      </c>
      <c r="U327" s="94">
        <f>R327/'סכום נכסי הקרן'!$C$42</f>
        <v>7.4585757897967765E-5</v>
      </c>
    </row>
    <row r="328" spans="2:21">
      <c r="B328" s="86" t="s">
        <v>1091</v>
      </c>
      <c r="C328" s="83" t="s">
        <v>1092</v>
      </c>
      <c r="D328" s="96" t="s">
        <v>30</v>
      </c>
      <c r="E328" s="96" t="s">
        <v>927</v>
      </c>
      <c r="F328" s="83"/>
      <c r="G328" s="96" t="s">
        <v>929</v>
      </c>
      <c r="H328" s="83" t="s">
        <v>1066</v>
      </c>
      <c r="I328" s="83" t="s">
        <v>936</v>
      </c>
      <c r="J328" s="83"/>
      <c r="K328" s="93">
        <v>4.9199999999998001</v>
      </c>
      <c r="L328" s="96" t="s">
        <v>153</v>
      </c>
      <c r="M328" s="97">
        <v>4.4999999999999998E-2</v>
      </c>
      <c r="N328" s="97">
        <v>1.5599999999999217E-2</v>
      </c>
      <c r="O328" s="93">
        <v>7039376.9279939998</v>
      </c>
      <c r="P328" s="95">
        <v>117.3301</v>
      </c>
      <c r="Q328" s="83"/>
      <c r="R328" s="93">
        <v>31426.657674082984</v>
      </c>
      <c r="S328" s="94">
        <v>7.0393769279940002E-3</v>
      </c>
      <c r="T328" s="94">
        <v>4.068697636418467E-3</v>
      </c>
      <c r="U328" s="94">
        <f>R328/'סכום נכסי הקרן'!$C$42</f>
        <v>4.2637107658900205E-4</v>
      </c>
    </row>
    <row r="329" spans="2:21">
      <c r="B329" s="86" t="s">
        <v>1093</v>
      </c>
      <c r="C329" s="83" t="s">
        <v>1094</v>
      </c>
      <c r="D329" s="96" t="s">
        <v>30</v>
      </c>
      <c r="E329" s="96" t="s">
        <v>927</v>
      </c>
      <c r="F329" s="83"/>
      <c r="G329" s="96" t="s">
        <v>1034</v>
      </c>
      <c r="H329" s="83" t="s">
        <v>1066</v>
      </c>
      <c r="I329" s="83" t="s">
        <v>931</v>
      </c>
      <c r="J329" s="83"/>
      <c r="K329" s="93">
        <v>4.0499999999997947</v>
      </c>
      <c r="L329" s="96" t="s">
        <v>153</v>
      </c>
      <c r="M329" s="97">
        <v>4.2500000000000003E-2</v>
      </c>
      <c r="N329" s="97">
        <v>1.7599999999999463E-2</v>
      </c>
      <c r="O329" s="93">
        <v>3612895.0850999993</v>
      </c>
      <c r="P329" s="95">
        <v>112.5855</v>
      </c>
      <c r="Q329" s="83"/>
      <c r="R329" s="93">
        <v>15477.206152383995</v>
      </c>
      <c r="S329" s="94">
        <v>1.2042983616999998E-2</v>
      </c>
      <c r="T329" s="94">
        <v>2.0037788537244951E-3</v>
      </c>
      <c r="U329" s="94">
        <f>R329/'סכום נכסי הקרן'!$C$42</f>
        <v>2.0998201966682562E-4</v>
      </c>
    </row>
    <row r="330" spans="2:21">
      <c r="B330" s="86" t="s">
        <v>1095</v>
      </c>
      <c r="C330" s="83" t="s">
        <v>1096</v>
      </c>
      <c r="D330" s="96" t="s">
        <v>30</v>
      </c>
      <c r="E330" s="96" t="s">
        <v>927</v>
      </c>
      <c r="F330" s="83"/>
      <c r="G330" s="96" t="s">
        <v>1034</v>
      </c>
      <c r="H330" s="83" t="s">
        <v>1069</v>
      </c>
      <c r="I330" s="83" t="s">
        <v>960</v>
      </c>
      <c r="J330" s="83"/>
      <c r="K330" s="93">
        <v>3.0700000000002055</v>
      </c>
      <c r="L330" s="96" t="s">
        <v>153</v>
      </c>
      <c r="M330" s="97">
        <v>3.7499999999999999E-2</v>
      </c>
      <c r="N330" s="97">
        <v>1.1100000000000656E-2</v>
      </c>
      <c r="O330" s="93">
        <v>4493348.5091999983</v>
      </c>
      <c r="P330" s="95">
        <v>110.8103</v>
      </c>
      <c r="Q330" s="83"/>
      <c r="R330" s="93">
        <v>18945.453648415998</v>
      </c>
      <c r="S330" s="94">
        <v>5.9911313455999976E-3</v>
      </c>
      <c r="T330" s="94">
        <v>2.452800526215521E-3</v>
      </c>
      <c r="U330" s="94">
        <f>R330/'סכום נכסי הקרן'!$C$42</f>
        <v>2.5703635277778142E-4</v>
      </c>
    </row>
    <row r="331" spans="2:21">
      <c r="B331" s="86" t="s">
        <v>1097</v>
      </c>
      <c r="C331" s="83" t="s">
        <v>1098</v>
      </c>
      <c r="D331" s="96" t="s">
        <v>30</v>
      </c>
      <c r="E331" s="96" t="s">
        <v>927</v>
      </c>
      <c r="F331" s="83"/>
      <c r="G331" s="96" t="s">
        <v>1074</v>
      </c>
      <c r="H331" s="83" t="s">
        <v>1069</v>
      </c>
      <c r="I331" s="83" t="s">
        <v>960</v>
      </c>
      <c r="J331" s="83"/>
      <c r="K331" s="93">
        <v>7.9999999999984625E-2</v>
      </c>
      <c r="L331" s="96" t="s">
        <v>151</v>
      </c>
      <c r="M331" s="97">
        <v>4.6249999999999999E-2</v>
      </c>
      <c r="N331" s="97">
        <v>-4.2000000000005817E-3</v>
      </c>
      <c r="O331" s="93">
        <v>6492888.5957939979</v>
      </c>
      <c r="P331" s="95">
        <v>103.46210000000001</v>
      </c>
      <c r="Q331" s="83"/>
      <c r="R331" s="93">
        <v>23390.954131841994</v>
      </c>
      <c r="S331" s="94">
        <v>8.6571847943919967E-3</v>
      </c>
      <c r="T331" s="94">
        <v>3.0283436685118416E-3</v>
      </c>
      <c r="U331" s="94">
        <f>R331/'סכום נכסי הקרן'!$C$42</f>
        <v>3.1734925167884403E-4</v>
      </c>
    </row>
    <row r="332" spans="2:21">
      <c r="B332" s="86" t="s">
        <v>1099</v>
      </c>
      <c r="C332" s="83" t="s">
        <v>1100</v>
      </c>
      <c r="D332" s="96" t="s">
        <v>30</v>
      </c>
      <c r="E332" s="96" t="s">
        <v>927</v>
      </c>
      <c r="F332" s="83"/>
      <c r="G332" s="96" t="s">
        <v>983</v>
      </c>
      <c r="H332" s="83" t="s">
        <v>1066</v>
      </c>
      <c r="I332" s="83" t="s">
        <v>936</v>
      </c>
      <c r="J332" s="83"/>
      <c r="K332" s="93">
        <v>4.2300000000000093</v>
      </c>
      <c r="L332" s="96" t="s">
        <v>151</v>
      </c>
      <c r="M332" s="97">
        <v>6.25E-2</v>
      </c>
      <c r="N332" s="97">
        <v>4.400000000000006E-2</v>
      </c>
      <c r="O332" s="93">
        <v>10018952.756999996</v>
      </c>
      <c r="P332" s="95">
        <v>113.9389</v>
      </c>
      <c r="Q332" s="83"/>
      <c r="R332" s="93">
        <v>39748.723060641991</v>
      </c>
      <c r="S332" s="94">
        <v>7.7068867361538423E-3</v>
      </c>
      <c r="T332" s="94">
        <v>5.146125854193476E-3</v>
      </c>
      <c r="U332" s="94">
        <f>R332/'סכום נכסי הקרן'!$C$42</f>
        <v>5.3927802377726263E-4</v>
      </c>
    </row>
    <row r="333" spans="2:21">
      <c r="B333" s="86" t="s">
        <v>1101</v>
      </c>
      <c r="C333" s="83" t="s">
        <v>1102</v>
      </c>
      <c r="D333" s="96" t="s">
        <v>30</v>
      </c>
      <c r="E333" s="96" t="s">
        <v>927</v>
      </c>
      <c r="F333" s="83"/>
      <c r="G333" s="96" t="s">
        <v>1103</v>
      </c>
      <c r="H333" s="83" t="s">
        <v>1104</v>
      </c>
      <c r="I333" s="83" t="s">
        <v>931</v>
      </c>
      <c r="J333" s="83"/>
      <c r="K333" s="93">
        <v>6.6999999999993296</v>
      </c>
      <c r="L333" s="96" t="s">
        <v>151</v>
      </c>
      <c r="M333" s="97">
        <v>4.7500000000000001E-2</v>
      </c>
      <c r="N333" s="97">
        <v>4.4999999999995148E-2</v>
      </c>
      <c r="O333" s="93">
        <v>7590115.7249999996</v>
      </c>
      <c r="P333" s="95">
        <v>101.455</v>
      </c>
      <c r="Q333" s="83"/>
      <c r="R333" s="93">
        <v>26813.321746439997</v>
      </c>
      <c r="S333" s="94">
        <v>5.6223079444444445E-3</v>
      </c>
      <c r="T333" s="94">
        <v>3.4714254358724655E-3</v>
      </c>
      <c r="U333" s="94">
        <f>R333/'סכום נכסי הקרן'!$C$42</f>
        <v>3.6378112424551728E-4</v>
      </c>
    </row>
    <row r="334" spans="2:21">
      <c r="B334" s="86" t="s">
        <v>1105</v>
      </c>
      <c r="C334" s="83" t="s">
        <v>1106</v>
      </c>
      <c r="D334" s="96" t="s">
        <v>30</v>
      </c>
      <c r="E334" s="96" t="s">
        <v>927</v>
      </c>
      <c r="F334" s="83"/>
      <c r="G334" s="96" t="s">
        <v>929</v>
      </c>
      <c r="H334" s="83" t="s">
        <v>1104</v>
      </c>
      <c r="I334" s="83" t="s">
        <v>931</v>
      </c>
      <c r="J334" s="83"/>
      <c r="K334" s="93">
        <v>4.1100000000000572</v>
      </c>
      <c r="L334" s="96" t="s">
        <v>151</v>
      </c>
      <c r="M334" s="97">
        <v>7.0000000000000007E-2</v>
      </c>
      <c r="N334" s="97">
        <v>3.1800000000000696E-2</v>
      </c>
      <c r="O334" s="93">
        <v>8770530.5225519966</v>
      </c>
      <c r="P334" s="95">
        <v>116.358</v>
      </c>
      <c r="Q334" s="83"/>
      <c r="R334" s="93">
        <v>35534.554819536002</v>
      </c>
      <c r="S334" s="94">
        <v>7.0168173598137472E-3</v>
      </c>
      <c r="T334" s="94">
        <v>4.6005324748441398E-3</v>
      </c>
      <c r="U334" s="94">
        <f>R334/'סכום נכסי הקרן'!$C$42</f>
        <v>4.8210365071724327E-4</v>
      </c>
    </row>
    <row r="335" spans="2:21">
      <c r="B335" s="86" t="s">
        <v>1107</v>
      </c>
      <c r="C335" s="83" t="s">
        <v>1108</v>
      </c>
      <c r="D335" s="96" t="s">
        <v>30</v>
      </c>
      <c r="E335" s="96" t="s">
        <v>927</v>
      </c>
      <c r="F335" s="83"/>
      <c r="G335" s="96" t="s">
        <v>929</v>
      </c>
      <c r="H335" s="83" t="s">
        <v>1104</v>
      </c>
      <c r="I335" s="83" t="s">
        <v>931</v>
      </c>
      <c r="J335" s="83"/>
      <c r="K335" s="93">
        <v>6.1300000000002841</v>
      </c>
      <c r="L335" s="96" t="s">
        <v>151</v>
      </c>
      <c r="M335" s="97">
        <v>5.1249999999999997E-2</v>
      </c>
      <c r="N335" s="97">
        <v>3.620000000000239E-2</v>
      </c>
      <c r="O335" s="93">
        <v>4098662.4914999991</v>
      </c>
      <c r="P335" s="95">
        <v>110.38030000000001</v>
      </c>
      <c r="Q335" s="83"/>
      <c r="R335" s="93">
        <v>15752.964617181002</v>
      </c>
      <c r="S335" s="94">
        <v>2.7324416609999995E-3</v>
      </c>
      <c r="T335" s="94">
        <v>2.0394803217449789E-3</v>
      </c>
      <c r="U335" s="94">
        <f>R335/'סכום נכסי הקרן'!$C$42</f>
        <v>2.1372328400149883E-4</v>
      </c>
    </row>
    <row r="336" spans="2:21">
      <c r="B336" s="86" t="s">
        <v>1109</v>
      </c>
      <c r="C336" s="83" t="s">
        <v>1110</v>
      </c>
      <c r="D336" s="96" t="s">
        <v>30</v>
      </c>
      <c r="E336" s="96" t="s">
        <v>927</v>
      </c>
      <c r="F336" s="83"/>
      <c r="G336" s="96" t="s">
        <v>929</v>
      </c>
      <c r="H336" s="83" t="s">
        <v>1104</v>
      </c>
      <c r="I336" s="83" t="s">
        <v>936</v>
      </c>
      <c r="J336" s="83"/>
      <c r="K336" s="93">
        <v>6.8100000000000689</v>
      </c>
      <c r="L336" s="96" t="s">
        <v>151</v>
      </c>
      <c r="M336" s="97">
        <v>4.4999999999999998E-2</v>
      </c>
      <c r="N336" s="97">
        <v>4.1099999999999824E-2</v>
      </c>
      <c r="O336" s="93">
        <v>8227685.4458999978</v>
      </c>
      <c r="P336" s="95">
        <v>102.756</v>
      </c>
      <c r="Q336" s="83"/>
      <c r="R336" s="93">
        <v>29438.361669931997</v>
      </c>
      <c r="S336" s="94">
        <v>5.4851236305999982E-3</v>
      </c>
      <c r="T336" s="94">
        <v>3.8112800218414989E-3</v>
      </c>
      <c r="U336" s="94">
        <f>R336/'סכום נכסי הקרן'!$C$42</f>
        <v>3.9939550964646352E-4</v>
      </c>
    </row>
    <row r="337" spans="2:21">
      <c r="B337" s="86" t="s">
        <v>1111</v>
      </c>
      <c r="C337" s="83" t="s">
        <v>1112</v>
      </c>
      <c r="D337" s="96" t="s">
        <v>30</v>
      </c>
      <c r="E337" s="96" t="s">
        <v>927</v>
      </c>
      <c r="F337" s="83"/>
      <c r="G337" s="96" t="s">
        <v>958</v>
      </c>
      <c r="H337" s="83" t="s">
        <v>1104</v>
      </c>
      <c r="I337" s="83" t="s">
        <v>931</v>
      </c>
      <c r="J337" s="83"/>
      <c r="K337" s="93">
        <v>5.3500000000001471</v>
      </c>
      <c r="L337" s="96" t="s">
        <v>154</v>
      </c>
      <c r="M337" s="97">
        <v>0.06</v>
      </c>
      <c r="N337" s="97">
        <v>4.3400000000001243E-2</v>
      </c>
      <c r="O337" s="93">
        <v>7195429.707299998</v>
      </c>
      <c r="P337" s="95">
        <v>109.7003</v>
      </c>
      <c r="Q337" s="83"/>
      <c r="R337" s="93">
        <v>33783.796399322993</v>
      </c>
      <c r="S337" s="94">
        <v>5.7563437658399988E-3</v>
      </c>
      <c r="T337" s="94">
        <v>4.3738680067312973E-3</v>
      </c>
      <c r="U337" s="94">
        <f>R337/'סכום נכסי הקרן'!$C$42</f>
        <v>4.5835079859357999E-4</v>
      </c>
    </row>
    <row r="338" spans="2:21">
      <c r="B338" s="86" t="s">
        <v>1113</v>
      </c>
      <c r="C338" s="83" t="s">
        <v>1114</v>
      </c>
      <c r="D338" s="96" t="s">
        <v>30</v>
      </c>
      <c r="E338" s="96" t="s">
        <v>927</v>
      </c>
      <c r="F338" s="83"/>
      <c r="G338" s="96" t="s">
        <v>958</v>
      </c>
      <c r="H338" s="83" t="s">
        <v>1104</v>
      </c>
      <c r="I338" s="83" t="s">
        <v>931</v>
      </c>
      <c r="J338" s="83"/>
      <c r="K338" s="93">
        <v>5.4500000000007747</v>
      </c>
      <c r="L338" s="96" t="s">
        <v>153</v>
      </c>
      <c r="M338" s="97">
        <v>0.05</v>
      </c>
      <c r="N338" s="97">
        <v>2.7000000000004021E-2</v>
      </c>
      <c r="O338" s="93">
        <v>3036046.2899999986</v>
      </c>
      <c r="P338" s="95">
        <v>116.23439999999999</v>
      </c>
      <c r="Q338" s="83"/>
      <c r="R338" s="93">
        <v>13427.574307687997</v>
      </c>
      <c r="S338" s="94">
        <v>3.0360462899999986E-3</v>
      </c>
      <c r="T338" s="94">
        <v>1.7384203059423067E-3</v>
      </c>
      <c r="U338" s="94">
        <f>R338/'סכום נכסי הקרן'!$C$42</f>
        <v>1.821742984227422E-4</v>
      </c>
    </row>
    <row r="339" spans="2:21">
      <c r="B339" s="86" t="s">
        <v>1115</v>
      </c>
      <c r="C339" s="83" t="s">
        <v>1116</v>
      </c>
      <c r="D339" s="96" t="s">
        <v>30</v>
      </c>
      <c r="E339" s="96" t="s">
        <v>927</v>
      </c>
      <c r="F339" s="83"/>
      <c r="G339" s="96" t="s">
        <v>1117</v>
      </c>
      <c r="H339" s="83" t="s">
        <v>1118</v>
      </c>
      <c r="I339" s="83" t="s">
        <v>960</v>
      </c>
      <c r="J339" s="83"/>
      <c r="K339" s="93">
        <v>7.9999999999989135E-2</v>
      </c>
      <c r="L339" s="96" t="s">
        <v>151</v>
      </c>
      <c r="M339" s="97">
        <v>5.3749999999999999E-2</v>
      </c>
      <c r="N339" s="97">
        <v>-1.1299999999999144E-2</v>
      </c>
      <c r="O339" s="93">
        <v>6072092.5799999973</v>
      </c>
      <c r="P339" s="95">
        <v>104.5436</v>
      </c>
      <c r="Q339" s="83"/>
      <c r="R339" s="93">
        <v>22103.674460852995</v>
      </c>
      <c r="S339" s="94">
        <v>6.0720925799999971E-3</v>
      </c>
      <c r="T339" s="94">
        <v>2.8616841462336647E-3</v>
      </c>
      <c r="U339" s="94">
        <f>R339/'סכום נכסי הקרן'!$C$42</f>
        <v>2.9988449851028328E-4</v>
      </c>
    </row>
    <row r="340" spans="2:21">
      <c r="B340" s="86" t="s">
        <v>1119</v>
      </c>
      <c r="C340" s="83" t="s">
        <v>1120</v>
      </c>
      <c r="D340" s="96" t="s">
        <v>30</v>
      </c>
      <c r="E340" s="96" t="s">
        <v>927</v>
      </c>
      <c r="F340" s="83"/>
      <c r="G340" s="96" t="s">
        <v>939</v>
      </c>
      <c r="H340" s="83" t="s">
        <v>1104</v>
      </c>
      <c r="I340" s="83" t="s">
        <v>931</v>
      </c>
      <c r="J340" s="83"/>
      <c r="K340" s="93">
        <v>3.7900000000002079</v>
      </c>
      <c r="L340" s="96" t="s">
        <v>151</v>
      </c>
      <c r="M340" s="97">
        <v>7.0000000000000007E-2</v>
      </c>
      <c r="N340" s="97">
        <v>5.310000000000336E-2</v>
      </c>
      <c r="O340" s="93">
        <v>5768487.9509999994</v>
      </c>
      <c r="P340" s="95">
        <v>107.3237</v>
      </c>
      <c r="Q340" s="83"/>
      <c r="R340" s="93">
        <v>21556.897582812006</v>
      </c>
      <c r="S340" s="94">
        <v>2.3073951803999999E-3</v>
      </c>
      <c r="T340" s="94">
        <v>2.7908948878147431E-3</v>
      </c>
      <c r="U340" s="94">
        <f>R340/'סכום נכסי הקרן'!$C$42</f>
        <v>2.9246627896679781E-4</v>
      </c>
    </row>
    <row r="341" spans="2:21">
      <c r="B341" s="86" t="s">
        <v>1121</v>
      </c>
      <c r="C341" s="83" t="s">
        <v>1122</v>
      </c>
      <c r="D341" s="96" t="s">
        <v>30</v>
      </c>
      <c r="E341" s="96" t="s">
        <v>927</v>
      </c>
      <c r="F341" s="83"/>
      <c r="G341" s="96" t="s">
        <v>963</v>
      </c>
      <c r="H341" s="83" t="s">
        <v>1123</v>
      </c>
      <c r="I341" s="83" t="s">
        <v>960</v>
      </c>
      <c r="J341" s="83"/>
      <c r="K341" s="93">
        <v>1.9299999999999113</v>
      </c>
      <c r="L341" s="96" t="s">
        <v>151</v>
      </c>
      <c r="M341" s="97">
        <v>0.05</v>
      </c>
      <c r="N341" s="97">
        <v>3.809999999999767E-2</v>
      </c>
      <c r="O341" s="93">
        <v>6497139.0605999995</v>
      </c>
      <c r="P341" s="95">
        <v>104.33710000000001</v>
      </c>
      <c r="Q341" s="83"/>
      <c r="R341" s="93">
        <v>23604.224515812995</v>
      </c>
      <c r="S341" s="94">
        <v>6.4971390605999997E-3</v>
      </c>
      <c r="T341" s="94">
        <v>3.0559550268745377E-3</v>
      </c>
      <c r="U341" s="94">
        <f>R341/'סכום נכסי הקרן'!$C$42</f>
        <v>3.2024272906232206E-4</v>
      </c>
    </row>
    <row r="342" spans="2:21">
      <c r="B342" s="86" t="s">
        <v>1124</v>
      </c>
      <c r="C342" s="83" t="s">
        <v>1125</v>
      </c>
      <c r="D342" s="96" t="s">
        <v>30</v>
      </c>
      <c r="E342" s="96" t="s">
        <v>927</v>
      </c>
      <c r="F342" s="83"/>
      <c r="G342" s="96" t="s">
        <v>939</v>
      </c>
      <c r="H342" s="83" t="s">
        <v>1126</v>
      </c>
      <c r="I342" s="83" t="s">
        <v>931</v>
      </c>
      <c r="J342" s="83"/>
      <c r="K342" s="93">
        <v>4.9600000000005071</v>
      </c>
      <c r="L342" s="96" t="s">
        <v>151</v>
      </c>
      <c r="M342" s="97">
        <v>7.2499999999999995E-2</v>
      </c>
      <c r="N342" s="97">
        <v>5.7600000000005779E-2</v>
      </c>
      <c r="O342" s="93">
        <v>3036046.2899999986</v>
      </c>
      <c r="P342" s="95">
        <v>107.46250000000001</v>
      </c>
      <c r="Q342" s="83"/>
      <c r="R342" s="93">
        <v>11360.412352968999</v>
      </c>
      <c r="S342" s="94">
        <v>2.0240308599999992E-3</v>
      </c>
      <c r="T342" s="94">
        <v>1.4707921971410488E-3</v>
      </c>
      <c r="U342" s="94">
        <f>R342/'סכום נכסי הקרן'!$C$42</f>
        <v>1.5412874304558791E-4</v>
      </c>
    </row>
    <row r="343" spans="2:21">
      <c r="B343" s="86" t="s">
        <v>1127</v>
      </c>
      <c r="C343" s="83" t="s">
        <v>1128</v>
      </c>
      <c r="D343" s="96" t="s">
        <v>30</v>
      </c>
      <c r="E343" s="96" t="s">
        <v>927</v>
      </c>
      <c r="F343" s="83"/>
      <c r="G343" s="96" t="s">
        <v>988</v>
      </c>
      <c r="H343" s="83" t="s">
        <v>1126</v>
      </c>
      <c r="I343" s="83" t="s">
        <v>931</v>
      </c>
      <c r="J343" s="83"/>
      <c r="K343" s="93">
        <v>3.3399999999999386</v>
      </c>
      <c r="L343" s="96" t="s">
        <v>151</v>
      </c>
      <c r="M343" s="97">
        <v>7.4999999999999997E-2</v>
      </c>
      <c r="N343" s="97">
        <v>5.3200000000002301E-2</v>
      </c>
      <c r="O343" s="93">
        <v>2428837.0319999992</v>
      </c>
      <c r="P343" s="95">
        <v>108.5688</v>
      </c>
      <c r="Q343" s="83"/>
      <c r="R343" s="93">
        <v>9181.8948237339991</v>
      </c>
      <c r="S343" s="94">
        <v>1.2144185159999996E-3</v>
      </c>
      <c r="T343" s="94">
        <v>1.1887472780148128E-3</v>
      </c>
      <c r="U343" s="94">
        <f>R343/'סכום נכסי הקרן'!$C$42</f>
        <v>1.245724067039746E-4</v>
      </c>
    </row>
    <row r="344" spans="2:21">
      <c r="B344" s="86" t="s">
        <v>1129</v>
      </c>
      <c r="C344" s="83" t="s">
        <v>1130</v>
      </c>
      <c r="D344" s="96" t="s">
        <v>30</v>
      </c>
      <c r="E344" s="96" t="s">
        <v>927</v>
      </c>
      <c r="F344" s="83"/>
      <c r="G344" s="96" t="s">
        <v>966</v>
      </c>
      <c r="H344" s="83" t="s">
        <v>1126</v>
      </c>
      <c r="I344" s="83" t="s">
        <v>931</v>
      </c>
      <c r="J344" s="83"/>
      <c r="K344" s="93">
        <v>7.0799999999999468</v>
      </c>
      <c r="L344" s="96" t="s">
        <v>151</v>
      </c>
      <c r="M344" s="97">
        <v>5.8749999999999997E-2</v>
      </c>
      <c r="N344" s="97">
        <v>4.1199999999999376E-2</v>
      </c>
      <c r="O344" s="93">
        <v>6072092.5799999973</v>
      </c>
      <c r="P344" s="95">
        <v>113.4288</v>
      </c>
      <c r="Q344" s="83"/>
      <c r="R344" s="93">
        <v>23982.291067353995</v>
      </c>
      <c r="S344" s="94">
        <v>6.0720925799999971E-3</v>
      </c>
      <c r="T344" s="94">
        <v>3.1049019591451081E-3</v>
      </c>
      <c r="U344" s="94">
        <f>R344/'סכום נכסי הקרן'!$C$42</f>
        <v>3.2537202547922245E-4</v>
      </c>
    </row>
    <row r="345" spans="2:21">
      <c r="B345" s="86" t="s">
        <v>1131</v>
      </c>
      <c r="C345" s="83" t="s">
        <v>1132</v>
      </c>
      <c r="D345" s="96" t="s">
        <v>30</v>
      </c>
      <c r="E345" s="96" t="s">
        <v>927</v>
      </c>
      <c r="F345" s="83"/>
      <c r="G345" s="96" t="s">
        <v>939</v>
      </c>
      <c r="H345" s="83" t="s">
        <v>1126</v>
      </c>
      <c r="I345" s="83" t="s">
        <v>931</v>
      </c>
      <c r="J345" s="83"/>
      <c r="K345" s="93">
        <v>4.9199999999998409</v>
      </c>
      <c r="L345" s="96" t="s">
        <v>151</v>
      </c>
      <c r="M345" s="97">
        <v>7.4999999999999997E-2</v>
      </c>
      <c r="N345" s="97">
        <v>6.0799999999998959E-2</v>
      </c>
      <c r="O345" s="93">
        <v>7134708.7814999977</v>
      </c>
      <c r="P345" s="95">
        <v>106.7835</v>
      </c>
      <c r="Q345" s="83"/>
      <c r="R345" s="93">
        <v>26528.284690021996</v>
      </c>
      <c r="S345" s="94">
        <v>4.7564725209999987E-3</v>
      </c>
      <c r="T345" s="94">
        <v>3.4345227015834161E-3</v>
      </c>
      <c r="U345" s="94">
        <f>R345/'סכום נכסי הקרן'!$C$42</f>
        <v>3.5991397560142436E-4</v>
      </c>
    </row>
    <row r="346" spans="2:21">
      <c r="B346" s="86" t="s">
        <v>1133</v>
      </c>
      <c r="C346" s="83" t="s">
        <v>1134</v>
      </c>
      <c r="D346" s="96" t="s">
        <v>30</v>
      </c>
      <c r="E346" s="96" t="s">
        <v>927</v>
      </c>
      <c r="F346" s="83"/>
      <c r="G346" s="96" t="s">
        <v>988</v>
      </c>
      <c r="H346" s="83" t="s">
        <v>1123</v>
      </c>
      <c r="I346" s="83" t="s">
        <v>960</v>
      </c>
      <c r="J346" s="83"/>
      <c r="K346" s="93">
        <v>2.5800000000005916</v>
      </c>
      <c r="L346" s="96" t="s">
        <v>151</v>
      </c>
      <c r="M346" s="97">
        <v>6.5000000000000002E-2</v>
      </c>
      <c r="N346" s="97">
        <v>4.5300000000018541E-2</v>
      </c>
      <c r="O346" s="93">
        <v>607209.2579999998</v>
      </c>
      <c r="P346" s="95">
        <v>110.3922</v>
      </c>
      <c r="Q346" s="83"/>
      <c r="R346" s="93">
        <v>2334.0244881389999</v>
      </c>
      <c r="S346" s="94">
        <v>8.0961234399999974E-4</v>
      </c>
      <c r="T346" s="94">
        <v>3.0217785221447584E-4</v>
      </c>
      <c r="U346" s="94">
        <f>R346/'סכום נכסי הקרן'!$C$42</f>
        <v>3.1666127022270372E-5</v>
      </c>
    </row>
    <row r="347" spans="2:21">
      <c r="B347" s="86" t="s">
        <v>1135</v>
      </c>
      <c r="C347" s="83" t="s">
        <v>1136</v>
      </c>
      <c r="D347" s="96" t="s">
        <v>30</v>
      </c>
      <c r="E347" s="96" t="s">
        <v>927</v>
      </c>
      <c r="F347" s="83"/>
      <c r="G347" s="96" t="s">
        <v>988</v>
      </c>
      <c r="H347" s="83" t="s">
        <v>1123</v>
      </c>
      <c r="I347" s="83" t="s">
        <v>960</v>
      </c>
      <c r="J347" s="83"/>
      <c r="K347" s="93">
        <v>3.7699999999999574</v>
      </c>
      <c r="L347" s="96" t="s">
        <v>151</v>
      </c>
      <c r="M347" s="97">
        <v>6.8750000000000006E-2</v>
      </c>
      <c r="N347" s="97">
        <v>5.0199999999999384E-2</v>
      </c>
      <c r="O347" s="93">
        <v>6982906.4670000002</v>
      </c>
      <c r="P347" s="95">
        <v>110.8633</v>
      </c>
      <c r="Q347" s="83"/>
      <c r="R347" s="93">
        <v>26955.833227981999</v>
      </c>
      <c r="S347" s="94">
        <v>9.310541956E-3</v>
      </c>
      <c r="T347" s="94">
        <v>3.4898758907100673E-3</v>
      </c>
      <c r="U347" s="94">
        <f>R347/'סכום נכסי הקרן'!$C$42</f>
        <v>3.6571460296417425E-4</v>
      </c>
    </row>
    <row r="348" spans="2:21">
      <c r="B348" s="86" t="s">
        <v>1137</v>
      </c>
      <c r="C348" s="83" t="s">
        <v>1138</v>
      </c>
      <c r="D348" s="96" t="s">
        <v>30</v>
      </c>
      <c r="E348" s="96" t="s">
        <v>927</v>
      </c>
      <c r="F348" s="83"/>
      <c r="G348" s="96" t="s">
        <v>1010</v>
      </c>
      <c r="H348" s="83" t="s">
        <v>1123</v>
      </c>
      <c r="I348" s="83" t="s">
        <v>960</v>
      </c>
      <c r="J348" s="83"/>
      <c r="K348" s="93">
        <v>2.6200000000000099</v>
      </c>
      <c r="L348" s="96" t="s">
        <v>151</v>
      </c>
      <c r="M348" s="97">
        <v>4.6249999999999999E-2</v>
      </c>
      <c r="N348" s="97">
        <v>3.400000000000105E-2</v>
      </c>
      <c r="O348" s="93">
        <v>6322566.3989250008</v>
      </c>
      <c r="P348" s="95">
        <v>104.9956</v>
      </c>
      <c r="Q348" s="83"/>
      <c r="R348" s="93">
        <v>23114.956563218995</v>
      </c>
      <c r="S348" s="94">
        <v>4.2150442659500001E-3</v>
      </c>
      <c r="T348" s="94">
        <v>2.9926112445691037E-3</v>
      </c>
      <c r="U348" s="94">
        <f>R348/'סכום נכסי הקרן'!$C$42</f>
        <v>3.1360474337986633E-4</v>
      </c>
    </row>
    <row r="349" spans="2:21">
      <c r="B349" s="86" t="s">
        <v>1139</v>
      </c>
      <c r="C349" s="83" t="s">
        <v>1140</v>
      </c>
      <c r="D349" s="96" t="s">
        <v>30</v>
      </c>
      <c r="E349" s="96" t="s">
        <v>927</v>
      </c>
      <c r="F349" s="83"/>
      <c r="G349" s="96" t="s">
        <v>1010</v>
      </c>
      <c r="H349" s="83" t="s">
        <v>1123</v>
      </c>
      <c r="I349" s="83" t="s">
        <v>960</v>
      </c>
      <c r="J349" s="83"/>
      <c r="K349" s="93">
        <v>7.999999999962866E-2</v>
      </c>
      <c r="L349" s="96" t="s">
        <v>151</v>
      </c>
      <c r="M349" s="97">
        <v>4.6249999999999999E-2</v>
      </c>
      <c r="N349" s="97">
        <v>-3.1199999999996755E-2</v>
      </c>
      <c r="O349" s="93">
        <v>1195291.4243729999</v>
      </c>
      <c r="P349" s="95">
        <v>103.52419999999999</v>
      </c>
      <c r="Q349" s="83"/>
      <c r="R349" s="93">
        <v>4308.6830368699993</v>
      </c>
      <c r="S349" s="94">
        <v>2.3905828487459997E-3</v>
      </c>
      <c r="T349" s="94">
        <v>5.5782987392409198E-4</v>
      </c>
      <c r="U349" s="94">
        <f>R349/'סכום נכסי הקרן'!$C$42</f>
        <v>5.8456672171856665E-5</v>
      </c>
    </row>
    <row r="350" spans="2:21">
      <c r="B350" s="86" t="s">
        <v>1141</v>
      </c>
      <c r="C350" s="83" t="s">
        <v>1142</v>
      </c>
      <c r="D350" s="96" t="s">
        <v>30</v>
      </c>
      <c r="E350" s="96" t="s">
        <v>927</v>
      </c>
      <c r="F350" s="83"/>
      <c r="G350" s="96" t="s">
        <v>945</v>
      </c>
      <c r="H350" s="83" t="s">
        <v>1123</v>
      </c>
      <c r="I350" s="83" t="s">
        <v>960</v>
      </c>
      <c r="J350" s="83"/>
      <c r="K350" s="93">
        <v>4.6600000000002026</v>
      </c>
      <c r="L350" s="96" t="s">
        <v>151</v>
      </c>
      <c r="M350" s="97">
        <v>4.8750000000000002E-2</v>
      </c>
      <c r="N350" s="97">
        <v>3.7500000000002115E-2</v>
      </c>
      <c r="O350" s="93">
        <v>6965601.0031469986</v>
      </c>
      <c r="P350" s="95">
        <v>106.7714</v>
      </c>
      <c r="Q350" s="83"/>
      <c r="R350" s="93">
        <v>25896.567069785997</v>
      </c>
      <c r="S350" s="94">
        <v>1.9901717151848568E-2</v>
      </c>
      <c r="T350" s="94">
        <v>3.3527364672662442E-3</v>
      </c>
      <c r="U350" s="94">
        <f>R350/'סכום נכסי הקרן'!$C$42</f>
        <v>3.5134334984053122E-4</v>
      </c>
    </row>
    <row r="351" spans="2:21">
      <c r="B351" s="86" t="s">
        <v>1143</v>
      </c>
      <c r="C351" s="83" t="s">
        <v>1144</v>
      </c>
      <c r="D351" s="96" t="s">
        <v>30</v>
      </c>
      <c r="E351" s="96" t="s">
        <v>927</v>
      </c>
      <c r="F351" s="83"/>
      <c r="G351" s="96" t="s">
        <v>945</v>
      </c>
      <c r="H351" s="83" t="s">
        <v>1145</v>
      </c>
      <c r="I351" s="83" t="s">
        <v>960</v>
      </c>
      <c r="J351" s="83"/>
      <c r="K351" s="93">
        <v>2.4899999999999114</v>
      </c>
      <c r="L351" s="96" t="s">
        <v>151</v>
      </c>
      <c r="M351" s="97">
        <v>0.05</v>
      </c>
      <c r="N351" s="97">
        <v>3.4999999999999989E-2</v>
      </c>
      <c r="O351" s="93">
        <v>6072092.5799999973</v>
      </c>
      <c r="P351" s="95">
        <v>105.0536</v>
      </c>
      <c r="Q351" s="83"/>
      <c r="R351" s="93">
        <v>22211.500947306002</v>
      </c>
      <c r="S351" s="94">
        <v>8.0961234399999967E-3</v>
      </c>
      <c r="T351" s="94">
        <v>2.8756440580742565E-3</v>
      </c>
      <c r="U351" s="94">
        <f>R351/'סכום נכסי הקרן'!$C$42</f>
        <v>3.0134739970679488E-4</v>
      </c>
    </row>
    <row r="352" spans="2:21">
      <c r="B352" s="86" t="s">
        <v>1146</v>
      </c>
      <c r="C352" s="83" t="s">
        <v>1147</v>
      </c>
      <c r="D352" s="96" t="s">
        <v>30</v>
      </c>
      <c r="E352" s="96" t="s">
        <v>927</v>
      </c>
      <c r="F352" s="83"/>
      <c r="G352" s="96" t="s">
        <v>939</v>
      </c>
      <c r="H352" s="83" t="s">
        <v>1148</v>
      </c>
      <c r="I352" s="83" t="s">
        <v>931</v>
      </c>
      <c r="J352" s="83"/>
      <c r="K352" s="93">
        <v>3.9799999999995226</v>
      </c>
      <c r="L352" s="96" t="s">
        <v>151</v>
      </c>
      <c r="M352" s="97">
        <v>0.08</v>
      </c>
      <c r="N352" s="97">
        <v>6.3399999999993573E-2</v>
      </c>
      <c r="O352" s="93">
        <v>2459197.4948999989</v>
      </c>
      <c r="P352" s="95">
        <v>106.7593</v>
      </c>
      <c r="Q352" s="83"/>
      <c r="R352" s="93">
        <v>9141.7223692819989</v>
      </c>
      <c r="S352" s="94">
        <v>1.2295987474499994E-3</v>
      </c>
      <c r="T352" s="94">
        <v>1.183546293163892E-3</v>
      </c>
      <c r="U352" s="94">
        <f>R352/'סכום נכסי הקרן'!$C$42</f>
        <v>1.2402737984074417E-4</v>
      </c>
    </row>
    <row r="353" spans="2:21">
      <c r="B353" s="86" t="s">
        <v>1149</v>
      </c>
      <c r="C353" s="83" t="s">
        <v>1150</v>
      </c>
      <c r="D353" s="96" t="s">
        <v>30</v>
      </c>
      <c r="E353" s="96" t="s">
        <v>927</v>
      </c>
      <c r="F353" s="83"/>
      <c r="G353" s="96" t="s">
        <v>939</v>
      </c>
      <c r="H353" s="83" t="s">
        <v>1148</v>
      </c>
      <c r="I353" s="83" t="s">
        <v>931</v>
      </c>
      <c r="J353" s="83"/>
      <c r="K353" s="93">
        <v>3.4400000000000381</v>
      </c>
      <c r="L353" s="96" t="s">
        <v>151</v>
      </c>
      <c r="M353" s="97">
        <v>7.7499999999999999E-2</v>
      </c>
      <c r="N353" s="97">
        <v>6.5499999999999489E-2</v>
      </c>
      <c r="O353" s="93">
        <v>6132813.5057999995</v>
      </c>
      <c r="P353" s="95">
        <v>104.1829</v>
      </c>
      <c r="Q353" s="83"/>
      <c r="R353" s="93">
        <v>22247.695756072997</v>
      </c>
      <c r="S353" s="94">
        <v>2.4531254023199998E-3</v>
      </c>
      <c r="T353" s="94">
        <v>2.8803300712802469E-3</v>
      </c>
      <c r="U353" s="94">
        <f>R353/'סכום נכסי הקרן'!$C$42</f>
        <v>3.018384611407203E-4</v>
      </c>
    </row>
    <row r="354" spans="2:21">
      <c r="B354" s="86" t="s">
        <v>1151</v>
      </c>
      <c r="C354" s="83" t="s">
        <v>1152</v>
      </c>
      <c r="D354" s="96" t="s">
        <v>30</v>
      </c>
      <c r="E354" s="96" t="s">
        <v>927</v>
      </c>
      <c r="F354" s="83"/>
      <c r="G354" s="96" t="s">
        <v>939</v>
      </c>
      <c r="H354" s="83" t="s">
        <v>1148</v>
      </c>
      <c r="I354" s="83" t="s">
        <v>931</v>
      </c>
      <c r="J354" s="83"/>
      <c r="K354" s="93">
        <v>4.720000000000149</v>
      </c>
      <c r="L354" s="96" t="s">
        <v>151</v>
      </c>
      <c r="M354" s="97">
        <v>0.08</v>
      </c>
      <c r="N354" s="97">
        <v>5.8600000000002934E-2</v>
      </c>
      <c r="O354" s="93">
        <v>7590115.7249999996</v>
      </c>
      <c r="P354" s="95">
        <v>112.155</v>
      </c>
      <c r="Q354" s="83"/>
      <c r="R354" s="93">
        <v>29641.201522561994</v>
      </c>
      <c r="S354" s="94">
        <v>6.6001006304347819E-3</v>
      </c>
      <c r="T354" s="94">
        <v>3.837540976395624E-3</v>
      </c>
      <c r="U354" s="94">
        <f>R354/'סכום נכסי הקרן'!$C$42</f>
        <v>4.0214747414863615E-4</v>
      </c>
    </row>
    <row r="355" spans="2:21">
      <c r="B355" s="86" t="s">
        <v>1153</v>
      </c>
      <c r="C355" s="83" t="s">
        <v>1154</v>
      </c>
      <c r="D355" s="96" t="s">
        <v>30</v>
      </c>
      <c r="E355" s="96" t="s">
        <v>927</v>
      </c>
      <c r="F355" s="83"/>
      <c r="G355" s="96" t="s">
        <v>929</v>
      </c>
      <c r="H355" s="83" t="s">
        <v>1148</v>
      </c>
      <c r="I355" s="83" t="s">
        <v>931</v>
      </c>
      <c r="J355" s="83"/>
      <c r="K355" s="93">
        <v>2.769999999999877</v>
      </c>
      <c r="L355" s="96" t="s">
        <v>151</v>
      </c>
      <c r="M355" s="97">
        <v>7.7499999999999999E-2</v>
      </c>
      <c r="N355" s="97">
        <v>5.7500000000000641E-2</v>
      </c>
      <c r="O355" s="93">
        <v>5247426.5064809993</v>
      </c>
      <c r="P355" s="95">
        <v>109.1986</v>
      </c>
      <c r="Q355" s="83"/>
      <c r="R355" s="93">
        <v>19952.266921384995</v>
      </c>
      <c r="S355" s="94">
        <v>1.1660947792179998E-2</v>
      </c>
      <c r="T355" s="94">
        <v>2.5831490610971654E-3</v>
      </c>
      <c r="U355" s="94">
        <f>R355/'סכום נכסי הקרן'!$C$42</f>
        <v>2.7069596824092705E-4</v>
      </c>
    </row>
    <row r="356" spans="2:21">
      <c r="B356" s="86" t="s">
        <v>1155</v>
      </c>
      <c r="C356" s="83" t="s">
        <v>1156</v>
      </c>
      <c r="D356" s="96" t="s">
        <v>30</v>
      </c>
      <c r="E356" s="96" t="s">
        <v>927</v>
      </c>
      <c r="F356" s="83"/>
      <c r="G356" s="96" t="s">
        <v>939</v>
      </c>
      <c r="H356" s="83" t="s">
        <v>1157</v>
      </c>
      <c r="I356" s="83"/>
      <c r="J356" s="83"/>
      <c r="K356" s="93">
        <v>4.3899999999985377</v>
      </c>
      <c r="L356" s="96" t="s">
        <v>151</v>
      </c>
      <c r="M356" s="97">
        <v>4.8000000000000001E-2</v>
      </c>
      <c r="N356" s="97">
        <v>4.7299999999984237E-2</v>
      </c>
      <c r="O356" s="93">
        <v>2825951.8867319995</v>
      </c>
      <c r="P356" s="95">
        <v>100.8</v>
      </c>
      <c r="Q356" s="83"/>
      <c r="R356" s="93">
        <v>9918.6841859679971</v>
      </c>
      <c r="S356" s="94">
        <v>5.6519037734639992E-3</v>
      </c>
      <c r="T356" s="94">
        <v>1.284136777202057E-3</v>
      </c>
      <c r="U356" s="94">
        <f>R356/'סכום נכסי הקרן'!$C$42</f>
        <v>1.3456855955143774E-4</v>
      </c>
    </row>
    <row r="357" spans="2:21">
      <c r="B357" s="142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</row>
    <row r="358" spans="2:21">
      <c r="B358" s="142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</row>
    <row r="359" spans="2:21">
      <c r="B359" s="142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</row>
    <row r="360" spans="2:21">
      <c r="B360" s="143" t="s">
        <v>243</v>
      </c>
      <c r="C360" s="145"/>
      <c r="D360" s="145"/>
      <c r="E360" s="145"/>
      <c r="F360" s="145"/>
      <c r="G360" s="145"/>
      <c r="H360" s="145"/>
      <c r="I360" s="145"/>
      <c r="J360" s="145"/>
      <c r="K360" s="145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</row>
    <row r="361" spans="2:21">
      <c r="B361" s="143" t="s">
        <v>131</v>
      </c>
      <c r="C361" s="145"/>
      <c r="D361" s="145"/>
      <c r="E361" s="145"/>
      <c r="F361" s="145"/>
      <c r="G361" s="145"/>
      <c r="H361" s="145"/>
      <c r="I361" s="145"/>
      <c r="J361" s="145"/>
      <c r="K361" s="145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</row>
    <row r="362" spans="2:21">
      <c r="B362" s="143" t="s">
        <v>225</v>
      </c>
      <c r="C362" s="145"/>
      <c r="D362" s="145"/>
      <c r="E362" s="145"/>
      <c r="F362" s="145"/>
      <c r="G362" s="145"/>
      <c r="H362" s="145"/>
      <c r="I362" s="145"/>
      <c r="J362" s="145"/>
      <c r="K362" s="145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</row>
    <row r="363" spans="2:21">
      <c r="B363" s="143" t="s">
        <v>233</v>
      </c>
      <c r="C363" s="145"/>
      <c r="D363" s="145"/>
      <c r="E363" s="145"/>
      <c r="F363" s="145"/>
      <c r="G363" s="145"/>
      <c r="H363" s="145"/>
      <c r="I363" s="145"/>
      <c r="J363" s="145"/>
      <c r="K363" s="145"/>
      <c r="L363" s="128"/>
      <c r="M363" s="128"/>
      <c r="N363" s="128"/>
      <c r="O363" s="128"/>
      <c r="P363" s="128"/>
      <c r="Q363" s="128"/>
      <c r="R363" s="128"/>
      <c r="S363" s="128"/>
      <c r="T363" s="128"/>
      <c r="U363" s="128"/>
    </row>
    <row r="364" spans="2:21">
      <c r="B364" s="179" t="s">
        <v>239</v>
      </c>
      <c r="C364" s="179"/>
      <c r="D364" s="179"/>
      <c r="E364" s="179"/>
      <c r="F364" s="179"/>
      <c r="G364" s="179"/>
      <c r="H364" s="179"/>
      <c r="I364" s="179"/>
      <c r="J364" s="179"/>
      <c r="K364" s="179"/>
      <c r="L364" s="128"/>
      <c r="M364" s="128"/>
      <c r="N364" s="128"/>
      <c r="O364" s="128"/>
      <c r="P364" s="128"/>
      <c r="Q364" s="128"/>
      <c r="R364" s="128"/>
      <c r="S364" s="128"/>
      <c r="T364" s="128"/>
      <c r="U364" s="128"/>
    </row>
    <row r="365" spans="2:21">
      <c r="B365" s="142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128"/>
    </row>
    <row r="366" spans="2:21">
      <c r="B366" s="142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128"/>
    </row>
    <row r="367" spans="2:21">
      <c r="B367" s="142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</row>
    <row r="368" spans="2:21">
      <c r="B368" s="142"/>
      <c r="C368" s="128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</row>
    <row r="369" spans="2:21">
      <c r="B369" s="142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</row>
    <row r="370" spans="2:21">
      <c r="B370" s="142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</row>
    <row r="371" spans="2:21">
      <c r="B371" s="142"/>
      <c r="C371" s="128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</row>
    <row r="372" spans="2:21">
      <c r="B372" s="142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</row>
    <row r="373" spans="2:21">
      <c r="B373" s="142"/>
      <c r="C373" s="128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8"/>
      <c r="T373" s="128"/>
      <c r="U373" s="128"/>
    </row>
    <row r="374" spans="2:21">
      <c r="B374" s="142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8"/>
      <c r="T374" s="128"/>
      <c r="U374" s="128"/>
    </row>
    <row r="375" spans="2:21">
      <c r="B375" s="142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8"/>
    </row>
    <row r="376" spans="2:21">
      <c r="B376" s="142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</row>
    <row r="377" spans="2:21">
      <c r="B377" s="142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</row>
    <row r="378" spans="2:21">
      <c r="B378" s="142"/>
      <c r="C378" s="128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8"/>
      <c r="T378" s="128"/>
      <c r="U378" s="128"/>
    </row>
    <row r="379" spans="2:21">
      <c r="B379" s="142"/>
      <c r="C379" s="128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8"/>
      <c r="T379" s="128"/>
      <c r="U379" s="128"/>
    </row>
    <row r="380" spans="2:21">
      <c r="B380" s="142"/>
      <c r="C380" s="128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8"/>
      <c r="T380" s="128"/>
      <c r="U380" s="128"/>
    </row>
    <row r="381" spans="2:21">
      <c r="B381" s="142"/>
      <c r="C381" s="128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</row>
    <row r="382" spans="2:21">
      <c r="B382" s="142"/>
      <c r="C382" s="128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</row>
    <row r="383" spans="2:21">
      <c r="B383" s="142"/>
      <c r="C383" s="128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</row>
    <row r="384" spans="2:21">
      <c r="B384" s="142"/>
      <c r="C384" s="128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</row>
    <row r="385" spans="2:21">
      <c r="B385" s="142"/>
      <c r="C385" s="128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</row>
    <row r="386" spans="2:21">
      <c r="B386" s="142"/>
      <c r="C386" s="128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</row>
    <row r="387" spans="2:21">
      <c r="B387" s="142"/>
      <c r="C387" s="128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</row>
    <row r="388" spans="2:21">
      <c r="B388" s="142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</row>
    <row r="389" spans="2:21">
      <c r="B389" s="142"/>
      <c r="C389" s="128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</row>
    <row r="390" spans="2:21">
      <c r="B390" s="142"/>
      <c r="C390" s="128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</row>
    <row r="391" spans="2:21">
      <c r="B391" s="142"/>
      <c r="C391" s="128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</row>
    <row r="392" spans="2:21">
      <c r="B392" s="142"/>
      <c r="C392" s="128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</row>
    <row r="393" spans="2:21">
      <c r="B393" s="142"/>
      <c r="C393" s="128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</row>
    <row r="394" spans="2:21">
      <c r="B394" s="142"/>
      <c r="C394" s="128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8"/>
      <c r="T394" s="128"/>
      <c r="U394" s="128"/>
    </row>
    <row r="395" spans="2:21">
      <c r="B395" s="142"/>
      <c r="C395" s="128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8"/>
      <c r="T395" s="128"/>
      <c r="U395" s="128"/>
    </row>
    <row r="396" spans="2:21">
      <c r="B396" s="142"/>
      <c r="C396" s="128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8"/>
      <c r="T396" s="128"/>
      <c r="U396" s="128"/>
    </row>
    <row r="397" spans="2:21">
      <c r="B397" s="142"/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</row>
    <row r="398" spans="2:21">
      <c r="B398" s="142"/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</row>
    <row r="399" spans="2:21">
      <c r="B399" s="142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</row>
    <row r="400" spans="2:21">
      <c r="B400" s="142"/>
      <c r="C400" s="128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</row>
    <row r="401" spans="2:21">
      <c r="B401" s="142"/>
      <c r="C401" s="128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</row>
    <row r="402" spans="2:21">
      <c r="B402" s="142"/>
      <c r="C402" s="128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</row>
    <row r="403" spans="2:21">
      <c r="B403" s="142"/>
      <c r="C403" s="128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8"/>
      <c r="T403" s="128"/>
      <c r="U403" s="128"/>
    </row>
    <row r="404" spans="2:21">
      <c r="B404" s="142"/>
      <c r="C404" s="128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</row>
    <row r="405" spans="2:21">
      <c r="B405" s="142"/>
      <c r="C405" s="128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8"/>
      <c r="T405" s="128"/>
      <c r="U405" s="128"/>
    </row>
    <row r="406" spans="2:21">
      <c r="B406" s="142"/>
      <c r="C406" s="128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</row>
    <row r="407" spans="2:21">
      <c r="B407" s="142"/>
      <c r="C407" s="128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</row>
    <row r="408" spans="2:21">
      <c r="B408" s="142"/>
      <c r="C408" s="128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8"/>
      <c r="T408" s="128"/>
      <c r="U408" s="128"/>
    </row>
    <row r="409" spans="2:21">
      <c r="B409" s="142"/>
      <c r="C409" s="128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8"/>
      <c r="T409" s="128"/>
      <c r="U409" s="128"/>
    </row>
    <row r="410" spans="2:21">
      <c r="B410" s="142"/>
      <c r="C410" s="128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8"/>
      <c r="T410" s="128"/>
      <c r="U410" s="128"/>
    </row>
    <row r="411" spans="2:21">
      <c r="B411" s="142"/>
      <c r="C411" s="128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8"/>
      <c r="T411" s="128"/>
      <c r="U411" s="128"/>
    </row>
    <row r="412" spans="2:21">
      <c r="B412" s="142"/>
      <c r="C412" s="128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8"/>
      <c r="T412" s="128"/>
      <c r="U412" s="128"/>
    </row>
    <row r="413" spans="2:21">
      <c r="B413" s="142"/>
      <c r="C413" s="128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</row>
    <row r="414" spans="2:21">
      <c r="B414" s="142"/>
      <c r="C414" s="128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8"/>
      <c r="T414" s="128"/>
      <c r="U414" s="128"/>
    </row>
    <row r="415" spans="2:21">
      <c r="B415" s="142"/>
      <c r="C415" s="128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</row>
    <row r="416" spans="2:21">
      <c r="B416" s="142"/>
      <c r="C416" s="128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</row>
    <row r="417" spans="2:21">
      <c r="B417" s="142"/>
      <c r="C417" s="128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</row>
    <row r="418" spans="2:21">
      <c r="B418" s="142"/>
      <c r="C418" s="128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</row>
    <row r="419" spans="2:21">
      <c r="B419" s="142"/>
      <c r="C419" s="128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</row>
    <row r="420" spans="2:21">
      <c r="B420" s="142"/>
      <c r="C420" s="128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</row>
    <row r="421" spans="2:21">
      <c r="B421" s="142"/>
      <c r="C421" s="128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</row>
    <row r="422" spans="2:21">
      <c r="B422" s="142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</row>
    <row r="423" spans="2:21">
      <c r="B423" s="142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</row>
    <row r="424" spans="2:21">
      <c r="B424" s="142"/>
      <c r="C424" s="128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8"/>
      <c r="T424" s="128"/>
      <c r="U424" s="128"/>
    </row>
    <row r="425" spans="2:21">
      <c r="B425" s="142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</row>
    <row r="426" spans="2:21">
      <c r="B426" s="142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</row>
    <row r="427" spans="2:21">
      <c r="B427" s="142"/>
      <c r="C427" s="128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8"/>
      <c r="T427" s="128"/>
      <c r="U427" s="128"/>
    </row>
    <row r="428" spans="2:21">
      <c r="B428" s="142"/>
      <c r="C428" s="128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</row>
    <row r="429" spans="2:21">
      <c r="B429" s="142"/>
      <c r="C429" s="128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8"/>
      <c r="T429" s="128"/>
      <c r="U429" s="128"/>
    </row>
    <row r="430" spans="2:21">
      <c r="B430" s="142"/>
      <c r="C430" s="128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</row>
    <row r="431" spans="2:21">
      <c r="B431" s="142"/>
      <c r="C431" s="128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</row>
    <row r="432" spans="2:21">
      <c r="B432" s="142"/>
      <c r="C432" s="128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</row>
    <row r="433" spans="2:21">
      <c r="B433" s="142"/>
      <c r="C433" s="128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</row>
    <row r="434" spans="2:21">
      <c r="B434" s="142"/>
      <c r="C434" s="128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</row>
    <row r="435" spans="2:21">
      <c r="B435" s="142"/>
      <c r="C435" s="128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8"/>
      <c r="T435" s="128"/>
      <c r="U435" s="128"/>
    </row>
    <row r="436" spans="2:21">
      <c r="B436" s="142"/>
      <c r="C436" s="128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</row>
    <row r="437" spans="2:21">
      <c r="B437" s="142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</row>
    <row r="438" spans="2:21">
      <c r="B438" s="142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</row>
    <row r="439" spans="2:21">
      <c r="B439" s="142"/>
      <c r="C439" s="128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</row>
    <row r="440" spans="2:21">
      <c r="B440" s="142"/>
      <c r="C440" s="128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</row>
    <row r="441" spans="2:21">
      <c r="B441" s="142"/>
      <c r="C441" s="128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</row>
    <row r="442" spans="2:21">
      <c r="B442" s="142"/>
      <c r="C442" s="128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</row>
    <row r="443" spans="2:21">
      <c r="B443" s="142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</row>
    <row r="444" spans="2:21">
      <c r="B444" s="142"/>
      <c r="C444" s="128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8"/>
      <c r="T444" s="128"/>
      <c r="U444" s="128"/>
    </row>
    <row r="445" spans="2:21">
      <c r="B445" s="142"/>
      <c r="C445" s="128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8"/>
      <c r="T445" s="128"/>
      <c r="U445" s="128"/>
    </row>
    <row r="446" spans="2:21">
      <c r="B446" s="142"/>
      <c r="C446" s="128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</row>
    <row r="447" spans="2:21">
      <c r="B447" s="142"/>
      <c r="C447" s="128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8"/>
      <c r="T447" s="128"/>
      <c r="U447" s="128"/>
    </row>
    <row r="448" spans="2:21">
      <c r="B448" s="142"/>
      <c r="C448" s="128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</row>
    <row r="449" spans="2:21">
      <c r="B449" s="142"/>
      <c r="C449" s="128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8"/>
      <c r="T449" s="128"/>
      <c r="U449" s="128"/>
    </row>
    <row r="450" spans="2:21">
      <c r="B450" s="142"/>
      <c r="C450" s="128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</row>
    <row r="451" spans="2:21">
      <c r="B451" s="142"/>
      <c r="C451" s="128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8"/>
      <c r="T451" s="128"/>
      <c r="U451" s="128"/>
    </row>
    <row r="452" spans="2:21">
      <c r="B452" s="142"/>
      <c r="C452" s="128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8"/>
      <c r="T452" s="128"/>
      <c r="U452" s="128"/>
    </row>
    <row r="453" spans="2:21">
      <c r="B453" s="142"/>
      <c r="C453" s="128"/>
      <c r="D453" s="128"/>
      <c r="E453" s="128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</row>
    <row r="454" spans="2:21">
      <c r="B454" s="142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</row>
    <row r="455" spans="2:21">
      <c r="B455" s="142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</row>
    <row r="456" spans="2:21">
      <c r="B456" s="142"/>
      <c r="C456" s="128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</row>
    <row r="457" spans="2:21">
      <c r="B457" s="142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</row>
    <row r="458" spans="2:21">
      <c r="B458" s="142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</row>
    <row r="459" spans="2:21">
      <c r="B459" s="142"/>
      <c r="C459" s="128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</row>
    <row r="460" spans="2:21">
      <c r="B460" s="142"/>
      <c r="C460" s="128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</row>
    <row r="461" spans="2:21">
      <c r="B461" s="142"/>
      <c r="C461" s="128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</row>
    <row r="462" spans="2:21">
      <c r="B462" s="142"/>
      <c r="C462" s="128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</row>
    <row r="463" spans="2:21">
      <c r="B463" s="142"/>
      <c r="C463" s="128"/>
      <c r="D463" s="128"/>
      <c r="E463" s="128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</row>
    <row r="464" spans="2:21">
      <c r="B464" s="142"/>
      <c r="C464" s="128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</row>
    <row r="465" spans="2:21">
      <c r="B465" s="142"/>
      <c r="C465" s="128"/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</row>
    <row r="466" spans="2:21">
      <c r="B466" s="142"/>
      <c r="C466" s="128"/>
      <c r="D466" s="128"/>
      <c r="E466" s="128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</row>
    <row r="467" spans="2:21">
      <c r="B467" s="142"/>
      <c r="C467" s="128"/>
      <c r="D467" s="128"/>
      <c r="E467" s="128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</row>
    <row r="468" spans="2:21">
      <c r="B468" s="142"/>
      <c r="C468" s="128"/>
      <c r="D468" s="128"/>
      <c r="E468" s="128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</row>
    <row r="469" spans="2:21">
      <c r="B469" s="142"/>
      <c r="C469" s="128"/>
      <c r="D469" s="128"/>
      <c r="E469" s="128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</row>
    <row r="470" spans="2:21">
      <c r="B470" s="142"/>
      <c r="C470" s="128"/>
      <c r="D470" s="128"/>
      <c r="E470" s="128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</row>
    <row r="471" spans="2:21">
      <c r="B471" s="142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</row>
    <row r="472" spans="2:21">
      <c r="B472" s="142"/>
      <c r="C472" s="128"/>
      <c r="D472" s="128"/>
      <c r="E472" s="128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</row>
    <row r="473" spans="2:21">
      <c r="B473" s="142"/>
      <c r="C473" s="128"/>
      <c r="D473" s="128"/>
      <c r="E473" s="128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</row>
    <row r="474" spans="2:21">
      <c r="B474" s="142"/>
      <c r="C474" s="128"/>
      <c r="D474" s="128"/>
      <c r="E474" s="128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8"/>
      <c r="T474" s="128"/>
      <c r="U474" s="128"/>
    </row>
    <row r="475" spans="2:21">
      <c r="B475" s="142"/>
      <c r="C475" s="128"/>
      <c r="D475" s="128"/>
      <c r="E475" s="128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8"/>
      <c r="T475" s="128"/>
      <c r="U475" s="128"/>
    </row>
    <row r="476" spans="2:21">
      <c r="B476" s="142"/>
      <c r="C476" s="128"/>
      <c r="D476" s="128"/>
      <c r="E476" s="128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8"/>
      <c r="T476" s="128"/>
      <c r="U476" s="128"/>
    </row>
    <row r="477" spans="2:21">
      <c r="B477" s="142"/>
      <c r="C477" s="128"/>
      <c r="D477" s="128"/>
      <c r="E477" s="128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8"/>
      <c r="T477" s="128"/>
      <c r="U477" s="128"/>
    </row>
    <row r="478" spans="2:21">
      <c r="B478" s="142"/>
      <c r="C478" s="128"/>
      <c r="D478" s="128"/>
      <c r="E478" s="128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8"/>
      <c r="T478" s="128"/>
      <c r="U478" s="128"/>
    </row>
    <row r="479" spans="2:21">
      <c r="B479" s="142"/>
      <c r="C479" s="128"/>
      <c r="D479" s="128"/>
      <c r="E479" s="128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</row>
    <row r="480" spans="2:21">
      <c r="B480" s="142"/>
      <c r="C480" s="128"/>
      <c r="D480" s="128"/>
      <c r="E480" s="128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</row>
    <row r="481" spans="2:21">
      <c r="B481" s="142"/>
      <c r="C481" s="128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8"/>
      <c r="T481" s="128"/>
      <c r="U481" s="128"/>
    </row>
    <row r="482" spans="2:21">
      <c r="B482" s="142"/>
      <c r="C482" s="128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8"/>
      <c r="T482" s="128"/>
      <c r="U482" s="128"/>
    </row>
    <row r="483" spans="2:21">
      <c r="B483" s="142"/>
      <c r="C483" s="128"/>
      <c r="D483" s="128"/>
      <c r="E483" s="128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8"/>
      <c r="T483" s="128"/>
      <c r="U483" s="128"/>
    </row>
    <row r="484" spans="2:21">
      <c r="B484" s="142"/>
      <c r="C484" s="128"/>
      <c r="D484" s="128"/>
      <c r="E484" s="128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</row>
    <row r="485" spans="2:21">
      <c r="B485" s="142"/>
      <c r="C485" s="128"/>
      <c r="D485" s="128"/>
      <c r="E485" s="128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</row>
    <row r="486" spans="2:21">
      <c r="B486" s="142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8"/>
      <c r="T486" s="128"/>
      <c r="U486" s="128"/>
    </row>
    <row r="487" spans="2:21">
      <c r="B487" s="142"/>
      <c r="C487" s="128"/>
      <c r="D487" s="128"/>
      <c r="E487" s="128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8"/>
      <c r="T487" s="128"/>
      <c r="U487" s="128"/>
    </row>
    <row r="488" spans="2:21">
      <c r="B488" s="142"/>
      <c r="C488" s="128"/>
      <c r="D488" s="128"/>
      <c r="E488" s="128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8"/>
      <c r="T488" s="128"/>
      <c r="U488" s="128"/>
    </row>
    <row r="489" spans="2:21">
      <c r="B489" s="142"/>
      <c r="C489" s="128"/>
      <c r="D489" s="128"/>
      <c r="E489" s="128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</row>
    <row r="490" spans="2:21">
      <c r="B490" s="142"/>
      <c r="C490" s="128"/>
      <c r="D490" s="128"/>
      <c r="E490" s="128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</row>
    <row r="491" spans="2:21">
      <c r="B491" s="142"/>
      <c r="C491" s="128"/>
      <c r="D491" s="128"/>
      <c r="E491" s="128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</row>
    <row r="492" spans="2:21">
      <c r="B492" s="142"/>
      <c r="C492" s="128"/>
      <c r="D492" s="128"/>
      <c r="E492" s="128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</row>
    <row r="493" spans="2:21">
      <c r="B493" s="142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</row>
    <row r="494" spans="2:21">
      <c r="B494" s="142"/>
      <c r="C494" s="128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</row>
    <row r="495" spans="2:21">
      <c r="B495" s="142"/>
      <c r="C495" s="128"/>
      <c r="D495" s="128"/>
      <c r="E495" s="128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</row>
    <row r="496" spans="2:21">
      <c r="B496" s="142"/>
      <c r="C496" s="128"/>
      <c r="D496" s="128"/>
      <c r="E496" s="128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</row>
    <row r="497" spans="2:21">
      <c r="B497" s="142"/>
      <c r="C497" s="128"/>
      <c r="D497" s="128"/>
      <c r="E497" s="128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</row>
    <row r="498" spans="2:21">
      <c r="B498" s="142"/>
      <c r="C498" s="128"/>
      <c r="D498" s="128"/>
      <c r="E498" s="128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</row>
    <row r="499" spans="2:21">
      <c r="B499" s="142"/>
      <c r="C499" s="128"/>
      <c r="D499" s="128"/>
      <c r="E499" s="128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</row>
    <row r="500" spans="2:21">
      <c r="B500" s="142"/>
      <c r="C500" s="128"/>
      <c r="D500" s="128"/>
      <c r="E500" s="128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</row>
    <row r="501" spans="2:21">
      <c r="B501" s="142"/>
      <c r="C501" s="128"/>
      <c r="D501" s="128"/>
      <c r="E501" s="128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8"/>
      <c r="T501" s="128"/>
      <c r="U501" s="128"/>
    </row>
    <row r="502" spans="2:21">
      <c r="B502" s="142"/>
      <c r="C502" s="128"/>
      <c r="D502" s="128"/>
      <c r="E502" s="128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8"/>
      <c r="T502" s="128"/>
      <c r="U502" s="128"/>
    </row>
    <row r="503" spans="2:21">
      <c r="B503" s="142"/>
      <c r="C503" s="128"/>
      <c r="D503" s="128"/>
      <c r="E503" s="128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8"/>
      <c r="T503" s="128"/>
      <c r="U503" s="128"/>
    </row>
    <row r="504" spans="2:21">
      <c r="B504" s="142"/>
      <c r="C504" s="128"/>
      <c r="D504" s="128"/>
      <c r="E504" s="128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</row>
    <row r="505" spans="2:21">
      <c r="B505" s="142"/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</row>
    <row r="506" spans="2:21">
      <c r="B506" s="142"/>
      <c r="C506" s="128"/>
      <c r="D506" s="128"/>
      <c r="E506" s="128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8"/>
      <c r="T506" s="128"/>
      <c r="U506" s="128"/>
    </row>
    <row r="507" spans="2:21">
      <c r="B507" s="142"/>
      <c r="C507" s="128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8"/>
      <c r="T507" s="128"/>
      <c r="U507" s="128"/>
    </row>
    <row r="508" spans="2:21">
      <c r="B508" s="142"/>
      <c r="C508" s="128"/>
      <c r="D508" s="128"/>
      <c r="E508" s="128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8"/>
      <c r="T508" s="128"/>
      <c r="U508" s="128"/>
    </row>
    <row r="509" spans="2:21">
      <c r="B509" s="142"/>
      <c r="C509" s="128"/>
      <c r="D509" s="128"/>
      <c r="E509" s="128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8"/>
      <c r="T509" s="128"/>
      <c r="U509" s="128"/>
    </row>
    <row r="510" spans="2:21">
      <c r="B510" s="142"/>
      <c r="C510" s="128"/>
      <c r="D510" s="128"/>
      <c r="E510" s="128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8"/>
      <c r="T510" s="128"/>
      <c r="U510" s="128"/>
    </row>
    <row r="511" spans="2:21">
      <c r="B511" s="142"/>
      <c r="C511" s="128"/>
      <c r="D511" s="128"/>
      <c r="E511" s="128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8"/>
      <c r="T511" s="128"/>
      <c r="U511" s="128"/>
    </row>
    <row r="512" spans="2:21">
      <c r="B512" s="142"/>
      <c r="C512" s="128"/>
      <c r="D512" s="128"/>
      <c r="E512" s="128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8"/>
      <c r="T512" s="128"/>
      <c r="U512" s="128"/>
    </row>
    <row r="513" spans="2:21">
      <c r="B513" s="142"/>
      <c r="C513" s="128"/>
      <c r="D513" s="128"/>
      <c r="E513" s="128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8"/>
      <c r="T513" s="128"/>
      <c r="U513" s="128"/>
    </row>
    <row r="514" spans="2:21">
      <c r="B514" s="142"/>
      <c r="C514" s="128"/>
      <c r="D514" s="128"/>
      <c r="E514" s="128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8"/>
      <c r="T514" s="128"/>
      <c r="U514" s="128"/>
    </row>
    <row r="515" spans="2:21">
      <c r="B515" s="142"/>
      <c r="C515" s="128"/>
      <c r="D515" s="128"/>
      <c r="E515" s="128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8"/>
      <c r="T515" s="128"/>
      <c r="U515" s="128"/>
    </row>
    <row r="516" spans="2:21">
      <c r="B516" s="142"/>
      <c r="C516" s="128"/>
      <c r="D516" s="128"/>
      <c r="E516" s="128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8"/>
      <c r="T516" s="128"/>
      <c r="U516" s="128"/>
    </row>
    <row r="517" spans="2:21">
      <c r="B517" s="142"/>
      <c r="C517" s="128"/>
      <c r="D517" s="128"/>
      <c r="E517" s="128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8"/>
      <c r="T517" s="128"/>
      <c r="U517" s="128"/>
    </row>
    <row r="518" spans="2:21">
      <c r="B518" s="142"/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</row>
    <row r="519" spans="2:21">
      <c r="B519" s="142"/>
      <c r="C519" s="128"/>
      <c r="D519" s="128"/>
      <c r="E519" s="128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8"/>
      <c r="T519" s="128"/>
      <c r="U519" s="128"/>
    </row>
    <row r="520" spans="2:21">
      <c r="B520" s="142"/>
      <c r="C520" s="128"/>
      <c r="D520" s="128"/>
      <c r="E520" s="128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8"/>
      <c r="T520" s="128"/>
      <c r="U520" s="128"/>
    </row>
    <row r="521" spans="2:21">
      <c r="B521" s="142"/>
      <c r="C521" s="128"/>
      <c r="D521" s="128"/>
      <c r="E521" s="128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8"/>
      <c r="T521" s="128"/>
      <c r="U521" s="128"/>
    </row>
    <row r="522" spans="2:21">
      <c r="B522" s="142"/>
      <c r="C522" s="128"/>
      <c r="D522" s="128"/>
      <c r="E522" s="128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</row>
    <row r="523" spans="2:21">
      <c r="B523" s="142"/>
      <c r="C523" s="128"/>
      <c r="D523" s="128"/>
      <c r="E523" s="128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8"/>
      <c r="T523" s="128"/>
      <c r="U523" s="128"/>
    </row>
    <row r="524" spans="2:21">
      <c r="B524" s="142"/>
      <c r="C524" s="128"/>
      <c r="D524" s="128"/>
      <c r="E524" s="128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</row>
    <row r="525" spans="2:21">
      <c r="B525" s="142"/>
      <c r="C525" s="128"/>
      <c r="D525" s="128"/>
      <c r="E525" s="128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8"/>
      <c r="T525" s="128"/>
      <c r="U525" s="128"/>
    </row>
    <row r="526" spans="2:21">
      <c r="B526" s="142"/>
      <c r="C526" s="128"/>
      <c r="D526" s="128"/>
      <c r="E526" s="128"/>
      <c r="F526" s="128"/>
      <c r="G526" s="128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8"/>
      <c r="T526" s="128"/>
      <c r="U526" s="128"/>
    </row>
    <row r="527" spans="2:21">
      <c r="B527" s="142"/>
      <c r="C527" s="128"/>
      <c r="D527" s="128"/>
      <c r="E527" s="128"/>
      <c r="F527" s="128"/>
      <c r="G527" s="128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8"/>
      <c r="T527" s="128"/>
      <c r="U527" s="128"/>
    </row>
    <row r="528" spans="2:21">
      <c r="B528" s="142"/>
      <c r="C528" s="128"/>
      <c r="D528" s="128"/>
      <c r="E528" s="128"/>
      <c r="F528" s="128"/>
      <c r="G528" s="128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8"/>
      <c r="T528" s="128"/>
      <c r="U528" s="128"/>
    </row>
    <row r="529" spans="2:21">
      <c r="B529" s="142"/>
      <c r="C529" s="128"/>
      <c r="D529" s="128"/>
      <c r="E529" s="128"/>
      <c r="F529" s="128"/>
      <c r="G529" s="128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8"/>
      <c r="T529" s="128"/>
      <c r="U529" s="128"/>
    </row>
    <row r="530" spans="2:21">
      <c r="B530" s="142"/>
      <c r="C530" s="128"/>
      <c r="D530" s="128"/>
      <c r="E530" s="128"/>
      <c r="F530" s="128"/>
      <c r="G530" s="128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8"/>
      <c r="T530" s="128"/>
      <c r="U530" s="128"/>
    </row>
    <row r="531" spans="2:21">
      <c r="B531" s="142"/>
      <c r="C531" s="128"/>
      <c r="D531" s="128"/>
      <c r="E531" s="128"/>
      <c r="F531" s="128"/>
      <c r="G531" s="128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8"/>
      <c r="T531" s="128"/>
      <c r="U531" s="128"/>
    </row>
    <row r="532" spans="2:21">
      <c r="B532" s="142"/>
      <c r="C532" s="128"/>
      <c r="D532" s="128"/>
      <c r="E532" s="128"/>
      <c r="F532" s="128"/>
      <c r="G532" s="128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8"/>
      <c r="T532" s="128"/>
      <c r="U532" s="128"/>
    </row>
    <row r="533" spans="2:21">
      <c r="B533" s="142"/>
      <c r="C533" s="128"/>
      <c r="D533" s="128"/>
      <c r="E533" s="128"/>
      <c r="F533" s="128"/>
      <c r="G533" s="128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8"/>
      <c r="T533" s="128"/>
      <c r="U533" s="128"/>
    </row>
    <row r="534" spans="2:21">
      <c r="B534" s="142"/>
      <c r="C534" s="128"/>
      <c r="D534" s="128"/>
      <c r="E534" s="128"/>
      <c r="F534" s="128"/>
      <c r="G534" s="128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  <c r="U534" s="128"/>
    </row>
    <row r="535" spans="2:21">
      <c r="B535" s="142"/>
      <c r="C535" s="128"/>
      <c r="D535" s="128"/>
      <c r="E535" s="128"/>
      <c r="F535" s="128"/>
      <c r="G535" s="128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8"/>
      <c r="T535" s="128"/>
      <c r="U535" s="128"/>
    </row>
    <row r="536" spans="2:21">
      <c r="B536" s="142"/>
      <c r="C536" s="128"/>
      <c r="D536" s="128"/>
      <c r="E536" s="128"/>
      <c r="F536" s="128"/>
      <c r="G536" s="128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8"/>
      <c r="T536" s="128"/>
      <c r="U536" s="128"/>
    </row>
    <row r="537" spans="2:21">
      <c r="B537" s="142"/>
      <c r="C537" s="128"/>
      <c r="D537" s="128"/>
      <c r="E537" s="128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8"/>
      <c r="T537" s="128"/>
      <c r="U537" s="128"/>
    </row>
    <row r="538" spans="2:21">
      <c r="B538" s="142"/>
      <c r="C538" s="128"/>
      <c r="D538" s="128"/>
      <c r="E538" s="128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</row>
    <row r="539" spans="2:21">
      <c r="B539" s="142"/>
      <c r="C539" s="128"/>
      <c r="D539" s="128"/>
      <c r="E539" s="128"/>
      <c r="F539" s="128"/>
      <c r="G539" s="128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8"/>
      <c r="T539" s="128"/>
      <c r="U539" s="128"/>
    </row>
    <row r="540" spans="2:21">
      <c r="B540" s="142"/>
      <c r="C540" s="128"/>
      <c r="D540" s="128"/>
      <c r="E540" s="128"/>
      <c r="F540" s="128"/>
      <c r="G540" s="128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8"/>
      <c r="T540" s="128"/>
      <c r="U540" s="128"/>
    </row>
    <row r="541" spans="2:21">
      <c r="B541" s="142"/>
      <c r="C541" s="128"/>
      <c r="D541" s="128"/>
      <c r="E541" s="128"/>
      <c r="F541" s="128"/>
      <c r="G541" s="128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8"/>
      <c r="T541" s="128"/>
      <c r="U541" s="128"/>
    </row>
    <row r="542" spans="2:21">
      <c r="B542" s="142"/>
      <c r="C542" s="128"/>
      <c r="D542" s="128"/>
      <c r="E542" s="128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</row>
    <row r="543" spans="2:21">
      <c r="B543" s="142"/>
      <c r="C543" s="128"/>
      <c r="D543" s="128"/>
      <c r="E543" s="128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</row>
    <row r="544" spans="2:21">
      <c r="B544" s="142"/>
      <c r="C544" s="128"/>
      <c r="D544" s="128"/>
      <c r="E544" s="128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</row>
    <row r="545" spans="2:21">
      <c r="B545" s="142"/>
      <c r="C545" s="128"/>
      <c r="D545" s="128"/>
      <c r="E545" s="128"/>
      <c r="F545" s="128"/>
      <c r="G545" s="128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8"/>
      <c r="T545" s="128"/>
      <c r="U545" s="128"/>
    </row>
    <row r="546" spans="2:21">
      <c r="B546" s="142"/>
      <c r="C546" s="128"/>
      <c r="D546" s="128"/>
      <c r="E546" s="128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</row>
    <row r="547" spans="2:21">
      <c r="B547" s="142"/>
      <c r="C547" s="128"/>
      <c r="D547" s="128"/>
      <c r="E547" s="128"/>
      <c r="F547" s="128"/>
      <c r="G547" s="128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8"/>
      <c r="T547" s="128"/>
      <c r="U547" s="128"/>
    </row>
    <row r="548" spans="2:21">
      <c r="B548" s="142"/>
      <c r="C548" s="128"/>
      <c r="D548" s="128"/>
      <c r="E548" s="128"/>
      <c r="F548" s="128"/>
      <c r="G548" s="128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8"/>
      <c r="T548" s="128"/>
      <c r="U548" s="128"/>
    </row>
    <row r="549" spans="2:21">
      <c r="B549" s="142"/>
      <c r="C549" s="128"/>
      <c r="D549" s="128"/>
      <c r="E549" s="128"/>
      <c r="F549" s="128"/>
      <c r="G549" s="128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8"/>
      <c r="T549" s="128"/>
      <c r="U549" s="128"/>
    </row>
    <row r="550" spans="2:21">
      <c r="B550" s="142"/>
      <c r="C550" s="128"/>
      <c r="D550" s="128"/>
      <c r="E550" s="128"/>
      <c r="F550" s="128"/>
      <c r="G550" s="128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8"/>
      <c r="T550" s="128"/>
      <c r="U550" s="128"/>
    </row>
    <row r="551" spans="2:21">
      <c r="B551" s="142"/>
      <c r="C551" s="128"/>
      <c r="D551" s="128"/>
      <c r="E551" s="128"/>
      <c r="F551" s="128"/>
      <c r="G551" s="128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8"/>
      <c r="T551" s="128"/>
      <c r="U551" s="128"/>
    </row>
    <row r="552" spans="2:21">
      <c r="B552" s="142"/>
      <c r="C552" s="128"/>
      <c r="D552" s="128"/>
      <c r="E552" s="128"/>
      <c r="F552" s="128"/>
      <c r="G552" s="128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8"/>
      <c r="T552" s="128"/>
      <c r="U552" s="128"/>
    </row>
    <row r="553" spans="2:21">
      <c r="B553" s="142"/>
      <c r="C553" s="128"/>
      <c r="D553" s="128"/>
      <c r="E553" s="128"/>
      <c r="F553" s="128"/>
      <c r="G553" s="128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8"/>
      <c r="T553" s="128"/>
      <c r="U553" s="128"/>
    </row>
    <row r="554" spans="2:21">
      <c r="B554" s="142"/>
      <c r="C554" s="128"/>
      <c r="D554" s="128"/>
      <c r="E554" s="128"/>
      <c r="F554" s="128"/>
      <c r="G554" s="128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8"/>
      <c r="T554" s="128"/>
      <c r="U554" s="128"/>
    </row>
    <row r="555" spans="2:21">
      <c r="B555" s="142"/>
      <c r="C555" s="128"/>
      <c r="D555" s="128"/>
      <c r="E555" s="128"/>
      <c r="F555" s="128"/>
      <c r="G555" s="128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8"/>
      <c r="T555" s="128"/>
      <c r="U555" s="128"/>
    </row>
    <row r="556" spans="2:21">
      <c r="B556" s="142"/>
      <c r="C556" s="128"/>
      <c r="D556" s="128"/>
      <c r="E556" s="128"/>
      <c r="F556" s="128"/>
      <c r="G556" s="128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8"/>
      <c r="T556" s="128"/>
      <c r="U556" s="128"/>
    </row>
    <row r="557" spans="2:21">
      <c r="B557" s="142"/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</row>
    <row r="558" spans="2:21">
      <c r="B558" s="142"/>
      <c r="C558" s="128"/>
      <c r="D558" s="128"/>
      <c r="E558" s="128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</row>
    <row r="559" spans="2:21">
      <c r="B559" s="142"/>
      <c r="C559" s="128"/>
      <c r="D559" s="128"/>
      <c r="E559" s="128"/>
      <c r="F559" s="128"/>
      <c r="G559" s="128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8"/>
      <c r="T559" s="128"/>
      <c r="U559" s="128"/>
    </row>
    <row r="560" spans="2:21">
      <c r="B560" s="142"/>
      <c r="C560" s="128"/>
      <c r="D560" s="128"/>
      <c r="E560" s="128"/>
      <c r="F560" s="128"/>
      <c r="G560" s="128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8"/>
      <c r="T560" s="128"/>
      <c r="U560" s="128"/>
    </row>
    <row r="561" spans="2:21">
      <c r="B561" s="142"/>
      <c r="C561" s="128"/>
      <c r="D561" s="128"/>
      <c r="E561" s="128"/>
      <c r="F561" s="128"/>
      <c r="G561" s="128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8"/>
      <c r="T561" s="128"/>
      <c r="U561" s="128"/>
    </row>
    <row r="562" spans="2:21">
      <c r="B562" s="142"/>
      <c r="C562" s="128"/>
      <c r="D562" s="128"/>
      <c r="E562" s="128"/>
      <c r="F562" s="128"/>
      <c r="G562" s="128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8"/>
      <c r="T562" s="128"/>
      <c r="U562" s="128"/>
    </row>
    <row r="563" spans="2:21">
      <c r="B563" s="142"/>
      <c r="C563" s="128"/>
      <c r="D563" s="128"/>
      <c r="E563" s="128"/>
      <c r="F563" s="128"/>
      <c r="G563" s="128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8"/>
      <c r="T563" s="128"/>
      <c r="U563" s="128"/>
    </row>
    <row r="564" spans="2:21">
      <c r="B564" s="142"/>
      <c r="C564" s="128"/>
      <c r="D564" s="128"/>
      <c r="E564" s="128"/>
      <c r="F564" s="128"/>
      <c r="G564" s="128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8"/>
      <c r="T564" s="128"/>
      <c r="U564" s="128"/>
    </row>
    <row r="565" spans="2:21">
      <c r="B565" s="142"/>
      <c r="C565" s="128"/>
      <c r="D565" s="128"/>
      <c r="E565" s="128"/>
      <c r="F565" s="128"/>
      <c r="G565" s="128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8"/>
      <c r="T565" s="128"/>
      <c r="U565" s="128"/>
    </row>
    <row r="566" spans="2:21">
      <c r="B566" s="142"/>
      <c r="C566" s="128"/>
      <c r="D566" s="128"/>
      <c r="E566" s="128"/>
      <c r="F566" s="128"/>
      <c r="G566" s="128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8"/>
      <c r="T566" s="128"/>
      <c r="U566" s="128"/>
    </row>
    <row r="567" spans="2:21">
      <c r="B567" s="142"/>
      <c r="C567" s="128"/>
      <c r="D567" s="128"/>
      <c r="E567" s="128"/>
      <c r="F567" s="128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</row>
    <row r="568" spans="2:21">
      <c r="B568" s="142"/>
      <c r="C568" s="128"/>
      <c r="D568" s="128"/>
      <c r="E568" s="128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</row>
    <row r="569" spans="2:21">
      <c r="B569" s="142"/>
      <c r="C569" s="128"/>
      <c r="D569" s="128"/>
      <c r="E569" s="128"/>
      <c r="F569" s="128"/>
      <c r="G569" s="128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8"/>
      <c r="T569" s="128"/>
      <c r="U569" s="128"/>
    </row>
    <row r="570" spans="2:21">
      <c r="B570" s="142"/>
      <c r="C570" s="128"/>
      <c r="D570" s="128"/>
      <c r="E570" s="128"/>
      <c r="F570" s="128"/>
      <c r="G570" s="128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8"/>
      <c r="T570" s="128"/>
      <c r="U570" s="128"/>
    </row>
    <row r="571" spans="2:21">
      <c r="B571" s="142"/>
      <c r="C571" s="128"/>
      <c r="D571" s="128"/>
      <c r="E571" s="128"/>
      <c r="F571" s="128"/>
      <c r="G571" s="128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8"/>
      <c r="T571" s="128"/>
      <c r="U571" s="128"/>
    </row>
    <row r="572" spans="2:21">
      <c r="B572" s="142"/>
      <c r="C572" s="128"/>
      <c r="D572" s="128"/>
      <c r="E572" s="128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  <c r="T572" s="128"/>
      <c r="U572" s="128"/>
    </row>
    <row r="573" spans="2:21">
      <c r="B573" s="142"/>
      <c r="C573" s="128"/>
      <c r="D573" s="128"/>
      <c r="E573" s="128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  <c r="T573" s="128"/>
      <c r="U573" s="128"/>
    </row>
    <row r="574" spans="2:21">
      <c r="B574" s="142"/>
      <c r="C574" s="128"/>
      <c r="D574" s="128"/>
      <c r="E574" s="128"/>
      <c r="F574" s="128"/>
      <c r="G574" s="128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8"/>
      <c r="T574" s="128"/>
      <c r="U574" s="128"/>
    </row>
    <row r="575" spans="2:21">
      <c r="B575" s="142"/>
      <c r="C575" s="128"/>
      <c r="D575" s="128"/>
      <c r="E575" s="128"/>
      <c r="F575" s="128"/>
      <c r="G575" s="128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8"/>
      <c r="T575" s="128"/>
      <c r="U575" s="128"/>
    </row>
    <row r="576" spans="2:21">
      <c r="B576" s="142"/>
      <c r="C576" s="128"/>
      <c r="D576" s="128"/>
      <c r="E576" s="128"/>
      <c r="F576" s="128"/>
      <c r="G576" s="128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8"/>
      <c r="T576" s="128"/>
      <c r="U576" s="128"/>
    </row>
    <row r="577" spans="2:21">
      <c r="B577" s="142"/>
      <c r="C577" s="128"/>
      <c r="D577" s="128"/>
      <c r="E577" s="128"/>
      <c r="F577" s="128"/>
      <c r="G577" s="128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8"/>
      <c r="T577" s="128"/>
      <c r="U577" s="128"/>
    </row>
    <row r="578" spans="2:21">
      <c r="B578" s="142"/>
      <c r="C578" s="128"/>
      <c r="D578" s="128"/>
      <c r="E578" s="128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</row>
    <row r="579" spans="2:21">
      <c r="B579" s="142"/>
      <c r="C579" s="128"/>
      <c r="D579" s="128"/>
      <c r="E579" s="128"/>
      <c r="F579" s="128"/>
      <c r="G579" s="128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8"/>
      <c r="T579" s="128"/>
      <c r="U579" s="128"/>
    </row>
    <row r="580" spans="2:21">
      <c r="B580" s="142"/>
      <c r="C580" s="128"/>
      <c r="D580" s="128"/>
      <c r="E580" s="128"/>
      <c r="F580" s="128"/>
      <c r="G580" s="128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8"/>
      <c r="T580" s="128"/>
      <c r="U580" s="128"/>
    </row>
    <row r="581" spans="2:21">
      <c r="B581" s="142"/>
      <c r="C581" s="128"/>
      <c r="D581" s="128"/>
      <c r="E581" s="128"/>
      <c r="F581" s="128"/>
      <c r="G581" s="128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8"/>
      <c r="T581" s="128"/>
      <c r="U581" s="128"/>
    </row>
    <row r="582" spans="2:21">
      <c r="B582" s="142"/>
      <c r="C582" s="128"/>
      <c r="D582" s="128"/>
      <c r="E582" s="128"/>
      <c r="F582" s="128"/>
      <c r="G582" s="128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8"/>
      <c r="T582" s="128"/>
      <c r="U582" s="128"/>
    </row>
    <row r="583" spans="2:21">
      <c r="B583" s="142"/>
      <c r="C583" s="128"/>
      <c r="D583" s="128"/>
      <c r="E583" s="128"/>
      <c r="F583" s="128"/>
      <c r="G583" s="128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8"/>
      <c r="T583" s="128"/>
      <c r="U583" s="128"/>
    </row>
    <row r="584" spans="2:21">
      <c r="B584" s="142"/>
      <c r="C584" s="128"/>
      <c r="D584" s="128"/>
      <c r="E584" s="128"/>
      <c r="F584" s="128"/>
      <c r="G584" s="128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8"/>
      <c r="T584" s="128"/>
      <c r="U584" s="128"/>
    </row>
    <row r="585" spans="2:21">
      <c r="B585" s="142"/>
      <c r="C585" s="128"/>
      <c r="D585" s="128"/>
      <c r="E585" s="128"/>
      <c r="F585" s="128"/>
      <c r="G585" s="128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8"/>
      <c r="T585" s="128"/>
      <c r="U585" s="128"/>
    </row>
    <row r="586" spans="2:21">
      <c r="B586" s="142"/>
      <c r="C586" s="128"/>
      <c r="D586" s="128"/>
      <c r="E586" s="128"/>
      <c r="F586" s="128"/>
      <c r="G586" s="128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8"/>
      <c r="T586" s="128"/>
      <c r="U586" s="128"/>
    </row>
    <row r="587" spans="2:21">
      <c r="B587" s="142"/>
      <c r="C587" s="128"/>
      <c r="D587" s="128"/>
      <c r="E587" s="128"/>
      <c r="F587" s="128"/>
      <c r="G587" s="128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8"/>
      <c r="T587" s="128"/>
      <c r="U587" s="128"/>
    </row>
    <row r="588" spans="2:21">
      <c r="B588" s="142"/>
      <c r="C588" s="128"/>
      <c r="D588" s="128"/>
      <c r="E588" s="128"/>
      <c r="F588" s="128"/>
      <c r="G588" s="128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8"/>
      <c r="T588" s="128"/>
      <c r="U588" s="128"/>
    </row>
    <row r="589" spans="2:21">
      <c r="B589" s="142"/>
      <c r="C589" s="128"/>
      <c r="D589" s="128"/>
      <c r="E589" s="128"/>
      <c r="F589" s="128"/>
      <c r="G589" s="128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8"/>
      <c r="T589" s="128"/>
      <c r="U589" s="128"/>
    </row>
    <row r="590" spans="2:21">
      <c r="B590" s="142"/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</row>
    <row r="591" spans="2:21">
      <c r="B591" s="142"/>
      <c r="C591" s="128"/>
      <c r="D591" s="128"/>
      <c r="E591" s="128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</row>
    <row r="592" spans="2:21">
      <c r="B592" s="142"/>
      <c r="C592" s="128"/>
      <c r="D592" s="128"/>
      <c r="E592" s="128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</row>
    <row r="593" spans="2:21">
      <c r="B593" s="142"/>
      <c r="C593" s="128"/>
      <c r="D593" s="128"/>
      <c r="E593" s="128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</row>
    <row r="594" spans="2:21">
      <c r="B594" s="142"/>
      <c r="C594" s="128"/>
      <c r="D594" s="128"/>
      <c r="E594" s="128"/>
      <c r="F594" s="128"/>
      <c r="G594" s="128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8"/>
      <c r="T594" s="128"/>
      <c r="U594" s="128"/>
    </row>
    <row r="595" spans="2:21">
      <c r="B595" s="142"/>
      <c r="C595" s="128"/>
      <c r="D595" s="128"/>
      <c r="E595" s="128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</row>
    <row r="596" spans="2:21">
      <c r="B596" s="142"/>
      <c r="C596" s="128"/>
      <c r="D596" s="128"/>
      <c r="E596" s="128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</row>
    <row r="597" spans="2:21">
      <c r="B597" s="142"/>
      <c r="C597" s="128"/>
      <c r="D597" s="128"/>
      <c r="E597" s="128"/>
      <c r="F597" s="128"/>
      <c r="G597" s="128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8"/>
      <c r="T597" s="128"/>
      <c r="U597" s="128"/>
    </row>
    <row r="598" spans="2:21">
      <c r="B598" s="142"/>
      <c r="C598" s="128"/>
      <c r="D598" s="128"/>
      <c r="E598" s="128"/>
      <c r="F598" s="128"/>
      <c r="G598" s="128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8"/>
      <c r="T598" s="128"/>
      <c r="U598" s="128"/>
    </row>
    <row r="599" spans="2:21">
      <c r="B599" s="142"/>
      <c r="C599" s="128"/>
      <c r="D599" s="128"/>
      <c r="E599" s="128"/>
      <c r="F599" s="128"/>
      <c r="G599" s="128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8"/>
      <c r="T599" s="128"/>
      <c r="U599" s="128"/>
    </row>
    <row r="600" spans="2:21">
      <c r="B600" s="142"/>
      <c r="C600" s="128"/>
      <c r="D600" s="128"/>
      <c r="E600" s="128"/>
      <c r="F600" s="128"/>
      <c r="G600" s="128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8"/>
      <c r="T600" s="128"/>
      <c r="U600" s="128"/>
    </row>
    <row r="601" spans="2:21">
      <c r="B601" s="142"/>
      <c r="C601" s="128"/>
      <c r="D601" s="128"/>
      <c r="E601" s="128"/>
      <c r="F601" s="128"/>
      <c r="G601" s="128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8"/>
      <c r="T601" s="128"/>
      <c r="U601" s="128"/>
    </row>
    <row r="602" spans="2:21">
      <c r="B602" s="142"/>
      <c r="C602" s="128"/>
      <c r="D602" s="128"/>
      <c r="E602" s="128"/>
      <c r="F602" s="128"/>
      <c r="G602" s="128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8"/>
      <c r="T602" s="128"/>
      <c r="U602" s="128"/>
    </row>
    <row r="603" spans="2:21">
      <c r="B603" s="142"/>
      <c r="C603" s="128"/>
      <c r="D603" s="128"/>
      <c r="E603" s="128"/>
      <c r="F603" s="128"/>
      <c r="G603" s="128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8"/>
      <c r="T603" s="128"/>
      <c r="U603" s="128"/>
    </row>
    <row r="604" spans="2:21">
      <c r="B604" s="142"/>
      <c r="C604" s="128"/>
      <c r="D604" s="128"/>
      <c r="E604" s="128"/>
      <c r="F604" s="128"/>
      <c r="G604" s="128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8"/>
      <c r="T604" s="128"/>
      <c r="U604" s="128"/>
    </row>
    <row r="605" spans="2:21">
      <c r="B605" s="142"/>
      <c r="C605" s="128"/>
      <c r="D605" s="128"/>
      <c r="E605" s="128"/>
      <c r="F605" s="128"/>
      <c r="G605" s="128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8"/>
      <c r="T605" s="128"/>
      <c r="U605" s="128"/>
    </row>
    <row r="606" spans="2:21">
      <c r="B606" s="142"/>
      <c r="C606" s="128"/>
      <c r="D606" s="128"/>
      <c r="E606" s="128"/>
      <c r="F606" s="128"/>
      <c r="G606" s="128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8"/>
      <c r="T606" s="128"/>
      <c r="U606" s="128"/>
    </row>
    <row r="607" spans="2:21">
      <c r="B607" s="142"/>
      <c r="C607" s="128"/>
      <c r="D607" s="128"/>
      <c r="E607" s="128"/>
      <c r="F607" s="128"/>
      <c r="G607" s="128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8"/>
      <c r="T607" s="128"/>
      <c r="U607" s="128"/>
    </row>
    <row r="608" spans="2:21">
      <c r="B608" s="142"/>
      <c r="C608" s="128"/>
      <c r="D608" s="128"/>
      <c r="E608" s="128"/>
      <c r="F608" s="128"/>
      <c r="G608" s="128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8"/>
      <c r="T608" s="128"/>
      <c r="U608" s="128"/>
    </row>
    <row r="609" spans="2:21">
      <c r="B609" s="142"/>
      <c r="C609" s="128"/>
      <c r="D609" s="128"/>
      <c r="E609" s="128"/>
      <c r="F609" s="128"/>
      <c r="G609" s="128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8"/>
      <c r="T609" s="128"/>
      <c r="U609" s="128"/>
    </row>
    <row r="610" spans="2:21">
      <c r="B610" s="142"/>
      <c r="C610" s="128"/>
      <c r="D610" s="128"/>
      <c r="E610" s="128"/>
      <c r="F610" s="128"/>
      <c r="G610" s="128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8"/>
      <c r="T610" s="128"/>
      <c r="U610" s="128"/>
    </row>
    <row r="611" spans="2:21">
      <c r="B611" s="142"/>
      <c r="C611" s="128"/>
      <c r="D611" s="128"/>
      <c r="E611" s="128"/>
      <c r="F611" s="128"/>
      <c r="G611" s="128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8"/>
      <c r="T611" s="128"/>
      <c r="U611" s="128"/>
    </row>
    <row r="612" spans="2:21">
      <c r="B612" s="142"/>
      <c r="C612" s="128"/>
      <c r="D612" s="128"/>
      <c r="E612" s="128"/>
      <c r="F612" s="128"/>
      <c r="G612" s="128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8"/>
      <c r="T612" s="128"/>
      <c r="U612" s="128"/>
    </row>
    <row r="613" spans="2:21">
      <c r="B613" s="142"/>
      <c r="C613" s="128"/>
      <c r="D613" s="128"/>
      <c r="E613" s="128"/>
      <c r="F613" s="128"/>
      <c r="G613" s="128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8"/>
      <c r="T613" s="128"/>
      <c r="U613" s="128"/>
    </row>
    <row r="614" spans="2:21">
      <c r="B614" s="142"/>
      <c r="C614" s="128"/>
      <c r="D614" s="128"/>
      <c r="E614" s="128"/>
      <c r="F614" s="128"/>
      <c r="G614" s="128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8"/>
      <c r="T614" s="128"/>
      <c r="U614" s="128"/>
    </row>
    <row r="615" spans="2:21">
      <c r="B615" s="142"/>
      <c r="C615" s="128"/>
      <c r="D615" s="128"/>
      <c r="E615" s="128"/>
      <c r="F615" s="128"/>
      <c r="G615" s="128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8"/>
      <c r="T615" s="128"/>
      <c r="U615" s="128"/>
    </row>
    <row r="616" spans="2:21">
      <c r="B616" s="142"/>
      <c r="C616" s="128"/>
      <c r="D616" s="128"/>
      <c r="E616" s="128"/>
      <c r="F616" s="128"/>
      <c r="G616" s="128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8"/>
      <c r="T616" s="128"/>
      <c r="U616" s="128"/>
    </row>
    <row r="617" spans="2:21">
      <c r="B617" s="142"/>
      <c r="C617" s="128"/>
      <c r="D617" s="128"/>
      <c r="E617" s="128"/>
      <c r="F617" s="128"/>
      <c r="G617" s="128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8"/>
      <c r="T617" s="128"/>
      <c r="U617" s="128"/>
    </row>
    <row r="618" spans="2:21">
      <c r="B618" s="142"/>
      <c r="C618" s="128"/>
      <c r="D618" s="128"/>
      <c r="E618" s="128"/>
      <c r="F618" s="128"/>
      <c r="G618" s="128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8"/>
      <c r="T618" s="128"/>
      <c r="U618" s="128"/>
    </row>
    <row r="619" spans="2:21">
      <c r="B619" s="142"/>
      <c r="C619" s="128"/>
      <c r="D619" s="128"/>
      <c r="E619" s="128"/>
      <c r="F619" s="128"/>
      <c r="G619" s="128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8"/>
      <c r="T619" s="128"/>
      <c r="U619" s="128"/>
    </row>
    <row r="620" spans="2:21">
      <c r="B620" s="142"/>
      <c r="C620" s="128"/>
      <c r="D620" s="128"/>
      <c r="E620" s="128"/>
      <c r="F620" s="128"/>
      <c r="G620" s="128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8"/>
      <c r="T620" s="128"/>
      <c r="U620" s="128"/>
    </row>
    <row r="621" spans="2:21">
      <c r="B621" s="142"/>
      <c r="C621" s="128"/>
      <c r="D621" s="128"/>
      <c r="E621" s="128"/>
      <c r="F621" s="128"/>
      <c r="G621" s="128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8"/>
      <c r="T621" s="128"/>
      <c r="U621" s="128"/>
    </row>
    <row r="622" spans="2:21">
      <c r="B622" s="142"/>
      <c r="C622" s="128"/>
      <c r="D622" s="128"/>
      <c r="E622" s="128"/>
      <c r="F622" s="128"/>
      <c r="G622" s="128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8"/>
      <c r="T622" s="128"/>
      <c r="U622" s="128"/>
    </row>
    <row r="623" spans="2:21">
      <c r="B623" s="142"/>
      <c r="C623" s="128"/>
      <c r="D623" s="128"/>
      <c r="E623" s="128"/>
      <c r="F623" s="128"/>
      <c r="G623" s="128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8"/>
      <c r="T623" s="128"/>
      <c r="U623" s="128"/>
    </row>
    <row r="624" spans="2:21">
      <c r="B624" s="142"/>
      <c r="C624" s="128"/>
      <c r="D624" s="128"/>
      <c r="E624" s="128"/>
      <c r="F624" s="128"/>
      <c r="G624" s="128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8"/>
      <c r="T624" s="128"/>
      <c r="U624" s="128"/>
    </row>
    <row r="625" spans="2:21">
      <c r="B625" s="142"/>
      <c r="C625" s="128"/>
      <c r="D625" s="128"/>
      <c r="E625" s="128"/>
      <c r="F625" s="128"/>
      <c r="G625" s="128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8"/>
      <c r="T625" s="128"/>
      <c r="U625" s="128"/>
    </row>
    <row r="626" spans="2:21">
      <c r="B626" s="142"/>
      <c r="C626" s="128"/>
      <c r="D626" s="128"/>
      <c r="E626" s="128"/>
      <c r="F626" s="128"/>
      <c r="G626" s="128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8"/>
      <c r="T626" s="128"/>
      <c r="U626" s="128"/>
    </row>
    <row r="627" spans="2:21">
      <c r="B627" s="142"/>
      <c r="C627" s="128"/>
      <c r="D627" s="128"/>
      <c r="E627" s="128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</row>
    <row r="628" spans="2:21">
      <c r="B628" s="142"/>
      <c r="C628" s="128"/>
      <c r="D628" s="128"/>
      <c r="E628" s="128"/>
      <c r="F628" s="128"/>
      <c r="G628" s="128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8"/>
      <c r="T628" s="128"/>
      <c r="U628" s="128"/>
    </row>
    <row r="629" spans="2:21">
      <c r="B629" s="142"/>
      <c r="C629" s="128"/>
      <c r="D629" s="128"/>
      <c r="E629" s="128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</row>
    <row r="630" spans="2:21">
      <c r="B630" s="142"/>
      <c r="C630" s="128"/>
      <c r="D630" s="128"/>
      <c r="E630" s="128"/>
      <c r="F630" s="128"/>
      <c r="G630" s="128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8"/>
      <c r="T630" s="128"/>
      <c r="U630" s="128"/>
    </row>
    <row r="631" spans="2:21">
      <c r="B631" s="142"/>
      <c r="C631" s="128"/>
      <c r="D631" s="128"/>
      <c r="E631" s="128"/>
      <c r="F631" s="128"/>
      <c r="G631" s="128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8"/>
      <c r="T631" s="128"/>
      <c r="U631" s="128"/>
    </row>
    <row r="632" spans="2:21">
      <c r="B632" s="142"/>
      <c r="C632" s="128"/>
      <c r="D632" s="128"/>
      <c r="E632" s="128"/>
      <c r="F632" s="128"/>
      <c r="G632" s="128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8"/>
      <c r="T632" s="128"/>
      <c r="U632" s="128"/>
    </row>
    <row r="633" spans="2:21">
      <c r="B633" s="142"/>
      <c r="C633" s="128"/>
      <c r="D633" s="128"/>
      <c r="E633" s="128"/>
      <c r="F633" s="128"/>
      <c r="G633" s="128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8"/>
      <c r="T633" s="128"/>
      <c r="U633" s="128"/>
    </row>
    <row r="634" spans="2:21">
      <c r="B634" s="142"/>
      <c r="C634" s="128"/>
      <c r="D634" s="128"/>
      <c r="E634" s="128"/>
      <c r="F634" s="128"/>
      <c r="G634" s="128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8"/>
      <c r="T634" s="128"/>
      <c r="U634" s="128"/>
    </row>
    <row r="635" spans="2:21">
      <c r="B635" s="142"/>
      <c r="C635" s="128"/>
      <c r="D635" s="128"/>
      <c r="E635" s="128"/>
      <c r="F635" s="128"/>
      <c r="G635" s="128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8"/>
      <c r="T635" s="128"/>
      <c r="U635" s="128"/>
    </row>
    <row r="636" spans="2:21">
      <c r="B636" s="142"/>
      <c r="C636" s="128"/>
      <c r="D636" s="128"/>
      <c r="E636" s="128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</row>
    <row r="637" spans="2:21">
      <c r="B637" s="142"/>
      <c r="C637" s="128"/>
      <c r="D637" s="128"/>
      <c r="E637" s="128"/>
      <c r="F637" s="128"/>
      <c r="G637" s="128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8"/>
      <c r="T637" s="128"/>
      <c r="U637" s="128"/>
    </row>
    <row r="638" spans="2:21">
      <c r="B638" s="142"/>
      <c r="C638" s="128"/>
      <c r="D638" s="128"/>
      <c r="E638" s="128"/>
      <c r="F638" s="128"/>
      <c r="G638" s="128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8"/>
      <c r="T638" s="128"/>
      <c r="U638" s="128"/>
    </row>
    <row r="639" spans="2:21">
      <c r="B639" s="142"/>
      <c r="C639" s="128"/>
      <c r="D639" s="128"/>
      <c r="E639" s="128"/>
      <c r="F639" s="128"/>
      <c r="G639" s="128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8"/>
      <c r="T639" s="128"/>
      <c r="U639" s="128"/>
    </row>
    <row r="640" spans="2:21">
      <c r="B640" s="142"/>
      <c r="C640" s="128"/>
      <c r="D640" s="128"/>
      <c r="E640" s="128"/>
      <c r="F640" s="128"/>
      <c r="G640" s="128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8"/>
      <c r="T640" s="128"/>
      <c r="U640" s="128"/>
    </row>
    <row r="641" spans="2:21">
      <c r="B641" s="142"/>
      <c r="C641" s="128"/>
      <c r="D641" s="128"/>
      <c r="E641" s="128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8"/>
      <c r="T641" s="128"/>
      <c r="U641" s="128"/>
    </row>
    <row r="642" spans="2:21">
      <c r="B642" s="142"/>
      <c r="C642" s="128"/>
      <c r="D642" s="128"/>
      <c r="E642" s="128"/>
      <c r="F642" s="128"/>
      <c r="G642" s="128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8"/>
      <c r="T642" s="128"/>
      <c r="U642" s="128"/>
    </row>
    <row r="643" spans="2:21">
      <c r="B643" s="142"/>
      <c r="C643" s="128"/>
      <c r="D643" s="128"/>
      <c r="E643" s="128"/>
      <c r="F643" s="128"/>
      <c r="G643" s="128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8"/>
      <c r="T643" s="128"/>
      <c r="U643" s="128"/>
    </row>
    <row r="644" spans="2:21">
      <c r="B644" s="142"/>
      <c r="C644" s="128"/>
      <c r="D644" s="128"/>
      <c r="E644" s="128"/>
      <c r="F644" s="128"/>
      <c r="G644" s="128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8"/>
      <c r="T644" s="128"/>
      <c r="U644" s="128"/>
    </row>
    <row r="645" spans="2:21">
      <c r="B645" s="142"/>
      <c r="C645" s="128"/>
      <c r="D645" s="128"/>
      <c r="E645" s="128"/>
      <c r="F645" s="128"/>
      <c r="G645" s="128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8"/>
      <c r="T645" s="128"/>
      <c r="U645" s="128"/>
    </row>
    <row r="646" spans="2:21">
      <c r="B646" s="142"/>
      <c r="C646" s="128"/>
      <c r="D646" s="128"/>
      <c r="E646" s="128"/>
      <c r="F646" s="128"/>
      <c r="G646" s="128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8"/>
      <c r="T646" s="128"/>
      <c r="U646" s="128"/>
    </row>
    <row r="647" spans="2:21">
      <c r="B647" s="142"/>
      <c r="C647" s="128"/>
      <c r="D647" s="128"/>
      <c r="E647" s="128"/>
      <c r="F647" s="128"/>
      <c r="G647" s="128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8"/>
      <c r="T647" s="128"/>
      <c r="U647" s="128"/>
    </row>
    <row r="648" spans="2:21">
      <c r="B648" s="142"/>
      <c r="C648" s="128"/>
      <c r="D648" s="128"/>
      <c r="E648" s="128"/>
      <c r="F648" s="128"/>
      <c r="G648" s="128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8"/>
      <c r="T648" s="128"/>
      <c r="U648" s="128"/>
    </row>
    <row r="649" spans="2:21">
      <c r="B649" s="142"/>
      <c r="C649" s="128"/>
      <c r="D649" s="128"/>
      <c r="E649" s="128"/>
      <c r="F649" s="128"/>
      <c r="G649" s="128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8"/>
      <c r="T649" s="128"/>
      <c r="U649" s="128"/>
    </row>
    <row r="650" spans="2:21">
      <c r="B650" s="142"/>
      <c r="C650" s="128"/>
      <c r="D650" s="128"/>
      <c r="E650" s="128"/>
      <c r="F650" s="128"/>
      <c r="G650" s="128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8"/>
      <c r="T650" s="128"/>
      <c r="U650" s="128"/>
    </row>
    <row r="651" spans="2:21">
      <c r="B651" s="142"/>
      <c r="C651" s="128"/>
      <c r="D651" s="128"/>
      <c r="E651" s="128"/>
      <c r="F651" s="128"/>
      <c r="G651" s="128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8"/>
      <c r="T651" s="128"/>
      <c r="U651" s="128"/>
    </row>
    <row r="652" spans="2:21">
      <c r="B652" s="142"/>
      <c r="C652" s="128"/>
      <c r="D652" s="128"/>
      <c r="E652" s="128"/>
      <c r="F652" s="128"/>
      <c r="G652" s="128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8"/>
      <c r="T652" s="128"/>
      <c r="U652" s="128"/>
    </row>
    <row r="653" spans="2:21">
      <c r="B653" s="142"/>
      <c r="C653" s="128"/>
      <c r="D653" s="128"/>
      <c r="E653" s="128"/>
      <c r="F653" s="128"/>
      <c r="G653" s="128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8"/>
      <c r="T653" s="128"/>
      <c r="U653" s="128"/>
    </row>
    <row r="654" spans="2:21">
      <c r="B654" s="142"/>
      <c r="C654" s="128"/>
      <c r="D654" s="128"/>
      <c r="E654" s="128"/>
      <c r="F654" s="128"/>
      <c r="G654" s="128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8"/>
      <c r="T654" s="128"/>
      <c r="U654" s="128"/>
    </row>
    <row r="655" spans="2:21">
      <c r="B655" s="142"/>
      <c r="C655" s="128"/>
      <c r="D655" s="128"/>
      <c r="E655" s="128"/>
      <c r="F655" s="128"/>
      <c r="G655" s="128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8"/>
      <c r="T655" s="128"/>
      <c r="U655" s="128"/>
    </row>
    <row r="656" spans="2:21">
      <c r="B656" s="142"/>
      <c r="C656" s="128"/>
      <c r="D656" s="128"/>
      <c r="E656" s="128"/>
      <c r="F656" s="128"/>
      <c r="G656" s="128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8"/>
      <c r="T656" s="128"/>
      <c r="U656" s="128"/>
    </row>
    <row r="657" spans="2:21">
      <c r="B657" s="142"/>
      <c r="C657" s="128"/>
      <c r="D657" s="128"/>
      <c r="E657" s="128"/>
      <c r="F657" s="128"/>
      <c r="G657" s="128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8"/>
      <c r="T657" s="128"/>
      <c r="U657" s="128"/>
    </row>
    <row r="658" spans="2:21">
      <c r="B658" s="142"/>
      <c r="C658" s="128"/>
      <c r="D658" s="128"/>
      <c r="E658" s="128"/>
      <c r="F658" s="128"/>
      <c r="G658" s="128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8"/>
      <c r="T658" s="128"/>
      <c r="U658" s="128"/>
    </row>
    <row r="659" spans="2:21">
      <c r="B659" s="142"/>
      <c r="C659" s="128"/>
      <c r="D659" s="128"/>
      <c r="E659" s="128"/>
      <c r="F659" s="128"/>
      <c r="G659" s="128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8"/>
      <c r="T659" s="128"/>
      <c r="U659" s="128"/>
    </row>
    <row r="660" spans="2:21">
      <c r="B660" s="142"/>
      <c r="C660" s="128"/>
      <c r="D660" s="128"/>
      <c r="E660" s="128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8"/>
      <c r="T660" s="128"/>
      <c r="U660" s="128"/>
    </row>
    <row r="661" spans="2:21">
      <c r="B661" s="142"/>
      <c r="C661" s="128"/>
      <c r="D661" s="128"/>
      <c r="E661" s="128"/>
      <c r="F661" s="128"/>
      <c r="G661" s="128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8"/>
      <c r="T661" s="128"/>
      <c r="U661" s="128"/>
    </row>
    <row r="662" spans="2:21">
      <c r="B662" s="142"/>
      <c r="C662" s="128"/>
      <c r="D662" s="128"/>
      <c r="E662" s="128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8"/>
      <c r="T662" s="128"/>
      <c r="U662" s="128"/>
    </row>
    <row r="663" spans="2:21">
      <c r="B663" s="142"/>
      <c r="C663" s="128"/>
      <c r="D663" s="128"/>
      <c r="E663" s="128"/>
      <c r="F663" s="128"/>
      <c r="G663" s="128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8"/>
      <c r="T663" s="128"/>
      <c r="U663" s="128"/>
    </row>
    <row r="664" spans="2:21">
      <c r="B664" s="142"/>
      <c r="C664" s="128"/>
      <c r="D664" s="128"/>
      <c r="E664" s="128"/>
      <c r="F664" s="128"/>
      <c r="G664" s="128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8"/>
      <c r="T664" s="128"/>
      <c r="U664" s="128"/>
    </row>
    <row r="665" spans="2:21">
      <c r="B665" s="142"/>
      <c r="C665" s="128"/>
      <c r="D665" s="128"/>
      <c r="E665" s="128"/>
      <c r="F665" s="128"/>
      <c r="G665" s="128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8"/>
      <c r="T665" s="128"/>
      <c r="U665" s="128"/>
    </row>
    <row r="666" spans="2:21">
      <c r="B666" s="142"/>
      <c r="C666" s="128"/>
      <c r="D666" s="128"/>
      <c r="E666" s="128"/>
      <c r="F666" s="128"/>
      <c r="G666" s="128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8"/>
      <c r="T666" s="128"/>
      <c r="U666" s="128"/>
    </row>
    <row r="667" spans="2:21">
      <c r="B667" s="142"/>
      <c r="C667" s="128"/>
      <c r="D667" s="128"/>
      <c r="E667" s="128"/>
      <c r="F667" s="128"/>
      <c r="G667" s="128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8"/>
      <c r="T667" s="128"/>
      <c r="U667" s="128"/>
    </row>
    <row r="668" spans="2:21">
      <c r="B668" s="142"/>
      <c r="C668" s="128"/>
      <c r="D668" s="128"/>
      <c r="E668" s="128"/>
      <c r="F668" s="128"/>
      <c r="G668" s="128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8"/>
      <c r="T668" s="128"/>
      <c r="U668" s="128"/>
    </row>
    <row r="669" spans="2:21">
      <c r="B669" s="142"/>
      <c r="C669" s="128"/>
      <c r="D669" s="128"/>
      <c r="E669" s="128"/>
      <c r="F669" s="128"/>
      <c r="G669" s="128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8"/>
      <c r="T669" s="128"/>
      <c r="U669" s="128"/>
    </row>
    <row r="670" spans="2:21">
      <c r="B670" s="142"/>
      <c r="C670" s="128"/>
      <c r="D670" s="128"/>
      <c r="E670" s="128"/>
      <c r="F670" s="128"/>
      <c r="G670" s="128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8"/>
      <c r="T670" s="128"/>
      <c r="U670" s="128"/>
    </row>
    <row r="671" spans="2:21">
      <c r="B671" s="142"/>
      <c r="C671" s="128"/>
      <c r="D671" s="128"/>
      <c r="E671" s="128"/>
      <c r="F671" s="128"/>
      <c r="G671" s="128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8"/>
      <c r="T671" s="128"/>
      <c r="U671" s="128"/>
    </row>
    <row r="672" spans="2:21">
      <c r="B672" s="142"/>
      <c r="C672" s="128"/>
      <c r="D672" s="128"/>
      <c r="E672" s="128"/>
      <c r="F672" s="128"/>
      <c r="G672" s="128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8"/>
      <c r="T672" s="128"/>
      <c r="U672" s="128"/>
    </row>
    <row r="673" spans="2:21">
      <c r="B673" s="142"/>
      <c r="C673" s="128"/>
      <c r="D673" s="128"/>
      <c r="E673" s="128"/>
      <c r="F673" s="128"/>
      <c r="G673" s="128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8"/>
      <c r="T673" s="128"/>
      <c r="U673" s="128"/>
    </row>
    <row r="674" spans="2:21">
      <c r="B674" s="142"/>
      <c r="C674" s="128"/>
      <c r="D674" s="128"/>
      <c r="E674" s="128"/>
      <c r="F674" s="128"/>
      <c r="G674" s="128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8"/>
      <c r="T674" s="128"/>
      <c r="U674" s="128"/>
    </row>
    <row r="675" spans="2:21">
      <c r="B675" s="142"/>
      <c r="C675" s="128"/>
      <c r="D675" s="128"/>
      <c r="E675" s="128"/>
      <c r="F675" s="128"/>
      <c r="G675" s="128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8"/>
      <c r="T675" s="128"/>
      <c r="U675" s="128"/>
    </row>
    <row r="676" spans="2:21">
      <c r="B676" s="142"/>
      <c r="C676" s="128"/>
      <c r="D676" s="128"/>
      <c r="E676" s="128"/>
      <c r="F676" s="128"/>
      <c r="G676" s="128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8"/>
      <c r="T676" s="128"/>
      <c r="U676" s="128"/>
    </row>
    <row r="677" spans="2:21">
      <c r="B677" s="142"/>
      <c r="C677" s="128"/>
      <c r="D677" s="128"/>
      <c r="E677" s="128"/>
      <c r="F677" s="128"/>
      <c r="G677" s="128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8"/>
      <c r="T677" s="128"/>
      <c r="U677" s="128"/>
    </row>
    <row r="678" spans="2:21">
      <c r="B678" s="142"/>
      <c r="C678" s="128"/>
      <c r="D678" s="128"/>
      <c r="E678" s="128"/>
      <c r="F678" s="128"/>
      <c r="G678" s="128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8"/>
      <c r="T678" s="128"/>
      <c r="U678" s="128"/>
    </row>
    <row r="679" spans="2:21">
      <c r="B679" s="142"/>
      <c r="C679" s="128"/>
      <c r="D679" s="128"/>
      <c r="E679" s="128"/>
      <c r="F679" s="128"/>
      <c r="G679" s="128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8"/>
      <c r="T679" s="128"/>
      <c r="U679" s="128"/>
    </row>
    <row r="680" spans="2:21">
      <c r="B680" s="142"/>
      <c r="C680" s="128"/>
      <c r="D680" s="128"/>
      <c r="E680" s="128"/>
      <c r="F680" s="128"/>
      <c r="G680" s="128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8"/>
      <c r="T680" s="128"/>
      <c r="U680" s="128"/>
    </row>
    <row r="681" spans="2:21">
      <c r="B681" s="142"/>
      <c r="C681" s="128"/>
      <c r="D681" s="128"/>
      <c r="E681" s="128"/>
      <c r="F681" s="128"/>
      <c r="G681" s="128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8"/>
      <c r="T681" s="128"/>
      <c r="U681" s="128"/>
    </row>
    <row r="682" spans="2:21">
      <c r="B682" s="142"/>
      <c r="C682" s="128"/>
      <c r="D682" s="128"/>
      <c r="E682" s="128"/>
      <c r="F682" s="128"/>
      <c r="G682" s="128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8"/>
      <c r="T682" s="128"/>
      <c r="U682" s="128"/>
    </row>
    <row r="683" spans="2:21">
      <c r="B683" s="142"/>
      <c r="C683" s="128"/>
      <c r="D683" s="128"/>
      <c r="E683" s="128"/>
      <c r="F683" s="128"/>
      <c r="G683" s="128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8"/>
      <c r="T683" s="128"/>
      <c r="U683" s="128"/>
    </row>
    <row r="684" spans="2:21">
      <c r="B684" s="142"/>
      <c r="C684" s="128"/>
      <c r="D684" s="128"/>
      <c r="E684" s="128"/>
      <c r="F684" s="128"/>
      <c r="G684" s="128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8"/>
      <c r="T684" s="128"/>
      <c r="U684" s="128"/>
    </row>
    <row r="685" spans="2:21">
      <c r="B685" s="142"/>
      <c r="C685" s="128"/>
      <c r="D685" s="128"/>
      <c r="E685" s="128"/>
      <c r="F685" s="128"/>
      <c r="G685" s="128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8"/>
      <c r="T685" s="128"/>
      <c r="U685" s="128"/>
    </row>
    <row r="686" spans="2:21">
      <c r="B686" s="142"/>
      <c r="C686" s="128"/>
      <c r="D686" s="128"/>
      <c r="E686" s="128"/>
      <c r="F686" s="128"/>
      <c r="G686" s="128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8"/>
      <c r="T686" s="128"/>
      <c r="U686" s="128"/>
    </row>
    <row r="687" spans="2:21">
      <c r="B687" s="142"/>
      <c r="C687" s="128"/>
      <c r="D687" s="128"/>
      <c r="E687" s="128"/>
      <c r="F687" s="128"/>
      <c r="G687" s="128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8"/>
      <c r="T687" s="128"/>
      <c r="U687" s="128"/>
    </row>
    <row r="688" spans="2:21">
      <c r="B688" s="142"/>
      <c r="C688" s="128"/>
      <c r="D688" s="128"/>
      <c r="E688" s="128"/>
      <c r="F688" s="128"/>
      <c r="G688" s="128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8"/>
      <c r="T688" s="128"/>
      <c r="U688" s="128"/>
    </row>
    <row r="689" spans="2:21">
      <c r="B689" s="142"/>
      <c r="C689" s="128"/>
      <c r="D689" s="128"/>
      <c r="E689" s="128"/>
      <c r="F689" s="128"/>
      <c r="G689" s="128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8"/>
      <c r="T689" s="128"/>
      <c r="U689" s="128"/>
    </row>
    <row r="690" spans="2:21">
      <c r="B690" s="142"/>
      <c r="C690" s="128"/>
      <c r="D690" s="128"/>
      <c r="E690" s="128"/>
      <c r="F690" s="128"/>
      <c r="G690" s="128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8"/>
      <c r="T690" s="128"/>
      <c r="U690" s="128"/>
    </row>
    <row r="691" spans="2:21">
      <c r="B691" s="142"/>
      <c r="C691" s="128"/>
      <c r="D691" s="128"/>
      <c r="E691" s="128"/>
      <c r="F691" s="128"/>
      <c r="G691" s="128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8"/>
      <c r="T691" s="128"/>
      <c r="U691" s="128"/>
    </row>
    <row r="692" spans="2:21">
      <c r="B692" s="142"/>
      <c r="C692" s="128"/>
      <c r="D692" s="128"/>
      <c r="E692" s="128"/>
      <c r="F692" s="128"/>
      <c r="G692" s="128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8"/>
      <c r="T692" s="128"/>
      <c r="U692" s="128"/>
    </row>
    <row r="693" spans="2:21">
      <c r="B693" s="142"/>
      <c r="C693" s="128"/>
      <c r="D693" s="128"/>
      <c r="E693" s="128"/>
      <c r="F693" s="128"/>
      <c r="G693" s="128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8"/>
      <c r="T693" s="128"/>
      <c r="U693" s="128"/>
    </row>
    <row r="694" spans="2:21">
      <c r="B694" s="142"/>
      <c r="C694" s="128"/>
      <c r="D694" s="128"/>
      <c r="E694" s="128"/>
      <c r="F694" s="128"/>
      <c r="G694" s="128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8"/>
      <c r="T694" s="128"/>
      <c r="U694" s="128"/>
    </row>
    <row r="695" spans="2:21">
      <c r="B695" s="142"/>
      <c r="C695" s="128"/>
      <c r="D695" s="128"/>
      <c r="E695" s="128"/>
      <c r="F695" s="128"/>
      <c r="G695" s="128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8"/>
      <c r="T695" s="128"/>
      <c r="U695" s="128"/>
    </row>
    <row r="696" spans="2:21">
      <c r="B696" s="142"/>
      <c r="C696" s="128"/>
      <c r="D696" s="128"/>
      <c r="E696" s="128"/>
      <c r="F696" s="128"/>
      <c r="G696" s="128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8"/>
      <c r="T696" s="128"/>
      <c r="U696" s="128"/>
    </row>
    <row r="697" spans="2:21">
      <c r="B697" s="142"/>
      <c r="C697" s="128"/>
      <c r="D697" s="128"/>
      <c r="E697" s="128"/>
      <c r="F697" s="128"/>
      <c r="G697" s="128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8"/>
      <c r="T697" s="128"/>
      <c r="U697" s="128"/>
    </row>
    <row r="698" spans="2:21">
      <c r="B698" s="142"/>
      <c r="C698" s="128"/>
      <c r="D698" s="128"/>
      <c r="E698" s="128"/>
      <c r="F698" s="128"/>
      <c r="G698" s="128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8"/>
      <c r="T698" s="128"/>
      <c r="U698" s="128"/>
    </row>
    <row r="699" spans="2:21">
      <c r="B699" s="142"/>
      <c r="C699" s="128"/>
      <c r="D699" s="128"/>
      <c r="E699" s="128"/>
      <c r="F699" s="128"/>
      <c r="G699" s="128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8"/>
      <c r="T699" s="128"/>
      <c r="U699" s="128"/>
    </row>
    <row r="700" spans="2:21">
      <c r="B700" s="142"/>
      <c r="C700" s="128"/>
      <c r="D700" s="128"/>
      <c r="E700" s="128"/>
      <c r="F700" s="128"/>
      <c r="G700" s="128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8"/>
      <c r="T700" s="128"/>
      <c r="U700" s="128"/>
    </row>
    <row r="701" spans="2:21">
      <c r="B701" s="142"/>
      <c r="C701" s="128"/>
      <c r="D701" s="128"/>
      <c r="E701" s="128"/>
      <c r="F701" s="128"/>
      <c r="G701" s="128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8"/>
      <c r="T701" s="128"/>
      <c r="U701" s="128"/>
    </row>
    <row r="702" spans="2:21">
      <c r="B702" s="142"/>
      <c r="C702" s="128"/>
      <c r="D702" s="128"/>
      <c r="E702" s="128"/>
      <c r="F702" s="128"/>
      <c r="G702" s="128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8"/>
      <c r="T702" s="128"/>
      <c r="U702" s="128"/>
    </row>
    <row r="703" spans="2:21">
      <c r="B703" s="142"/>
      <c r="C703" s="128"/>
      <c r="D703" s="128"/>
      <c r="E703" s="128"/>
      <c r="F703" s="128"/>
      <c r="G703" s="128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8"/>
      <c r="T703" s="128"/>
      <c r="U703" s="128"/>
    </row>
    <row r="704" spans="2:21">
      <c r="B704" s="142"/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8"/>
      <c r="T704" s="128"/>
      <c r="U704" s="128"/>
    </row>
    <row r="705" spans="2:21">
      <c r="B705" s="142"/>
      <c r="C705" s="128"/>
      <c r="D705" s="128"/>
      <c r="E705" s="128"/>
      <c r="F705" s="128"/>
      <c r="G705" s="128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8"/>
      <c r="T705" s="128"/>
      <c r="U705" s="128"/>
    </row>
    <row r="706" spans="2:21">
      <c r="B706" s="142"/>
      <c r="C706" s="128"/>
      <c r="D706" s="128"/>
      <c r="E706" s="128"/>
      <c r="F706" s="128"/>
      <c r="G706" s="128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8"/>
      <c r="T706" s="128"/>
      <c r="U706" s="128"/>
    </row>
    <row r="707" spans="2:21">
      <c r="B707" s="142"/>
      <c r="C707" s="128"/>
      <c r="D707" s="128"/>
      <c r="E707" s="128"/>
      <c r="F707" s="128"/>
      <c r="G707" s="128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8"/>
      <c r="T707" s="128"/>
      <c r="U707" s="128"/>
    </row>
    <row r="708" spans="2:21">
      <c r="B708" s="142"/>
      <c r="C708" s="128"/>
      <c r="D708" s="128"/>
      <c r="E708" s="128"/>
      <c r="F708" s="128"/>
      <c r="G708" s="128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8"/>
      <c r="T708" s="128"/>
      <c r="U708" s="128"/>
    </row>
    <row r="709" spans="2:21">
      <c r="B709" s="142"/>
      <c r="C709" s="128"/>
      <c r="D709" s="128"/>
      <c r="E709" s="128"/>
      <c r="F709" s="128"/>
      <c r="G709" s="128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8"/>
      <c r="T709" s="128"/>
      <c r="U709" s="128"/>
    </row>
    <row r="710" spans="2:21">
      <c r="B710" s="142"/>
      <c r="C710" s="128"/>
      <c r="D710" s="128"/>
      <c r="E710" s="128"/>
      <c r="F710" s="128"/>
      <c r="G710" s="128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8"/>
      <c r="T710" s="128"/>
      <c r="U710" s="128"/>
    </row>
    <row r="711" spans="2:21">
      <c r="B711" s="142"/>
      <c r="C711" s="128"/>
      <c r="D711" s="128"/>
      <c r="E711" s="128"/>
      <c r="F711" s="128"/>
      <c r="G711" s="128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8"/>
      <c r="T711" s="128"/>
      <c r="U711" s="128"/>
    </row>
    <row r="712" spans="2:21">
      <c r="B712" s="142"/>
      <c r="C712" s="128"/>
      <c r="D712" s="128"/>
      <c r="E712" s="128"/>
      <c r="F712" s="128"/>
      <c r="G712" s="128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8"/>
      <c r="T712" s="128"/>
      <c r="U712" s="128"/>
    </row>
    <row r="713" spans="2:21">
      <c r="B713" s="142"/>
      <c r="C713" s="128"/>
      <c r="D713" s="128"/>
      <c r="E713" s="128"/>
      <c r="F713" s="128"/>
      <c r="G713" s="128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8"/>
      <c r="T713" s="128"/>
      <c r="U713" s="128"/>
    </row>
    <row r="714" spans="2:21">
      <c r="B714" s="142"/>
      <c r="C714" s="128"/>
      <c r="D714" s="128"/>
      <c r="E714" s="128"/>
      <c r="F714" s="128"/>
      <c r="G714" s="128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8"/>
      <c r="T714" s="128"/>
      <c r="U714" s="128"/>
    </row>
    <row r="715" spans="2:21">
      <c r="B715" s="142"/>
      <c r="C715" s="128"/>
      <c r="D715" s="128"/>
      <c r="E715" s="128"/>
      <c r="F715" s="128"/>
      <c r="G715" s="128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8"/>
      <c r="T715" s="128"/>
      <c r="U715" s="128"/>
    </row>
    <row r="716" spans="2:21">
      <c r="B716" s="142"/>
      <c r="C716" s="128"/>
      <c r="D716" s="128"/>
      <c r="E716" s="128"/>
      <c r="F716" s="128"/>
      <c r="G716" s="128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8"/>
      <c r="T716" s="128"/>
      <c r="U716" s="128"/>
    </row>
    <row r="717" spans="2:21">
      <c r="B717" s="142"/>
      <c r="C717" s="128"/>
      <c r="D717" s="128"/>
      <c r="E717" s="128"/>
      <c r="F717" s="128"/>
      <c r="G717" s="128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8"/>
      <c r="T717" s="128"/>
      <c r="U717" s="128"/>
    </row>
    <row r="718" spans="2:21">
      <c r="B718" s="142"/>
      <c r="C718" s="128"/>
      <c r="D718" s="128"/>
      <c r="E718" s="128"/>
      <c r="F718" s="128"/>
      <c r="G718" s="128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8"/>
      <c r="T718" s="128"/>
      <c r="U718" s="128"/>
    </row>
    <row r="719" spans="2:21">
      <c r="B719" s="142"/>
      <c r="C719" s="128"/>
      <c r="D719" s="128"/>
      <c r="E719" s="128"/>
      <c r="F719" s="128"/>
      <c r="G719" s="128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8"/>
      <c r="T719" s="128"/>
      <c r="U719" s="128"/>
    </row>
    <row r="720" spans="2:21">
      <c r="B720" s="142"/>
      <c r="C720" s="128"/>
      <c r="D720" s="128"/>
      <c r="E720" s="128"/>
      <c r="F720" s="128"/>
      <c r="G720" s="128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8"/>
      <c r="T720" s="128"/>
      <c r="U720" s="128"/>
    </row>
    <row r="721" spans="2:21">
      <c r="B721" s="142"/>
      <c r="C721" s="128"/>
      <c r="D721" s="128"/>
      <c r="E721" s="128"/>
      <c r="F721" s="128"/>
      <c r="G721" s="128"/>
      <c r="H721" s="128"/>
      <c r="I721" s="128"/>
      <c r="J721" s="128"/>
      <c r="K721" s="128"/>
      <c r="L721" s="128"/>
      <c r="M721" s="128"/>
      <c r="N721" s="128"/>
      <c r="O721" s="128"/>
      <c r="P721" s="128"/>
      <c r="Q721" s="128"/>
      <c r="R721" s="128"/>
      <c r="S721" s="128"/>
      <c r="T721" s="128"/>
      <c r="U721" s="128"/>
    </row>
    <row r="722" spans="2:21">
      <c r="B722" s="142"/>
      <c r="C722" s="128"/>
      <c r="D722" s="128"/>
      <c r="E722" s="128"/>
      <c r="F722" s="128"/>
      <c r="G722" s="128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8"/>
      <c r="T722" s="128"/>
      <c r="U722" s="128"/>
    </row>
    <row r="723" spans="2:21">
      <c r="B723" s="142"/>
      <c r="C723" s="128"/>
      <c r="D723" s="128"/>
      <c r="E723" s="128"/>
      <c r="F723" s="128"/>
      <c r="G723" s="128"/>
      <c r="H723" s="128"/>
      <c r="I723" s="128"/>
      <c r="J723" s="128"/>
      <c r="K723" s="128"/>
      <c r="L723" s="128"/>
      <c r="M723" s="128"/>
      <c r="N723" s="128"/>
      <c r="O723" s="128"/>
      <c r="P723" s="128"/>
      <c r="Q723" s="128"/>
      <c r="R723" s="128"/>
      <c r="S723" s="128"/>
      <c r="T723" s="128"/>
      <c r="U723" s="128"/>
    </row>
    <row r="724" spans="2:21">
      <c r="B724" s="142"/>
      <c r="C724" s="128"/>
      <c r="D724" s="128"/>
      <c r="E724" s="128"/>
      <c r="F724" s="128"/>
      <c r="G724" s="128"/>
      <c r="H724" s="128"/>
      <c r="I724" s="128"/>
      <c r="J724" s="128"/>
      <c r="K724" s="128"/>
      <c r="L724" s="128"/>
      <c r="M724" s="128"/>
      <c r="N724" s="128"/>
      <c r="O724" s="128"/>
      <c r="P724" s="128"/>
      <c r="Q724" s="128"/>
      <c r="R724" s="128"/>
      <c r="S724" s="128"/>
      <c r="T724" s="128"/>
      <c r="U724" s="128"/>
    </row>
    <row r="725" spans="2:21">
      <c r="B725" s="142"/>
      <c r="C725" s="128"/>
      <c r="D725" s="128"/>
      <c r="E725" s="128"/>
      <c r="F725" s="128"/>
      <c r="G725" s="128"/>
      <c r="H725" s="128"/>
      <c r="I725" s="128"/>
      <c r="J725" s="128"/>
      <c r="K725" s="128"/>
      <c r="L725" s="128"/>
      <c r="M725" s="128"/>
      <c r="N725" s="128"/>
      <c r="O725" s="128"/>
      <c r="P725" s="128"/>
      <c r="Q725" s="128"/>
      <c r="R725" s="128"/>
      <c r="S725" s="128"/>
      <c r="T725" s="128"/>
      <c r="U725" s="128"/>
    </row>
    <row r="726" spans="2:21">
      <c r="B726" s="142"/>
      <c r="C726" s="128"/>
      <c r="D726" s="128"/>
      <c r="E726" s="128"/>
      <c r="F726" s="128"/>
      <c r="G726" s="128"/>
      <c r="H726" s="128"/>
      <c r="I726" s="128"/>
      <c r="J726" s="128"/>
      <c r="K726" s="128"/>
      <c r="L726" s="128"/>
      <c r="M726" s="128"/>
      <c r="N726" s="128"/>
      <c r="O726" s="128"/>
      <c r="P726" s="128"/>
      <c r="Q726" s="128"/>
      <c r="R726" s="128"/>
      <c r="S726" s="128"/>
      <c r="T726" s="128"/>
      <c r="U726" s="128"/>
    </row>
    <row r="727" spans="2:21">
      <c r="B727" s="142"/>
      <c r="C727" s="128"/>
      <c r="D727" s="128"/>
      <c r="E727" s="128"/>
      <c r="F727" s="128"/>
      <c r="G727" s="128"/>
      <c r="H727" s="128"/>
      <c r="I727" s="128"/>
      <c r="J727" s="128"/>
      <c r="K727" s="128"/>
      <c r="L727" s="128"/>
      <c r="M727" s="128"/>
      <c r="N727" s="128"/>
      <c r="O727" s="128"/>
      <c r="P727" s="128"/>
      <c r="Q727" s="128"/>
      <c r="R727" s="128"/>
      <c r="S727" s="128"/>
      <c r="T727" s="128"/>
      <c r="U727" s="128"/>
    </row>
    <row r="728" spans="2:21">
      <c r="B728" s="142"/>
      <c r="C728" s="128"/>
      <c r="D728" s="128"/>
      <c r="E728" s="128"/>
      <c r="F728" s="128"/>
      <c r="G728" s="128"/>
      <c r="H728" s="128"/>
      <c r="I728" s="128"/>
      <c r="J728" s="128"/>
      <c r="K728" s="128"/>
      <c r="L728" s="128"/>
      <c r="M728" s="128"/>
      <c r="N728" s="128"/>
      <c r="O728" s="128"/>
      <c r="P728" s="128"/>
      <c r="Q728" s="128"/>
      <c r="R728" s="128"/>
      <c r="S728" s="128"/>
      <c r="T728" s="128"/>
      <c r="U728" s="128"/>
    </row>
    <row r="729" spans="2:21">
      <c r="B729" s="142"/>
      <c r="C729" s="128"/>
      <c r="D729" s="128"/>
      <c r="E729" s="128"/>
      <c r="F729" s="128"/>
      <c r="G729" s="128"/>
      <c r="H729" s="128"/>
      <c r="I729" s="128"/>
      <c r="J729" s="128"/>
      <c r="K729" s="128"/>
      <c r="L729" s="128"/>
      <c r="M729" s="128"/>
      <c r="N729" s="128"/>
      <c r="O729" s="128"/>
      <c r="P729" s="128"/>
      <c r="Q729" s="128"/>
      <c r="R729" s="128"/>
      <c r="S729" s="128"/>
      <c r="T729" s="128"/>
      <c r="U729" s="128"/>
    </row>
    <row r="730" spans="2:21">
      <c r="B730" s="142"/>
      <c r="C730" s="128"/>
      <c r="D730" s="128"/>
      <c r="E730" s="128"/>
      <c r="F730" s="128"/>
      <c r="G730" s="128"/>
      <c r="H730" s="128"/>
      <c r="I730" s="128"/>
      <c r="J730" s="128"/>
      <c r="K730" s="128"/>
      <c r="L730" s="128"/>
      <c r="M730" s="128"/>
      <c r="N730" s="128"/>
      <c r="O730" s="128"/>
      <c r="P730" s="128"/>
      <c r="Q730" s="128"/>
      <c r="R730" s="128"/>
      <c r="S730" s="128"/>
      <c r="T730" s="128"/>
      <c r="U730" s="128"/>
    </row>
    <row r="731" spans="2:21">
      <c r="B731" s="142"/>
      <c r="C731" s="128"/>
      <c r="D731" s="128"/>
      <c r="E731" s="128"/>
      <c r="F731" s="128"/>
      <c r="G731" s="128"/>
      <c r="H731" s="128"/>
      <c r="I731" s="128"/>
      <c r="J731" s="128"/>
      <c r="K731" s="128"/>
      <c r="L731" s="128"/>
      <c r="M731" s="128"/>
      <c r="N731" s="128"/>
      <c r="O731" s="128"/>
      <c r="P731" s="128"/>
      <c r="Q731" s="128"/>
      <c r="R731" s="128"/>
      <c r="S731" s="128"/>
      <c r="T731" s="128"/>
      <c r="U731" s="128"/>
    </row>
    <row r="732" spans="2:21">
      <c r="B732" s="142"/>
      <c r="C732" s="128"/>
      <c r="D732" s="128"/>
      <c r="E732" s="128"/>
      <c r="F732" s="128"/>
      <c r="G732" s="128"/>
      <c r="H732" s="128"/>
      <c r="I732" s="128"/>
      <c r="J732" s="128"/>
      <c r="K732" s="128"/>
      <c r="L732" s="128"/>
      <c r="M732" s="128"/>
      <c r="N732" s="128"/>
      <c r="O732" s="128"/>
      <c r="P732" s="128"/>
      <c r="Q732" s="128"/>
      <c r="R732" s="128"/>
      <c r="S732" s="128"/>
      <c r="T732" s="128"/>
      <c r="U732" s="128"/>
    </row>
    <row r="733" spans="2:21">
      <c r="B733" s="142"/>
      <c r="C733" s="128"/>
      <c r="D733" s="128"/>
      <c r="E733" s="128"/>
      <c r="F733" s="128"/>
      <c r="G733" s="128"/>
      <c r="H733" s="128"/>
      <c r="I733" s="128"/>
      <c r="J733" s="128"/>
      <c r="K733" s="128"/>
      <c r="L733" s="128"/>
      <c r="M733" s="128"/>
      <c r="N733" s="128"/>
      <c r="O733" s="128"/>
      <c r="P733" s="128"/>
      <c r="Q733" s="128"/>
      <c r="R733" s="128"/>
      <c r="S733" s="128"/>
      <c r="T733" s="128"/>
      <c r="U733" s="128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364:K364"/>
  </mergeCells>
  <phoneticPr fontId="6" type="noConversion"/>
  <conditionalFormatting sqref="B12:B356">
    <cfRule type="cellIs" dxfId="14" priority="2" operator="equal">
      <formula>"NR3"</formula>
    </cfRule>
  </conditionalFormatting>
  <conditionalFormatting sqref="B12:B356">
    <cfRule type="containsText" dxfId="13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62 B364"/>
    <dataValidation type="list" allowBlank="1" showInputMessage="1" showErrorMessage="1" sqref="G556:G828">
      <formula1>#REF!</formula1>
    </dataValidation>
    <dataValidation type="list" allowBlank="1" showInputMessage="1" showErrorMessage="1" sqref="I12:I35 I365:I828 I37:I363">
      <formula1>#REF!</formula1>
    </dataValidation>
    <dataValidation type="list" allowBlank="1" showInputMessage="1" showErrorMessage="1" sqref="E12:E35 E365:E822 E37:E363">
      <formula1>#REF!</formula1>
    </dataValidation>
    <dataValidation type="list" allowBlank="1" showInputMessage="1" showErrorMessage="1" sqref="L12:L828">
      <formula1>#REF!</formula1>
    </dataValidation>
    <dataValidation type="list" allowBlank="1" showInputMessage="1" showErrorMessage="1" sqref="G12:G35 G365:G555 G37:G363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9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56" t="s">
        <v>165</v>
      </c>
      <c r="C1" s="77" t="s" vm="1">
        <v>244</v>
      </c>
    </row>
    <row r="2" spans="2:15">
      <c r="B2" s="56" t="s">
        <v>164</v>
      </c>
      <c r="C2" s="77" t="s">
        <v>245</v>
      </c>
    </row>
    <row r="3" spans="2:15">
      <c r="B3" s="56" t="s">
        <v>166</v>
      </c>
      <c r="C3" s="77" t="s">
        <v>246</v>
      </c>
    </row>
    <row r="4" spans="2:15">
      <c r="B4" s="56" t="s">
        <v>167</v>
      </c>
      <c r="C4" s="77" t="s">
        <v>247</v>
      </c>
    </row>
    <row r="6" spans="2:15" ht="26.25" customHeight="1">
      <c r="B6" s="182" t="s">
        <v>193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</row>
    <row r="7" spans="2:15" ht="26.25" customHeight="1">
      <c r="B7" s="182" t="s">
        <v>108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4"/>
    </row>
    <row r="8" spans="2:15" s="3" customFormat="1" ht="78.75">
      <c r="B8" s="22" t="s">
        <v>134</v>
      </c>
      <c r="C8" s="30" t="s">
        <v>51</v>
      </c>
      <c r="D8" s="30" t="s">
        <v>138</v>
      </c>
      <c r="E8" s="30" t="s">
        <v>211</v>
      </c>
      <c r="F8" s="30" t="s">
        <v>136</v>
      </c>
      <c r="G8" s="30" t="s">
        <v>75</v>
      </c>
      <c r="H8" s="30" t="s">
        <v>120</v>
      </c>
      <c r="I8" s="13" t="s">
        <v>227</v>
      </c>
      <c r="J8" s="13" t="s">
        <v>226</v>
      </c>
      <c r="K8" s="30" t="s">
        <v>242</v>
      </c>
      <c r="L8" s="13" t="s">
        <v>72</v>
      </c>
      <c r="M8" s="13" t="s">
        <v>67</v>
      </c>
      <c r="N8" s="13" t="s">
        <v>168</v>
      </c>
      <c r="O8" s="14" t="s">
        <v>170</v>
      </c>
    </row>
    <row r="9" spans="2:15" s="3" customFormat="1" ht="24" customHeight="1">
      <c r="B9" s="15"/>
      <c r="C9" s="16"/>
      <c r="D9" s="16"/>
      <c r="E9" s="16"/>
      <c r="F9" s="16"/>
      <c r="G9" s="16"/>
      <c r="H9" s="16"/>
      <c r="I9" s="16" t="s">
        <v>234</v>
      </c>
      <c r="J9" s="16"/>
      <c r="K9" s="16" t="s">
        <v>230</v>
      </c>
      <c r="L9" s="16" t="s">
        <v>230</v>
      </c>
      <c r="M9" s="16" t="s">
        <v>20</v>
      </c>
      <c r="N9" s="16" t="s">
        <v>20</v>
      </c>
      <c r="O9" s="17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</row>
    <row r="11" spans="2:15" s="4" customFormat="1" ht="18" customHeight="1">
      <c r="B11" s="78" t="s">
        <v>32</v>
      </c>
      <c r="C11" s="79"/>
      <c r="D11" s="79"/>
      <c r="E11" s="79"/>
      <c r="F11" s="79"/>
      <c r="G11" s="79"/>
      <c r="H11" s="79"/>
      <c r="I11" s="87"/>
      <c r="J11" s="89"/>
      <c r="K11" s="87">
        <v>2356.4457689239994</v>
      </c>
      <c r="L11" s="87">
        <v>9882869.3220361136</v>
      </c>
      <c r="M11" s="79"/>
      <c r="N11" s="88">
        <f>L11/$L$11</f>
        <v>1</v>
      </c>
      <c r="O11" s="88">
        <f>L11/'סכום נכסי הקרן'!$C$42</f>
        <v>0.13408265289693791</v>
      </c>
    </row>
    <row r="12" spans="2:15">
      <c r="B12" s="80" t="s">
        <v>221</v>
      </c>
      <c r="C12" s="81"/>
      <c r="D12" s="81"/>
      <c r="E12" s="81"/>
      <c r="F12" s="81"/>
      <c r="G12" s="81"/>
      <c r="H12" s="81"/>
      <c r="I12" s="90"/>
      <c r="J12" s="92"/>
      <c r="K12" s="90">
        <v>1228.0150032059996</v>
      </c>
      <c r="L12" s="90">
        <v>6951346.6470431443</v>
      </c>
      <c r="M12" s="81"/>
      <c r="N12" s="91">
        <f t="shared" ref="N12:N40" si="0">L12/$L$11</f>
        <v>0.70337332413609177</v>
      </c>
      <c r="O12" s="91">
        <f>L12/'סכום נכסי הקרן'!$C$42</f>
        <v>9.4310161277104981E-2</v>
      </c>
    </row>
    <row r="13" spans="2:15">
      <c r="B13" s="100" t="s">
        <v>1158</v>
      </c>
      <c r="C13" s="81"/>
      <c r="D13" s="81"/>
      <c r="E13" s="81"/>
      <c r="F13" s="81"/>
      <c r="G13" s="81"/>
      <c r="H13" s="81"/>
      <c r="I13" s="90"/>
      <c r="J13" s="92"/>
      <c r="K13" s="90">
        <v>130.39886656199994</v>
      </c>
      <c r="L13" s="90">
        <v>4688895.7503442699</v>
      </c>
      <c r="M13" s="81"/>
      <c r="N13" s="91">
        <f t="shared" si="0"/>
        <v>0.47444680259904948</v>
      </c>
      <c r="O13" s="91">
        <f>L13/'סכום נכסי הקרן'!$C$42</f>
        <v>6.3615085950950362E-2</v>
      </c>
    </row>
    <row r="14" spans="2:15">
      <c r="B14" s="86" t="s">
        <v>1159</v>
      </c>
      <c r="C14" s="83" t="s">
        <v>1160</v>
      </c>
      <c r="D14" s="96" t="s">
        <v>139</v>
      </c>
      <c r="E14" s="96" t="s">
        <v>337</v>
      </c>
      <c r="F14" s="83" t="s">
        <v>1161</v>
      </c>
      <c r="G14" s="96" t="s">
        <v>175</v>
      </c>
      <c r="H14" s="96" t="s">
        <v>152</v>
      </c>
      <c r="I14" s="93">
        <v>605649.52773799992</v>
      </c>
      <c r="J14" s="95">
        <v>26350</v>
      </c>
      <c r="K14" s="83"/>
      <c r="L14" s="93">
        <v>159588.65078609195</v>
      </c>
      <c r="M14" s="94">
        <v>1.190756575522583E-2</v>
      </c>
      <c r="N14" s="94">
        <f t="shared" si="0"/>
        <v>1.614800778861384E-2</v>
      </c>
      <c r="O14" s="94">
        <f>L14/'סכום נכסי הקרן'!$C$42</f>
        <v>2.1651677232977593E-3</v>
      </c>
    </row>
    <row r="15" spans="2:15">
      <c r="B15" s="86" t="s">
        <v>1162</v>
      </c>
      <c r="C15" s="83" t="s">
        <v>1163</v>
      </c>
      <c r="D15" s="96" t="s">
        <v>139</v>
      </c>
      <c r="E15" s="96" t="s">
        <v>337</v>
      </c>
      <c r="F15" s="83">
        <v>1760</v>
      </c>
      <c r="G15" s="96" t="s">
        <v>745</v>
      </c>
      <c r="H15" s="96" t="s">
        <v>152</v>
      </c>
      <c r="I15" s="93">
        <v>49889.566039999991</v>
      </c>
      <c r="J15" s="95">
        <v>41840</v>
      </c>
      <c r="K15" s="93">
        <v>130.39886656199994</v>
      </c>
      <c r="L15" s="93">
        <v>21004.193298767994</v>
      </c>
      <c r="M15" s="94">
        <v>4.6724320402943397E-4</v>
      </c>
      <c r="N15" s="94">
        <f t="shared" si="0"/>
        <v>2.1253132682766884E-3</v>
      </c>
      <c r="O15" s="94">
        <f>L15/'סכום נכסי הקרן'!$C$42</f>
        <v>2.849676412475999E-4</v>
      </c>
    </row>
    <row r="16" spans="2:15">
      <c r="B16" s="86" t="s">
        <v>1164</v>
      </c>
      <c r="C16" s="83" t="s">
        <v>1165</v>
      </c>
      <c r="D16" s="96" t="s">
        <v>139</v>
      </c>
      <c r="E16" s="96" t="s">
        <v>337</v>
      </c>
      <c r="F16" s="83" t="s">
        <v>431</v>
      </c>
      <c r="G16" s="96" t="s">
        <v>398</v>
      </c>
      <c r="H16" s="96" t="s">
        <v>152</v>
      </c>
      <c r="I16" s="93">
        <v>1597073.6672060001</v>
      </c>
      <c r="J16" s="95">
        <v>6750</v>
      </c>
      <c r="K16" s="83"/>
      <c r="L16" s="93">
        <v>107802.472536373</v>
      </c>
      <c r="M16" s="94">
        <v>1.2146026893926576E-2</v>
      </c>
      <c r="N16" s="94">
        <f t="shared" si="0"/>
        <v>1.0908013555941974E-2</v>
      </c>
      <c r="O16" s="94">
        <f>L16/'סכום נכסי הקרן'!$C$42</f>
        <v>1.4625753954164611E-3</v>
      </c>
    </row>
    <row r="17" spans="2:15">
      <c r="B17" s="86" t="s">
        <v>1166</v>
      </c>
      <c r="C17" s="83" t="s">
        <v>1167</v>
      </c>
      <c r="D17" s="96" t="s">
        <v>139</v>
      </c>
      <c r="E17" s="96" t="s">
        <v>337</v>
      </c>
      <c r="F17" s="83" t="s">
        <v>734</v>
      </c>
      <c r="G17" s="96" t="s">
        <v>735</v>
      </c>
      <c r="H17" s="96" t="s">
        <v>152</v>
      </c>
      <c r="I17" s="93">
        <v>377441.83356700005</v>
      </c>
      <c r="J17" s="95">
        <v>57600</v>
      </c>
      <c r="K17" s="83"/>
      <c r="L17" s="93">
        <v>217406.49613493096</v>
      </c>
      <c r="M17" s="94">
        <v>8.5467359551921716E-3</v>
      </c>
      <c r="N17" s="94">
        <f t="shared" si="0"/>
        <v>2.1998317396565544E-2</v>
      </c>
      <c r="O17" s="94">
        <f>L17/'סכום נכסי הקרן'!$C$42</f>
        <v>2.9495927558003685E-3</v>
      </c>
    </row>
    <row r="18" spans="2:15">
      <c r="B18" s="86" t="s">
        <v>1168</v>
      </c>
      <c r="C18" s="83" t="s">
        <v>1169</v>
      </c>
      <c r="D18" s="96" t="s">
        <v>139</v>
      </c>
      <c r="E18" s="96" t="s">
        <v>337</v>
      </c>
      <c r="F18" s="83" t="s">
        <v>437</v>
      </c>
      <c r="G18" s="96" t="s">
        <v>398</v>
      </c>
      <c r="H18" s="96" t="s">
        <v>152</v>
      </c>
      <c r="I18" s="93">
        <v>3533090.0192900002</v>
      </c>
      <c r="J18" s="95">
        <v>2573</v>
      </c>
      <c r="K18" s="83"/>
      <c r="L18" s="93">
        <v>90906.406196358002</v>
      </c>
      <c r="M18" s="94">
        <v>9.4918771879371339E-3</v>
      </c>
      <c r="N18" s="94">
        <f t="shared" si="0"/>
        <v>9.1983818903343603E-3</v>
      </c>
      <c r="O18" s="94">
        <f>L18/'סכום נכסי הקרן'!$C$42</f>
        <v>1.2333434462151816E-3</v>
      </c>
    </row>
    <row r="19" spans="2:15">
      <c r="B19" s="86" t="s">
        <v>1170</v>
      </c>
      <c r="C19" s="83" t="s">
        <v>1171</v>
      </c>
      <c r="D19" s="96" t="s">
        <v>139</v>
      </c>
      <c r="E19" s="96" t="s">
        <v>337</v>
      </c>
      <c r="F19" s="83" t="s">
        <v>1172</v>
      </c>
      <c r="G19" s="96" t="s">
        <v>146</v>
      </c>
      <c r="H19" s="96" t="s">
        <v>152</v>
      </c>
      <c r="I19" s="93">
        <v>174412.93277700001</v>
      </c>
      <c r="J19" s="95">
        <v>4194</v>
      </c>
      <c r="K19" s="83"/>
      <c r="L19" s="93">
        <v>7314.8784007229988</v>
      </c>
      <c r="M19" s="94">
        <v>9.8665839641793544E-4</v>
      </c>
      <c r="N19" s="94">
        <f t="shared" si="0"/>
        <v>7.4015735333187165E-4</v>
      </c>
      <c r="O19" s="94">
        <f>L19/'סכום נכסי הקרן'!$C$42</f>
        <v>9.9242261495913569E-5</v>
      </c>
    </row>
    <row r="20" spans="2:15">
      <c r="B20" s="86" t="s">
        <v>1173</v>
      </c>
      <c r="C20" s="83" t="s">
        <v>1174</v>
      </c>
      <c r="D20" s="96" t="s">
        <v>139</v>
      </c>
      <c r="E20" s="96" t="s">
        <v>337</v>
      </c>
      <c r="F20" s="83" t="s">
        <v>522</v>
      </c>
      <c r="G20" s="96" t="s">
        <v>176</v>
      </c>
      <c r="H20" s="96" t="s">
        <v>152</v>
      </c>
      <c r="I20" s="93">
        <v>45234629.551413983</v>
      </c>
      <c r="J20" s="95">
        <v>230.2</v>
      </c>
      <c r="K20" s="83"/>
      <c r="L20" s="93">
        <v>104130.11722628097</v>
      </c>
      <c r="M20" s="94">
        <v>1.6356847798743291E-2</v>
      </c>
      <c r="N20" s="94">
        <f t="shared" si="0"/>
        <v>1.053642558989413E-2</v>
      </c>
      <c r="O20" s="94">
        <f>L20/'סכום נכסי הקרן'!$C$42</f>
        <v>1.4127518951441889E-3</v>
      </c>
    </row>
    <row r="21" spans="2:15">
      <c r="B21" s="86" t="s">
        <v>1175</v>
      </c>
      <c r="C21" s="83" t="s">
        <v>1176</v>
      </c>
      <c r="D21" s="96" t="s">
        <v>139</v>
      </c>
      <c r="E21" s="96" t="s">
        <v>337</v>
      </c>
      <c r="F21" s="83" t="s">
        <v>344</v>
      </c>
      <c r="G21" s="96" t="s">
        <v>345</v>
      </c>
      <c r="H21" s="96" t="s">
        <v>152</v>
      </c>
      <c r="I21" s="93">
        <v>1081178.0108319998</v>
      </c>
      <c r="J21" s="95">
        <v>9257</v>
      </c>
      <c r="K21" s="83"/>
      <c r="L21" s="93">
        <v>100084.64846264401</v>
      </c>
      <c r="M21" s="94">
        <v>1.0776214290675054E-2</v>
      </c>
      <c r="N21" s="94">
        <f t="shared" si="0"/>
        <v>1.0127084068538924E-2</v>
      </c>
      <c r="O21" s="94">
        <f>L21/'סכום נכסי הקרן'!$C$42</f>
        <v>1.3578662980200142E-3</v>
      </c>
    </row>
    <row r="22" spans="2:15">
      <c r="B22" s="86" t="s">
        <v>1177</v>
      </c>
      <c r="C22" s="83" t="s">
        <v>1178</v>
      </c>
      <c r="D22" s="96" t="s">
        <v>139</v>
      </c>
      <c r="E22" s="96" t="s">
        <v>337</v>
      </c>
      <c r="F22" s="83" t="s">
        <v>669</v>
      </c>
      <c r="G22" s="96" t="s">
        <v>469</v>
      </c>
      <c r="H22" s="96" t="s">
        <v>152</v>
      </c>
      <c r="I22" s="93">
        <v>24612896.831072997</v>
      </c>
      <c r="J22" s="95">
        <v>183.3</v>
      </c>
      <c r="K22" s="83"/>
      <c r="L22" s="93">
        <v>45115.439892974995</v>
      </c>
      <c r="M22" s="94">
        <v>7.6780723767874383E-3</v>
      </c>
      <c r="N22" s="94">
        <f t="shared" si="0"/>
        <v>4.5650143114186305E-3</v>
      </c>
      <c r="O22" s="94">
        <f>L22/'סכום נכסי הקרן'!$C$42</f>
        <v>6.1208922938749816E-4</v>
      </c>
    </row>
    <row r="23" spans="2:15">
      <c r="B23" s="86" t="s">
        <v>1179</v>
      </c>
      <c r="C23" s="83" t="s">
        <v>1180</v>
      </c>
      <c r="D23" s="96" t="s">
        <v>139</v>
      </c>
      <c r="E23" s="96" t="s">
        <v>337</v>
      </c>
      <c r="F23" s="83" t="s">
        <v>392</v>
      </c>
      <c r="G23" s="96" t="s">
        <v>345</v>
      </c>
      <c r="H23" s="96" t="s">
        <v>152</v>
      </c>
      <c r="I23" s="93">
        <v>13836514.979842998</v>
      </c>
      <c r="J23" s="95">
        <v>1529</v>
      </c>
      <c r="K23" s="83"/>
      <c r="L23" s="93">
        <v>211560.31404238901</v>
      </c>
      <c r="M23" s="94">
        <v>1.188686682673111E-2</v>
      </c>
      <c r="N23" s="94">
        <f t="shared" si="0"/>
        <v>2.1406770356728992E-2</v>
      </c>
      <c r="O23" s="94">
        <f>L23/'סכום נכסי הקרן'!$C$42</f>
        <v>2.8702765593857527E-3</v>
      </c>
    </row>
    <row r="24" spans="2:15">
      <c r="B24" s="86" t="s">
        <v>1181</v>
      </c>
      <c r="C24" s="83" t="s">
        <v>1182</v>
      </c>
      <c r="D24" s="96" t="s">
        <v>139</v>
      </c>
      <c r="E24" s="96" t="s">
        <v>337</v>
      </c>
      <c r="F24" s="83" t="s">
        <v>1183</v>
      </c>
      <c r="G24" s="96" t="s">
        <v>146</v>
      </c>
      <c r="H24" s="96" t="s">
        <v>152</v>
      </c>
      <c r="I24" s="93">
        <v>23181666.303180996</v>
      </c>
      <c r="J24" s="95">
        <v>812</v>
      </c>
      <c r="K24" s="83"/>
      <c r="L24" s="93">
        <v>188235.13039321298</v>
      </c>
      <c r="M24" s="94">
        <v>1.9748999974972196E-2</v>
      </c>
      <c r="N24" s="94">
        <f t="shared" si="0"/>
        <v>1.9046607241228999E-2</v>
      </c>
      <c r="O24" s="94">
        <f>L24/'סכום נכסי הקרן'!$C$42</f>
        <v>2.5538196275900118E-3</v>
      </c>
    </row>
    <row r="25" spans="2:15">
      <c r="B25" s="86" t="s">
        <v>1184</v>
      </c>
      <c r="C25" s="83" t="s">
        <v>1185</v>
      </c>
      <c r="D25" s="96" t="s">
        <v>139</v>
      </c>
      <c r="E25" s="96" t="s">
        <v>337</v>
      </c>
      <c r="F25" s="83" t="s">
        <v>609</v>
      </c>
      <c r="G25" s="96" t="s">
        <v>465</v>
      </c>
      <c r="H25" s="96" t="s">
        <v>152</v>
      </c>
      <c r="I25" s="93">
        <v>3316622.5062569999</v>
      </c>
      <c r="J25" s="95">
        <v>2205</v>
      </c>
      <c r="K25" s="83"/>
      <c r="L25" s="93">
        <v>73131.526264375978</v>
      </c>
      <c r="M25" s="94">
        <v>1.2949493621101879E-2</v>
      </c>
      <c r="N25" s="94">
        <f t="shared" si="0"/>
        <v>7.3998273053466918E-3</v>
      </c>
      <c r="O25" s="94">
        <f>L25/'סכום נכסי הקרן'!$C$42</f>
        <v>9.9218847608008374E-4</v>
      </c>
    </row>
    <row r="26" spans="2:15">
      <c r="B26" s="86" t="s">
        <v>1186</v>
      </c>
      <c r="C26" s="83" t="s">
        <v>1187</v>
      </c>
      <c r="D26" s="96" t="s">
        <v>139</v>
      </c>
      <c r="E26" s="96" t="s">
        <v>337</v>
      </c>
      <c r="F26" s="83" t="s">
        <v>464</v>
      </c>
      <c r="G26" s="96" t="s">
        <v>465</v>
      </c>
      <c r="H26" s="96" t="s">
        <v>152</v>
      </c>
      <c r="I26" s="93">
        <v>2911101.5180259999</v>
      </c>
      <c r="J26" s="95">
        <v>3021</v>
      </c>
      <c r="K26" s="83"/>
      <c r="L26" s="93">
        <v>87944.376859510987</v>
      </c>
      <c r="M26" s="94">
        <v>1.3579243305147566E-2</v>
      </c>
      <c r="N26" s="94">
        <f t="shared" si="0"/>
        <v>8.8986683921256464E-3</v>
      </c>
      <c r="O26" s="94">
        <f>L26/'סכום נכסי הקרן'!$C$42</f>
        <v>1.1931570652663356E-3</v>
      </c>
    </row>
    <row r="27" spans="2:15">
      <c r="B27" s="86" t="s">
        <v>1188</v>
      </c>
      <c r="C27" s="83" t="s">
        <v>1189</v>
      </c>
      <c r="D27" s="96" t="s">
        <v>139</v>
      </c>
      <c r="E27" s="96" t="s">
        <v>337</v>
      </c>
      <c r="F27" s="83" t="s">
        <v>1190</v>
      </c>
      <c r="G27" s="96" t="s">
        <v>1191</v>
      </c>
      <c r="H27" s="96" t="s">
        <v>152</v>
      </c>
      <c r="I27" s="93">
        <v>588334.94347599975</v>
      </c>
      <c r="J27" s="95">
        <v>6849</v>
      </c>
      <c r="K27" s="83"/>
      <c r="L27" s="93">
        <v>40295.060244412998</v>
      </c>
      <c r="M27" s="94">
        <v>5.5278260321051662E-3</v>
      </c>
      <c r="N27" s="94">
        <f t="shared" si="0"/>
        <v>4.0772632857307908E-3</v>
      </c>
      <c r="O27" s="94">
        <f>L27/'סכום נכסי הקרן'!$C$42</f>
        <v>5.4669027791007013E-4</v>
      </c>
    </row>
    <row r="28" spans="2:15">
      <c r="B28" s="86" t="s">
        <v>1192</v>
      </c>
      <c r="C28" s="83" t="s">
        <v>1193</v>
      </c>
      <c r="D28" s="96" t="s">
        <v>139</v>
      </c>
      <c r="E28" s="96" t="s">
        <v>337</v>
      </c>
      <c r="F28" s="83" t="s">
        <v>1194</v>
      </c>
      <c r="G28" s="96" t="s">
        <v>1195</v>
      </c>
      <c r="H28" s="96" t="s">
        <v>152</v>
      </c>
      <c r="I28" s="93">
        <v>1366783.9229339999</v>
      </c>
      <c r="J28" s="95">
        <v>2392</v>
      </c>
      <c r="K28" s="83"/>
      <c r="L28" s="93">
        <v>32693.471436589993</v>
      </c>
      <c r="M28" s="94">
        <v>1.2503750372729217E-3</v>
      </c>
      <c r="N28" s="94">
        <f t="shared" si="0"/>
        <v>3.3080950856744038E-3</v>
      </c>
      <c r="O28" s="94">
        <f>L28/'סכום נכסי הקרן'!$C$42</f>
        <v>4.4355816512254708E-4</v>
      </c>
    </row>
    <row r="29" spans="2:15">
      <c r="B29" s="86" t="s">
        <v>1196</v>
      </c>
      <c r="C29" s="83" t="s">
        <v>1197</v>
      </c>
      <c r="D29" s="96" t="s">
        <v>139</v>
      </c>
      <c r="E29" s="96" t="s">
        <v>337</v>
      </c>
      <c r="F29" s="83" t="s">
        <v>766</v>
      </c>
      <c r="G29" s="96" t="s">
        <v>518</v>
      </c>
      <c r="H29" s="96" t="s">
        <v>152</v>
      </c>
      <c r="I29" s="93">
        <v>18411835.287910994</v>
      </c>
      <c r="J29" s="95">
        <v>1726</v>
      </c>
      <c r="K29" s="83"/>
      <c r="L29" s="93">
        <v>317788.27706932806</v>
      </c>
      <c r="M29" s="94">
        <v>1.4380301318940431E-2</v>
      </c>
      <c r="N29" s="94">
        <f t="shared" si="0"/>
        <v>3.2155466870410453E-2</v>
      </c>
      <c r="O29" s="94">
        <f>L29/'סכום נכסי הקרן'!$C$42</f>
        <v>4.3114903031242309E-3</v>
      </c>
    </row>
    <row r="30" spans="2:15">
      <c r="B30" s="86" t="s">
        <v>1198</v>
      </c>
      <c r="C30" s="83" t="s">
        <v>1199</v>
      </c>
      <c r="D30" s="96" t="s">
        <v>139</v>
      </c>
      <c r="E30" s="96" t="s">
        <v>337</v>
      </c>
      <c r="F30" s="83" t="s">
        <v>351</v>
      </c>
      <c r="G30" s="96" t="s">
        <v>345</v>
      </c>
      <c r="H30" s="96" t="s">
        <v>152</v>
      </c>
      <c r="I30" s="93">
        <v>24151124.993543997</v>
      </c>
      <c r="J30" s="95">
        <v>2474</v>
      </c>
      <c r="K30" s="83"/>
      <c r="L30" s="93">
        <v>597498.83234030684</v>
      </c>
      <c r="M30" s="94">
        <v>1.637573656058847E-2</v>
      </c>
      <c r="N30" s="94">
        <f t="shared" si="0"/>
        <v>6.0458032264784356E-2</v>
      </c>
      <c r="O30" s="94">
        <f>L30/'סכום נכסי הקרן'!$C$42</f>
        <v>8.1063733549909534E-3</v>
      </c>
    </row>
    <row r="31" spans="2:15">
      <c r="B31" s="86" t="s">
        <v>1200</v>
      </c>
      <c r="C31" s="83" t="s">
        <v>1201</v>
      </c>
      <c r="D31" s="96" t="s">
        <v>139</v>
      </c>
      <c r="E31" s="96" t="s">
        <v>337</v>
      </c>
      <c r="F31" s="83" t="s">
        <v>356</v>
      </c>
      <c r="G31" s="96" t="s">
        <v>345</v>
      </c>
      <c r="H31" s="96" t="s">
        <v>152</v>
      </c>
      <c r="I31" s="93">
        <v>3928719.7607569993</v>
      </c>
      <c r="J31" s="95">
        <v>8640</v>
      </c>
      <c r="K31" s="83"/>
      <c r="L31" s="93">
        <v>339441.38732938992</v>
      </c>
      <c r="M31" s="94">
        <v>1.67577585297882E-2</v>
      </c>
      <c r="N31" s="94">
        <f t="shared" si="0"/>
        <v>3.4346440924047011E-2</v>
      </c>
      <c r="O31" s="94">
        <f>L31/'סכום נכסי הקרן'!$C$42</f>
        <v>4.6052619166641788E-3</v>
      </c>
    </row>
    <row r="32" spans="2:15">
      <c r="B32" s="86" t="s">
        <v>1202</v>
      </c>
      <c r="C32" s="83" t="s">
        <v>1203</v>
      </c>
      <c r="D32" s="96" t="s">
        <v>139</v>
      </c>
      <c r="E32" s="96" t="s">
        <v>337</v>
      </c>
      <c r="F32" s="83" t="s">
        <v>494</v>
      </c>
      <c r="G32" s="96" t="s">
        <v>398</v>
      </c>
      <c r="H32" s="96" t="s">
        <v>152</v>
      </c>
      <c r="I32" s="93">
        <v>785166.8119689998</v>
      </c>
      <c r="J32" s="95">
        <v>22450</v>
      </c>
      <c r="K32" s="83"/>
      <c r="L32" s="93">
        <v>176269.94928872996</v>
      </c>
      <c r="M32" s="94">
        <v>1.7459847923210953E-2</v>
      </c>
      <c r="N32" s="94">
        <f t="shared" si="0"/>
        <v>1.7835908130009962E-2</v>
      </c>
      <c r="O32" s="94">
        <f>L32/'סכום נכסי הקרן'!$C$42</f>
        <v>2.3914858788977983E-3</v>
      </c>
    </row>
    <row r="33" spans="2:15">
      <c r="B33" s="86" t="s">
        <v>1204</v>
      </c>
      <c r="C33" s="83" t="s">
        <v>1205</v>
      </c>
      <c r="D33" s="96" t="s">
        <v>139</v>
      </c>
      <c r="E33" s="96" t="s">
        <v>337</v>
      </c>
      <c r="F33" s="83" t="s">
        <v>1206</v>
      </c>
      <c r="G33" s="96" t="s">
        <v>177</v>
      </c>
      <c r="H33" s="96" t="s">
        <v>152</v>
      </c>
      <c r="I33" s="93">
        <v>107795.91508699996</v>
      </c>
      <c r="J33" s="95">
        <v>51100</v>
      </c>
      <c r="K33" s="83"/>
      <c r="L33" s="93">
        <v>55083.712609820002</v>
      </c>
      <c r="M33" s="94">
        <v>1.7349006596059E-3</v>
      </c>
      <c r="N33" s="94">
        <f t="shared" si="0"/>
        <v>5.5736558700617729E-3</v>
      </c>
      <c r="O33" s="94">
        <f>L33/'סכום נכסי הקרן'!$C$42</f>
        <v>7.4733056539247312E-4</v>
      </c>
    </row>
    <row r="34" spans="2:15">
      <c r="B34" s="86" t="s">
        <v>1207</v>
      </c>
      <c r="C34" s="83" t="s">
        <v>1208</v>
      </c>
      <c r="D34" s="96" t="s">
        <v>139</v>
      </c>
      <c r="E34" s="96" t="s">
        <v>337</v>
      </c>
      <c r="F34" s="83" t="s">
        <v>376</v>
      </c>
      <c r="G34" s="96" t="s">
        <v>345</v>
      </c>
      <c r="H34" s="96" t="s">
        <v>152</v>
      </c>
      <c r="I34" s="93">
        <v>21994745.452931996</v>
      </c>
      <c r="J34" s="95">
        <v>2740</v>
      </c>
      <c r="K34" s="83"/>
      <c r="L34" s="93">
        <v>602656.02541033889</v>
      </c>
      <c r="M34" s="94">
        <v>1.6473389740963705E-2</v>
      </c>
      <c r="N34" s="94">
        <f t="shared" si="0"/>
        <v>6.0979863820174132E-2</v>
      </c>
      <c r="O34" s="94">
        <f>L34/'סכום נכסי הקרן'!$C$42</f>
        <v>8.1763419143029495E-3</v>
      </c>
    </row>
    <row r="35" spans="2:15">
      <c r="B35" s="86" t="s">
        <v>1209</v>
      </c>
      <c r="C35" s="83" t="s">
        <v>1210</v>
      </c>
      <c r="D35" s="96" t="s">
        <v>139</v>
      </c>
      <c r="E35" s="96" t="s">
        <v>337</v>
      </c>
      <c r="F35" s="83" t="s">
        <v>604</v>
      </c>
      <c r="G35" s="96" t="s">
        <v>469</v>
      </c>
      <c r="H35" s="96" t="s">
        <v>152</v>
      </c>
      <c r="I35" s="93">
        <v>332092.69982399995</v>
      </c>
      <c r="J35" s="95">
        <v>50800</v>
      </c>
      <c r="K35" s="83"/>
      <c r="L35" s="93">
        <v>168703.09151084992</v>
      </c>
      <c r="M35" s="94">
        <v>3.2625123668146565E-2</v>
      </c>
      <c r="N35" s="94">
        <f t="shared" si="0"/>
        <v>1.7070254195781773E-2</v>
      </c>
      <c r="O35" s="94">
        <f>L35/'סכום נכסי הקרן'!$C$42</f>
        <v>2.2888249681955052E-3</v>
      </c>
    </row>
    <row r="36" spans="2:15">
      <c r="B36" s="86" t="s">
        <v>1211</v>
      </c>
      <c r="C36" s="83" t="s">
        <v>1212</v>
      </c>
      <c r="D36" s="96" t="s">
        <v>139</v>
      </c>
      <c r="E36" s="96" t="s">
        <v>337</v>
      </c>
      <c r="F36" s="83" t="s">
        <v>1213</v>
      </c>
      <c r="G36" s="96" t="s">
        <v>1195</v>
      </c>
      <c r="H36" s="96" t="s">
        <v>152</v>
      </c>
      <c r="I36" s="93">
        <v>351511.19487499999</v>
      </c>
      <c r="J36" s="95">
        <v>19060</v>
      </c>
      <c r="K36" s="83"/>
      <c r="L36" s="93">
        <v>66998.033742976986</v>
      </c>
      <c r="M36" s="94">
        <v>2.5860785230635065E-3</v>
      </c>
      <c r="N36" s="94">
        <f t="shared" si="0"/>
        <v>6.7792087054707453E-3</v>
      </c>
      <c r="O36" s="94">
        <f>L36/'סכום נכסי הקרן'!$C$42</f>
        <v>9.0897428777153371E-4</v>
      </c>
    </row>
    <row r="37" spans="2:15">
      <c r="B37" s="86" t="s">
        <v>1214</v>
      </c>
      <c r="C37" s="83" t="s">
        <v>1215</v>
      </c>
      <c r="D37" s="96" t="s">
        <v>139</v>
      </c>
      <c r="E37" s="96" t="s">
        <v>337</v>
      </c>
      <c r="F37" s="83" t="s">
        <v>414</v>
      </c>
      <c r="G37" s="96" t="s">
        <v>398</v>
      </c>
      <c r="H37" s="96" t="s">
        <v>152</v>
      </c>
      <c r="I37" s="93">
        <v>1583854.4157729999</v>
      </c>
      <c r="J37" s="95">
        <v>27300</v>
      </c>
      <c r="K37" s="83"/>
      <c r="L37" s="93">
        <v>432392.25550625502</v>
      </c>
      <c r="M37" s="94">
        <v>1.3060265271220015E-2</v>
      </c>
      <c r="N37" s="94">
        <f t="shared" si="0"/>
        <v>4.3751692086238331E-2</v>
      </c>
      <c r="O37" s="94">
        <f>L37/'סכום נכסי הקרן'!$C$42</f>
        <v>5.8663429436527992E-3</v>
      </c>
    </row>
    <row r="38" spans="2:15">
      <c r="B38" s="86" t="s">
        <v>1216</v>
      </c>
      <c r="C38" s="83" t="s">
        <v>1217</v>
      </c>
      <c r="D38" s="96" t="s">
        <v>139</v>
      </c>
      <c r="E38" s="96" t="s">
        <v>337</v>
      </c>
      <c r="F38" s="83" t="s">
        <v>514</v>
      </c>
      <c r="G38" s="96" t="s">
        <v>147</v>
      </c>
      <c r="H38" s="96" t="s">
        <v>152</v>
      </c>
      <c r="I38" s="93">
        <v>5029434.0690459991</v>
      </c>
      <c r="J38" s="95">
        <v>2534</v>
      </c>
      <c r="K38" s="83"/>
      <c r="L38" s="93">
        <v>127445.85930952398</v>
      </c>
      <c r="M38" s="94">
        <v>2.1118196828449079E-2</v>
      </c>
      <c r="N38" s="94">
        <f t="shared" si="0"/>
        <v>1.2895633358760936E-2</v>
      </c>
      <c r="O38" s="94">
        <f>L38/'סכום נכסי הקרן'!$C$42</f>
        <v>1.729080731528916E-3</v>
      </c>
    </row>
    <row r="39" spans="2:15">
      <c r="B39" s="86" t="s">
        <v>1218</v>
      </c>
      <c r="C39" s="83" t="s">
        <v>1219</v>
      </c>
      <c r="D39" s="96" t="s">
        <v>139</v>
      </c>
      <c r="E39" s="96" t="s">
        <v>337</v>
      </c>
      <c r="F39" s="83" t="s">
        <v>744</v>
      </c>
      <c r="G39" s="96" t="s">
        <v>745</v>
      </c>
      <c r="H39" s="96" t="s">
        <v>152</v>
      </c>
      <c r="I39" s="93">
        <v>1861093.9975249998</v>
      </c>
      <c r="J39" s="95">
        <v>10890</v>
      </c>
      <c r="K39" s="83"/>
      <c r="L39" s="93">
        <v>202673.13633069597</v>
      </c>
      <c r="M39" s="94">
        <v>1.6075429235038675E-2</v>
      </c>
      <c r="N39" s="94">
        <f t="shared" si="0"/>
        <v>2.0507519600485857E-2</v>
      </c>
      <c r="O39" s="94">
        <f>L39/'סכום נכסי הקרן'!$C$42</f>
        <v>2.7497026323690956E-3</v>
      </c>
    </row>
    <row r="40" spans="2:15">
      <c r="B40" s="86" t="s">
        <v>1220</v>
      </c>
      <c r="C40" s="83" t="s">
        <v>1221</v>
      </c>
      <c r="D40" s="96" t="s">
        <v>139</v>
      </c>
      <c r="E40" s="96" t="s">
        <v>337</v>
      </c>
      <c r="F40" s="83" t="s">
        <v>878</v>
      </c>
      <c r="G40" s="96" t="s">
        <v>879</v>
      </c>
      <c r="H40" s="96" t="s">
        <v>152</v>
      </c>
      <c r="I40" s="93">
        <v>6605181.7916209986</v>
      </c>
      <c r="J40" s="95">
        <v>1737</v>
      </c>
      <c r="K40" s="83"/>
      <c r="L40" s="93">
        <v>114732.007720418</v>
      </c>
      <c r="M40" s="94">
        <v>1.8597969019770209E-2</v>
      </c>
      <c r="N40" s="94">
        <f t="shared" si="0"/>
        <v>1.1609179883072701E-2</v>
      </c>
      <c r="O40" s="94">
        <f>L40/'סכום נכסי הקרן'!$C$42</f>
        <v>1.556589636680151E-3</v>
      </c>
    </row>
    <row r="41" spans="2:15">
      <c r="B41" s="82"/>
      <c r="C41" s="83"/>
      <c r="D41" s="83"/>
      <c r="E41" s="83"/>
      <c r="F41" s="83"/>
      <c r="G41" s="83"/>
      <c r="H41" s="83"/>
      <c r="I41" s="93"/>
      <c r="J41" s="95"/>
      <c r="K41" s="83"/>
      <c r="L41" s="83"/>
      <c r="M41" s="83"/>
      <c r="N41" s="94"/>
      <c r="O41" s="83"/>
    </row>
    <row r="42" spans="2:15">
      <c r="B42" s="100" t="s">
        <v>1222</v>
      </c>
      <c r="C42" s="81"/>
      <c r="D42" s="81"/>
      <c r="E42" s="81"/>
      <c r="F42" s="81"/>
      <c r="G42" s="81"/>
      <c r="H42" s="81"/>
      <c r="I42" s="90"/>
      <c r="J42" s="92"/>
      <c r="K42" s="90">
        <v>1097.6161366439997</v>
      </c>
      <c r="L42" s="90">
        <v>1982805.3322846105</v>
      </c>
      <c r="M42" s="81"/>
      <c r="N42" s="91">
        <f t="shared" ref="N42:N82" si="1">L42/$L$11</f>
        <v>0.20063053225478691</v>
      </c>
      <c r="O42" s="91">
        <f>L42/'סכום נכסי הקרן'!$C$42</f>
        <v>2.6901074016846497E-2</v>
      </c>
    </row>
    <row r="43" spans="2:15">
      <c r="B43" s="86" t="s">
        <v>1223</v>
      </c>
      <c r="C43" s="83" t="s">
        <v>1224</v>
      </c>
      <c r="D43" s="96" t="s">
        <v>139</v>
      </c>
      <c r="E43" s="96" t="s">
        <v>337</v>
      </c>
      <c r="F43" s="83" t="s">
        <v>1225</v>
      </c>
      <c r="G43" s="96" t="s">
        <v>1226</v>
      </c>
      <c r="H43" s="96" t="s">
        <v>152</v>
      </c>
      <c r="I43" s="93">
        <v>8725946.2322819978</v>
      </c>
      <c r="J43" s="95">
        <v>319.8</v>
      </c>
      <c r="K43" s="83"/>
      <c r="L43" s="93">
        <v>27905.576051556996</v>
      </c>
      <c r="M43" s="94">
        <v>2.9394893668174556E-2</v>
      </c>
      <c r="N43" s="94">
        <f t="shared" si="1"/>
        <v>2.8236309863305734E-3</v>
      </c>
      <c r="O43" s="94">
        <f>L43/'סכום נכסי הקרן'!$C$42</f>
        <v>3.7859993344920066E-4</v>
      </c>
    </row>
    <row r="44" spans="2:15">
      <c r="B44" s="86" t="s">
        <v>1227</v>
      </c>
      <c r="C44" s="83" t="s">
        <v>1228</v>
      </c>
      <c r="D44" s="96" t="s">
        <v>139</v>
      </c>
      <c r="E44" s="96" t="s">
        <v>337</v>
      </c>
      <c r="F44" s="83" t="s">
        <v>903</v>
      </c>
      <c r="G44" s="96" t="s">
        <v>469</v>
      </c>
      <c r="H44" s="96" t="s">
        <v>152</v>
      </c>
      <c r="I44" s="93">
        <v>4128670.3773559998</v>
      </c>
      <c r="J44" s="95">
        <v>2688</v>
      </c>
      <c r="K44" s="83"/>
      <c r="L44" s="93">
        <v>110978.65974331195</v>
      </c>
      <c r="M44" s="94">
        <v>2.8865657901780424E-2</v>
      </c>
      <c r="N44" s="94">
        <f t="shared" si="1"/>
        <v>1.1229396658707171E-2</v>
      </c>
      <c r="O44" s="94">
        <f>L44/'סכום נכסי הקרן'!$C$42</f>
        <v>1.505667294431468E-3</v>
      </c>
    </row>
    <row r="45" spans="2:15">
      <c r="B45" s="86" t="s">
        <v>1229</v>
      </c>
      <c r="C45" s="83" t="s">
        <v>1230</v>
      </c>
      <c r="D45" s="96" t="s">
        <v>139</v>
      </c>
      <c r="E45" s="96" t="s">
        <v>337</v>
      </c>
      <c r="F45" s="83" t="s">
        <v>658</v>
      </c>
      <c r="G45" s="96" t="s">
        <v>659</v>
      </c>
      <c r="H45" s="96" t="s">
        <v>152</v>
      </c>
      <c r="I45" s="93">
        <v>3749492.2208159994</v>
      </c>
      <c r="J45" s="95">
        <v>634.6</v>
      </c>
      <c r="K45" s="83"/>
      <c r="L45" s="93">
        <v>23794.277633747999</v>
      </c>
      <c r="M45" s="94">
        <v>1.7792001531894745E-2</v>
      </c>
      <c r="N45" s="94">
        <f t="shared" si="1"/>
        <v>2.4076284789775805E-3</v>
      </c>
      <c r="O45" s="94">
        <f>L45/'סכום נכסי הקרן'!$C$42</f>
        <v>3.2282121365153347E-4</v>
      </c>
    </row>
    <row r="46" spans="2:15">
      <c r="B46" s="86" t="s">
        <v>1231</v>
      </c>
      <c r="C46" s="83" t="s">
        <v>1232</v>
      </c>
      <c r="D46" s="96" t="s">
        <v>139</v>
      </c>
      <c r="E46" s="96" t="s">
        <v>337</v>
      </c>
      <c r="F46" s="83" t="s">
        <v>888</v>
      </c>
      <c r="G46" s="96" t="s">
        <v>465</v>
      </c>
      <c r="H46" s="96" t="s">
        <v>152</v>
      </c>
      <c r="I46" s="93">
        <v>246691.36346099994</v>
      </c>
      <c r="J46" s="95">
        <v>13390</v>
      </c>
      <c r="K46" s="83"/>
      <c r="L46" s="93">
        <v>33031.97356729499</v>
      </c>
      <c r="M46" s="94">
        <v>1.6810414035231414E-2</v>
      </c>
      <c r="N46" s="94">
        <f t="shared" si="1"/>
        <v>3.3423464877394122E-3</v>
      </c>
      <c r="O46" s="94">
        <f>L46/'סכום נכסי הקרן'!$C$42</f>
        <v>4.4815068397686313E-4</v>
      </c>
    </row>
    <row r="47" spans="2:15">
      <c r="B47" s="86" t="s">
        <v>1233</v>
      </c>
      <c r="C47" s="83" t="s">
        <v>1234</v>
      </c>
      <c r="D47" s="96" t="s">
        <v>139</v>
      </c>
      <c r="E47" s="96" t="s">
        <v>337</v>
      </c>
      <c r="F47" s="83" t="s">
        <v>1235</v>
      </c>
      <c r="G47" s="96" t="s">
        <v>879</v>
      </c>
      <c r="H47" s="96" t="s">
        <v>152</v>
      </c>
      <c r="I47" s="93">
        <v>3549713.5208459999</v>
      </c>
      <c r="J47" s="95">
        <v>1385</v>
      </c>
      <c r="K47" s="83"/>
      <c r="L47" s="93">
        <v>49163.532263758003</v>
      </c>
      <c r="M47" s="94">
        <v>3.2621587904868875E-2</v>
      </c>
      <c r="N47" s="94">
        <f t="shared" si="1"/>
        <v>4.9746213029587148E-3</v>
      </c>
      <c r="O47" s="94">
        <f>L47/'סכום נכסי הקרן'!$C$42</f>
        <v>6.6701042145832635E-4</v>
      </c>
    </row>
    <row r="48" spans="2:15">
      <c r="B48" s="86" t="s">
        <v>1236</v>
      </c>
      <c r="C48" s="83" t="s">
        <v>1237</v>
      </c>
      <c r="D48" s="96" t="s">
        <v>139</v>
      </c>
      <c r="E48" s="96" t="s">
        <v>337</v>
      </c>
      <c r="F48" s="83" t="s">
        <v>1238</v>
      </c>
      <c r="G48" s="96" t="s">
        <v>177</v>
      </c>
      <c r="H48" s="96" t="s">
        <v>152</v>
      </c>
      <c r="I48" s="93">
        <v>51103.865895999988</v>
      </c>
      <c r="J48" s="95">
        <v>2841</v>
      </c>
      <c r="K48" s="83"/>
      <c r="L48" s="93">
        <v>1451.8608301049999</v>
      </c>
      <c r="M48" s="94">
        <v>1.4894328332491567E-3</v>
      </c>
      <c r="N48" s="94">
        <f t="shared" si="1"/>
        <v>1.4690681246464979E-4</v>
      </c>
      <c r="O48" s="94">
        <f>L48/'סכום נכסי הקרן'!$C$42</f>
        <v>1.9697655143893188E-5</v>
      </c>
    </row>
    <row r="49" spans="2:15">
      <c r="B49" s="86" t="s">
        <v>1239</v>
      </c>
      <c r="C49" s="83" t="s">
        <v>1240</v>
      </c>
      <c r="D49" s="96" t="s">
        <v>139</v>
      </c>
      <c r="E49" s="96" t="s">
        <v>337</v>
      </c>
      <c r="F49" s="83" t="s">
        <v>838</v>
      </c>
      <c r="G49" s="96" t="s">
        <v>714</v>
      </c>
      <c r="H49" s="96" t="s">
        <v>152</v>
      </c>
      <c r="I49" s="93">
        <v>117218.01563099999</v>
      </c>
      <c r="J49" s="95">
        <v>110900</v>
      </c>
      <c r="K49" s="93">
        <v>1097.6161366439997</v>
      </c>
      <c r="L49" s="93">
        <v>131092.39547042799</v>
      </c>
      <c r="M49" s="94">
        <v>3.2142255230882752E-2</v>
      </c>
      <c r="N49" s="94">
        <f t="shared" si="1"/>
        <v>1.3264608809318925E-2</v>
      </c>
      <c r="O49" s="94">
        <f>L49/'סכום נכסי הקרן'!$C$42</f>
        <v>1.7785539387935741E-3</v>
      </c>
    </row>
    <row r="50" spans="2:15">
      <c r="B50" s="86" t="s">
        <v>1241</v>
      </c>
      <c r="C50" s="83" t="s">
        <v>1242</v>
      </c>
      <c r="D50" s="96" t="s">
        <v>139</v>
      </c>
      <c r="E50" s="96" t="s">
        <v>337</v>
      </c>
      <c r="F50" s="83" t="s">
        <v>1243</v>
      </c>
      <c r="G50" s="96" t="s">
        <v>175</v>
      </c>
      <c r="H50" s="96" t="s">
        <v>152</v>
      </c>
      <c r="I50" s="93">
        <v>14012387.831369998</v>
      </c>
      <c r="J50" s="95">
        <v>376.4</v>
      </c>
      <c r="K50" s="83"/>
      <c r="L50" s="93">
        <v>52742.627796556997</v>
      </c>
      <c r="M50" s="94">
        <v>2.0987321813302044E-2</v>
      </c>
      <c r="N50" s="94">
        <f t="shared" si="1"/>
        <v>5.33677276081707E-3</v>
      </c>
      <c r="O50" s="94">
        <f>L50/'סכום נכסי הקרן'!$C$42</f>
        <v>7.1556864967846823E-4</v>
      </c>
    </row>
    <row r="51" spans="2:15">
      <c r="B51" s="86" t="s">
        <v>1244</v>
      </c>
      <c r="C51" s="83" t="s">
        <v>1245</v>
      </c>
      <c r="D51" s="96" t="s">
        <v>139</v>
      </c>
      <c r="E51" s="96" t="s">
        <v>337</v>
      </c>
      <c r="F51" s="83" t="s">
        <v>1246</v>
      </c>
      <c r="G51" s="96" t="s">
        <v>175</v>
      </c>
      <c r="H51" s="96" t="s">
        <v>152</v>
      </c>
      <c r="I51" s="93">
        <v>7669450.2397279991</v>
      </c>
      <c r="J51" s="95">
        <v>842</v>
      </c>
      <c r="K51" s="83"/>
      <c r="L51" s="93">
        <v>64576.77101700499</v>
      </c>
      <c r="M51" s="94">
        <v>1.8137093087208154E-2</v>
      </c>
      <c r="N51" s="94">
        <f t="shared" si="1"/>
        <v>6.5342127789766819E-3</v>
      </c>
      <c r="O51" s="94">
        <f>L51/'סכום נכסי הקרן'!$C$42</f>
        <v>8.7612458399826646E-4</v>
      </c>
    </row>
    <row r="52" spans="2:15">
      <c r="B52" s="86" t="s">
        <v>1247</v>
      </c>
      <c r="C52" s="83" t="s">
        <v>1248</v>
      </c>
      <c r="D52" s="96" t="s">
        <v>139</v>
      </c>
      <c r="E52" s="96" t="s">
        <v>337</v>
      </c>
      <c r="F52" s="83" t="s">
        <v>1249</v>
      </c>
      <c r="G52" s="96" t="s">
        <v>1250</v>
      </c>
      <c r="H52" s="96" t="s">
        <v>152</v>
      </c>
      <c r="I52" s="93">
        <v>113626.89631099999</v>
      </c>
      <c r="J52" s="95">
        <v>17540</v>
      </c>
      <c r="K52" s="83"/>
      <c r="L52" s="93">
        <v>19930.157610984996</v>
      </c>
      <c r="M52" s="94">
        <v>2.246746178786008E-2</v>
      </c>
      <c r="N52" s="94">
        <f t="shared" si="1"/>
        <v>2.0166367642387175E-3</v>
      </c>
      <c r="O52" s="94">
        <f>L52/'סכום נכסי הקרן'!$C$42</f>
        <v>2.7039600727862394E-4</v>
      </c>
    </row>
    <row r="53" spans="2:15">
      <c r="B53" s="86" t="s">
        <v>1251</v>
      </c>
      <c r="C53" s="83" t="s">
        <v>1252</v>
      </c>
      <c r="D53" s="96" t="s">
        <v>139</v>
      </c>
      <c r="E53" s="96" t="s">
        <v>337</v>
      </c>
      <c r="F53" s="83" t="s">
        <v>1253</v>
      </c>
      <c r="G53" s="96" t="s">
        <v>714</v>
      </c>
      <c r="H53" s="96" t="s">
        <v>152</v>
      </c>
      <c r="I53" s="93">
        <v>228390.53031899995</v>
      </c>
      <c r="J53" s="95">
        <v>10500</v>
      </c>
      <c r="K53" s="83"/>
      <c r="L53" s="93">
        <v>23981.005683737993</v>
      </c>
      <c r="M53" s="94">
        <v>6.2863752091359233E-3</v>
      </c>
      <c r="N53" s="94">
        <f t="shared" si="1"/>
        <v>2.4265225920034037E-3</v>
      </c>
      <c r="O53" s="94">
        <f>L53/'סכום נכסי הקרן'!$C$42</f>
        <v>3.2535458645017046E-4</v>
      </c>
    </row>
    <row r="54" spans="2:15">
      <c r="B54" s="86" t="s">
        <v>1254</v>
      </c>
      <c r="C54" s="83" t="s">
        <v>1255</v>
      </c>
      <c r="D54" s="96" t="s">
        <v>139</v>
      </c>
      <c r="E54" s="96" t="s">
        <v>337</v>
      </c>
      <c r="F54" s="83" t="s">
        <v>1256</v>
      </c>
      <c r="G54" s="96" t="s">
        <v>1257</v>
      </c>
      <c r="H54" s="96" t="s">
        <v>152</v>
      </c>
      <c r="I54" s="93">
        <v>591540.82048900006</v>
      </c>
      <c r="J54" s="95">
        <v>5213</v>
      </c>
      <c r="K54" s="83"/>
      <c r="L54" s="93">
        <v>30837.022972203991</v>
      </c>
      <c r="M54" s="94">
        <v>2.3919264345513811E-2</v>
      </c>
      <c r="N54" s="94">
        <f t="shared" si="1"/>
        <v>3.1202499969766682E-3</v>
      </c>
      <c r="O54" s="94">
        <f>L54/'סכום נכסי הקרן'!$C$42</f>
        <v>4.1837139729629413E-4</v>
      </c>
    </row>
    <row r="55" spans="2:15">
      <c r="B55" s="86" t="s">
        <v>1258</v>
      </c>
      <c r="C55" s="83" t="s">
        <v>1259</v>
      </c>
      <c r="D55" s="96" t="s">
        <v>139</v>
      </c>
      <c r="E55" s="96" t="s">
        <v>337</v>
      </c>
      <c r="F55" s="83" t="s">
        <v>454</v>
      </c>
      <c r="G55" s="96" t="s">
        <v>398</v>
      </c>
      <c r="H55" s="96" t="s">
        <v>152</v>
      </c>
      <c r="I55" s="93">
        <v>113905.00320999998</v>
      </c>
      <c r="J55" s="95">
        <v>222300</v>
      </c>
      <c r="K55" s="83"/>
      <c r="L55" s="93">
        <v>253210.82213747597</v>
      </c>
      <c r="M55" s="94">
        <v>5.3307470070270098E-2</v>
      </c>
      <c r="N55" s="94">
        <f t="shared" si="1"/>
        <v>2.5621184889380724E-2</v>
      </c>
      <c r="O55" s="94">
        <f>L55/'סכום נכסי הקרן'!$C$42</f>
        <v>3.4353564403311054E-3</v>
      </c>
    </row>
    <row r="56" spans="2:15">
      <c r="B56" s="86" t="s">
        <v>1260</v>
      </c>
      <c r="C56" s="83" t="s">
        <v>1261</v>
      </c>
      <c r="D56" s="96" t="s">
        <v>139</v>
      </c>
      <c r="E56" s="96" t="s">
        <v>337</v>
      </c>
      <c r="F56" s="83" t="s">
        <v>1262</v>
      </c>
      <c r="G56" s="96" t="s">
        <v>659</v>
      </c>
      <c r="H56" s="96" t="s">
        <v>152</v>
      </c>
      <c r="I56" s="93">
        <v>275863.83747299993</v>
      </c>
      <c r="J56" s="95">
        <v>9180</v>
      </c>
      <c r="K56" s="83"/>
      <c r="L56" s="93">
        <v>25324.300280077001</v>
      </c>
      <c r="M56" s="94">
        <v>1.538113656760544E-2</v>
      </c>
      <c r="N56" s="94">
        <f t="shared" si="1"/>
        <v>2.5624441095877582E-3</v>
      </c>
      <c r="O56" s="94">
        <f>L56/'סכום נכסי הקרן'!$C$42</f>
        <v>3.4357930411365846E-4</v>
      </c>
    </row>
    <row r="57" spans="2:15">
      <c r="B57" s="86" t="s">
        <v>1263</v>
      </c>
      <c r="C57" s="83" t="s">
        <v>1264</v>
      </c>
      <c r="D57" s="96" t="s">
        <v>139</v>
      </c>
      <c r="E57" s="96" t="s">
        <v>337</v>
      </c>
      <c r="F57" s="83" t="s">
        <v>1265</v>
      </c>
      <c r="G57" s="96" t="s">
        <v>148</v>
      </c>
      <c r="H57" s="96" t="s">
        <v>152</v>
      </c>
      <c r="I57" s="93">
        <v>223835.76232000004</v>
      </c>
      <c r="J57" s="95">
        <v>23670</v>
      </c>
      <c r="K57" s="83"/>
      <c r="L57" s="93">
        <v>52981.924941243</v>
      </c>
      <c r="M57" s="94">
        <v>4.2339763041136028E-2</v>
      </c>
      <c r="N57" s="94">
        <f t="shared" si="1"/>
        <v>5.3609860876241379E-3</v>
      </c>
      <c r="O57" s="94">
        <f>L57/'סכום נכסי הקרן'!$C$42</f>
        <v>7.1881523677222036E-4</v>
      </c>
    </row>
    <row r="58" spans="2:15">
      <c r="B58" s="86" t="s">
        <v>1266</v>
      </c>
      <c r="C58" s="83" t="s">
        <v>1267</v>
      </c>
      <c r="D58" s="96" t="s">
        <v>139</v>
      </c>
      <c r="E58" s="96" t="s">
        <v>337</v>
      </c>
      <c r="F58" s="83" t="s">
        <v>1268</v>
      </c>
      <c r="G58" s="96" t="s">
        <v>879</v>
      </c>
      <c r="H58" s="96" t="s">
        <v>152</v>
      </c>
      <c r="I58" s="93">
        <v>440786.8510749999</v>
      </c>
      <c r="J58" s="95">
        <v>6204</v>
      </c>
      <c r="K58" s="83"/>
      <c r="L58" s="93">
        <v>27346.416240728995</v>
      </c>
      <c r="M58" s="94">
        <v>3.138654192624412E-2</v>
      </c>
      <c r="N58" s="94">
        <f t="shared" si="1"/>
        <v>2.7670522952027623E-3</v>
      </c>
      <c r="O58" s="94">
        <f>L58/'סכום נכסי הקרן'!$C$42</f>
        <v>3.710137124453473E-4</v>
      </c>
    </row>
    <row r="59" spans="2:15">
      <c r="B59" s="86" t="s">
        <v>1269</v>
      </c>
      <c r="C59" s="83" t="s">
        <v>1270</v>
      </c>
      <c r="D59" s="96" t="s">
        <v>139</v>
      </c>
      <c r="E59" s="96" t="s">
        <v>337</v>
      </c>
      <c r="F59" s="83" t="s">
        <v>1271</v>
      </c>
      <c r="G59" s="96" t="s">
        <v>1272</v>
      </c>
      <c r="H59" s="96" t="s">
        <v>152</v>
      </c>
      <c r="I59" s="93">
        <v>165070.19446599999</v>
      </c>
      <c r="J59" s="95">
        <v>24330</v>
      </c>
      <c r="K59" s="83"/>
      <c r="L59" s="93">
        <v>40161.578313883998</v>
      </c>
      <c r="M59" s="94">
        <v>2.4298555316794965E-2</v>
      </c>
      <c r="N59" s="94">
        <f t="shared" si="1"/>
        <v>4.063756891365E-3</v>
      </c>
      <c r="O59" s="94">
        <f>L59/'סכום נכסי הקרן'!$C$42</f>
        <v>5.4487930472243257E-4</v>
      </c>
    </row>
    <row r="60" spans="2:15">
      <c r="B60" s="86" t="s">
        <v>1273</v>
      </c>
      <c r="C60" s="83" t="s">
        <v>1274</v>
      </c>
      <c r="D60" s="96" t="s">
        <v>139</v>
      </c>
      <c r="E60" s="96" t="s">
        <v>337</v>
      </c>
      <c r="F60" s="83" t="s">
        <v>1275</v>
      </c>
      <c r="G60" s="96" t="s">
        <v>1272</v>
      </c>
      <c r="H60" s="96" t="s">
        <v>152</v>
      </c>
      <c r="I60" s="93">
        <v>590716.17476099986</v>
      </c>
      <c r="J60" s="95">
        <v>14190</v>
      </c>
      <c r="K60" s="83"/>
      <c r="L60" s="93">
        <v>83822.625198510985</v>
      </c>
      <c r="M60" s="94">
        <v>2.6274281072534194E-2</v>
      </c>
      <c r="N60" s="94">
        <f t="shared" si="1"/>
        <v>8.4816081713849339E-3</v>
      </c>
      <c r="O60" s="94">
        <f>L60/'סכום נכסי הקרן'!$C$42</f>
        <v>1.1372365244516382E-3</v>
      </c>
    </row>
    <row r="61" spans="2:15">
      <c r="B61" s="86" t="s">
        <v>1276</v>
      </c>
      <c r="C61" s="83" t="s">
        <v>1277</v>
      </c>
      <c r="D61" s="96" t="s">
        <v>139</v>
      </c>
      <c r="E61" s="96" t="s">
        <v>337</v>
      </c>
      <c r="F61" s="83" t="s">
        <v>763</v>
      </c>
      <c r="G61" s="96" t="s">
        <v>149</v>
      </c>
      <c r="H61" s="96" t="s">
        <v>152</v>
      </c>
      <c r="I61" s="93">
        <v>3138415.5105000003</v>
      </c>
      <c r="J61" s="95">
        <v>1327</v>
      </c>
      <c r="K61" s="83"/>
      <c r="L61" s="93">
        <v>41646.773824334989</v>
      </c>
      <c r="M61" s="94">
        <v>1.5692077552500003E-2</v>
      </c>
      <c r="N61" s="94">
        <f t="shared" si="1"/>
        <v>4.2140366797599966E-3</v>
      </c>
      <c r="O61" s="94">
        <f>L61/'סכום נכסי הקרן'!$C$42</f>
        <v>5.6502921742722422E-4</v>
      </c>
    </row>
    <row r="62" spans="2:15">
      <c r="B62" s="86" t="s">
        <v>1278</v>
      </c>
      <c r="C62" s="83" t="s">
        <v>1279</v>
      </c>
      <c r="D62" s="96" t="s">
        <v>139</v>
      </c>
      <c r="E62" s="96" t="s">
        <v>337</v>
      </c>
      <c r="F62" s="83" t="s">
        <v>917</v>
      </c>
      <c r="G62" s="96" t="s">
        <v>146</v>
      </c>
      <c r="H62" s="96" t="s">
        <v>152</v>
      </c>
      <c r="I62" s="93">
        <v>294332853.91294992</v>
      </c>
      <c r="J62" s="95">
        <v>61</v>
      </c>
      <c r="K62" s="83"/>
      <c r="L62" s="93">
        <v>179543.040886031</v>
      </c>
      <c r="M62" s="94">
        <v>5.6810989816212965E-2</v>
      </c>
      <c r="N62" s="94">
        <f t="shared" si="1"/>
        <v>1.8167096521826794E-2</v>
      </c>
      <c r="O62" s="94">
        <f>L62/'סכום נכסי הקרן'!$C$42</f>
        <v>2.4358924970812696E-3</v>
      </c>
    </row>
    <row r="63" spans="2:15">
      <c r="B63" s="86" t="s">
        <v>1280</v>
      </c>
      <c r="C63" s="83" t="s">
        <v>1281</v>
      </c>
      <c r="D63" s="96" t="s">
        <v>139</v>
      </c>
      <c r="E63" s="96" t="s">
        <v>337</v>
      </c>
      <c r="F63" s="83" t="s">
        <v>476</v>
      </c>
      <c r="G63" s="96" t="s">
        <v>398</v>
      </c>
      <c r="H63" s="96" t="s">
        <v>152</v>
      </c>
      <c r="I63" s="93">
        <v>50549.77322399999</v>
      </c>
      <c r="J63" s="95">
        <v>71100</v>
      </c>
      <c r="K63" s="83"/>
      <c r="L63" s="93">
        <v>35940.888764067007</v>
      </c>
      <c r="M63" s="94">
        <v>9.3543201467977902E-3</v>
      </c>
      <c r="N63" s="94">
        <f t="shared" si="1"/>
        <v>3.6366856216472061E-3</v>
      </c>
      <c r="O63" s="94">
        <f>L63/'סכום נכסי הקרן'!$C$42</f>
        <v>4.8761645590260719E-4</v>
      </c>
    </row>
    <row r="64" spans="2:15">
      <c r="B64" s="86" t="s">
        <v>1282</v>
      </c>
      <c r="C64" s="83" t="s">
        <v>1283</v>
      </c>
      <c r="D64" s="96" t="s">
        <v>139</v>
      </c>
      <c r="E64" s="96" t="s">
        <v>337</v>
      </c>
      <c r="F64" s="83" t="s">
        <v>1284</v>
      </c>
      <c r="G64" s="96" t="s">
        <v>465</v>
      </c>
      <c r="H64" s="96" t="s">
        <v>152</v>
      </c>
      <c r="I64" s="93">
        <v>878038.10753199994</v>
      </c>
      <c r="J64" s="95">
        <v>5260</v>
      </c>
      <c r="K64" s="83"/>
      <c r="L64" s="93">
        <v>46184.804456905003</v>
      </c>
      <c r="M64" s="94">
        <v>1.5798056976080492E-2</v>
      </c>
      <c r="N64" s="94">
        <f t="shared" si="1"/>
        <v>4.6732181669067946E-3</v>
      </c>
      <c r="O64" s="94">
        <f>L64/'סכום נכסי הקרן'!$C$42</f>
        <v>6.2659748938502817E-4</v>
      </c>
    </row>
    <row r="65" spans="2:15">
      <c r="B65" s="86" t="s">
        <v>1285</v>
      </c>
      <c r="C65" s="83" t="s">
        <v>1286</v>
      </c>
      <c r="D65" s="96" t="s">
        <v>139</v>
      </c>
      <c r="E65" s="96" t="s">
        <v>337</v>
      </c>
      <c r="F65" s="83" t="s">
        <v>1287</v>
      </c>
      <c r="G65" s="96" t="s">
        <v>1272</v>
      </c>
      <c r="H65" s="96" t="s">
        <v>152</v>
      </c>
      <c r="I65" s="93">
        <v>1814626.7978479997</v>
      </c>
      <c r="J65" s="95">
        <v>5922</v>
      </c>
      <c r="K65" s="83"/>
      <c r="L65" s="93">
        <v>107462.19896851796</v>
      </c>
      <c r="M65" s="94">
        <v>2.9227851509180034E-2</v>
      </c>
      <c r="N65" s="94">
        <f t="shared" si="1"/>
        <v>1.0873582910674175E-2</v>
      </c>
      <c r="O65" s="94">
        <f>L65/'סכום נכסי הקרן'!$C$42</f>
        <v>1.4579588431580012E-3</v>
      </c>
    </row>
    <row r="66" spans="2:15">
      <c r="B66" s="86" t="s">
        <v>1288</v>
      </c>
      <c r="C66" s="83" t="s">
        <v>1289</v>
      </c>
      <c r="D66" s="96" t="s">
        <v>139</v>
      </c>
      <c r="E66" s="96" t="s">
        <v>337</v>
      </c>
      <c r="F66" s="83" t="s">
        <v>1290</v>
      </c>
      <c r="G66" s="96" t="s">
        <v>1257</v>
      </c>
      <c r="H66" s="96" t="s">
        <v>152</v>
      </c>
      <c r="I66" s="93">
        <v>3256543.5331559991</v>
      </c>
      <c r="J66" s="95">
        <v>2962</v>
      </c>
      <c r="K66" s="83"/>
      <c r="L66" s="93">
        <v>96458.819451841962</v>
      </c>
      <c r="M66" s="94">
        <v>3.0247329877818297E-2</v>
      </c>
      <c r="N66" s="94">
        <f t="shared" si="1"/>
        <v>9.7602038748772074E-3</v>
      </c>
      <c r="O66" s="94">
        <f>L66/'סכום נכסי הקרן'!$C$42</f>
        <v>1.308674028358509E-3</v>
      </c>
    </row>
    <row r="67" spans="2:15">
      <c r="B67" s="86" t="s">
        <v>1291</v>
      </c>
      <c r="C67" s="83" t="s">
        <v>1292</v>
      </c>
      <c r="D67" s="96" t="s">
        <v>139</v>
      </c>
      <c r="E67" s="96" t="s">
        <v>337</v>
      </c>
      <c r="F67" s="83" t="s">
        <v>592</v>
      </c>
      <c r="G67" s="96" t="s">
        <v>465</v>
      </c>
      <c r="H67" s="96" t="s">
        <v>152</v>
      </c>
      <c r="I67" s="93">
        <v>809654.20519799972</v>
      </c>
      <c r="J67" s="95">
        <v>5255</v>
      </c>
      <c r="K67" s="83"/>
      <c r="L67" s="93">
        <v>42547.328483123987</v>
      </c>
      <c r="M67" s="94">
        <v>1.2796420030202645E-2</v>
      </c>
      <c r="N67" s="94">
        <f t="shared" si="1"/>
        <v>4.3051594730950252E-3</v>
      </c>
      <c r="O67" s="94">
        <f>L67/'סכום נכסי הקרן'!$C$42</f>
        <v>5.7724720329696436E-4</v>
      </c>
    </row>
    <row r="68" spans="2:15">
      <c r="B68" s="86" t="s">
        <v>1293</v>
      </c>
      <c r="C68" s="83" t="s">
        <v>1294</v>
      </c>
      <c r="D68" s="96" t="s">
        <v>139</v>
      </c>
      <c r="E68" s="96" t="s">
        <v>337</v>
      </c>
      <c r="F68" s="83" t="s">
        <v>1295</v>
      </c>
      <c r="G68" s="96" t="s">
        <v>1191</v>
      </c>
      <c r="H68" s="96" t="s">
        <v>152</v>
      </c>
      <c r="I68" s="93">
        <v>85016.790279999987</v>
      </c>
      <c r="J68" s="95">
        <v>11240</v>
      </c>
      <c r="K68" s="83"/>
      <c r="L68" s="93">
        <v>9555.8872274859987</v>
      </c>
      <c r="M68" s="94">
        <v>3.0661316306607998E-3</v>
      </c>
      <c r="N68" s="94">
        <f t="shared" si="1"/>
        <v>9.6691425497036235E-4</v>
      </c>
      <c r="O68" s="94">
        <f>L68/'סכום נכסי הקרן'!$C$42</f>
        <v>1.2964642843029241E-4</v>
      </c>
    </row>
    <row r="69" spans="2:15">
      <c r="B69" s="86" t="s">
        <v>1296</v>
      </c>
      <c r="C69" s="83" t="s">
        <v>1297</v>
      </c>
      <c r="D69" s="96" t="s">
        <v>139</v>
      </c>
      <c r="E69" s="96" t="s">
        <v>337</v>
      </c>
      <c r="F69" s="83" t="s">
        <v>1298</v>
      </c>
      <c r="G69" s="96" t="s">
        <v>146</v>
      </c>
      <c r="H69" s="96" t="s">
        <v>152</v>
      </c>
      <c r="I69" s="93">
        <v>2356141.6646959991</v>
      </c>
      <c r="J69" s="95">
        <v>1935</v>
      </c>
      <c r="K69" s="83"/>
      <c r="L69" s="93">
        <v>45591.341212618994</v>
      </c>
      <c r="M69" s="94">
        <v>2.3998745791518838E-2</v>
      </c>
      <c r="N69" s="94">
        <f t="shared" si="1"/>
        <v>4.6131684763819234E-3</v>
      </c>
      <c r="O69" s="94">
        <f>L69/'סכום נכסי הקרן'!$C$42</f>
        <v>6.1854586757381332E-4</v>
      </c>
    </row>
    <row r="70" spans="2:15">
      <c r="B70" s="86" t="s">
        <v>1299</v>
      </c>
      <c r="C70" s="83" t="s">
        <v>1300</v>
      </c>
      <c r="D70" s="96" t="s">
        <v>139</v>
      </c>
      <c r="E70" s="96" t="s">
        <v>337</v>
      </c>
      <c r="F70" s="83" t="s">
        <v>686</v>
      </c>
      <c r="G70" s="96" t="s">
        <v>176</v>
      </c>
      <c r="H70" s="96" t="s">
        <v>152</v>
      </c>
      <c r="I70" s="93">
        <v>745749.93286799977</v>
      </c>
      <c r="J70" s="95">
        <v>977.5</v>
      </c>
      <c r="K70" s="83"/>
      <c r="L70" s="93">
        <v>7289.7055955850001</v>
      </c>
      <c r="M70" s="94">
        <v>6.417994200748971E-3</v>
      </c>
      <c r="N70" s="94">
        <f t="shared" si="1"/>
        <v>7.376102382868644E-4</v>
      </c>
      <c r="O70" s="94">
        <f>L70/'סכום נכסי הקרן'!$C$42</f>
        <v>9.8900737553445298E-5</v>
      </c>
    </row>
    <row r="71" spans="2:15">
      <c r="B71" s="86" t="s">
        <v>1301</v>
      </c>
      <c r="C71" s="83" t="s">
        <v>1302</v>
      </c>
      <c r="D71" s="96" t="s">
        <v>139</v>
      </c>
      <c r="E71" s="96" t="s">
        <v>337</v>
      </c>
      <c r="F71" s="83" t="s">
        <v>1303</v>
      </c>
      <c r="G71" s="96" t="s">
        <v>147</v>
      </c>
      <c r="H71" s="96" t="s">
        <v>152</v>
      </c>
      <c r="I71" s="93">
        <v>304339.36679899989</v>
      </c>
      <c r="J71" s="95">
        <v>8115</v>
      </c>
      <c r="K71" s="83"/>
      <c r="L71" s="93">
        <v>24697.139615938999</v>
      </c>
      <c r="M71" s="94">
        <v>2.7936748917097604E-2</v>
      </c>
      <c r="N71" s="94">
        <f t="shared" si="1"/>
        <v>2.4989847392670756E-3</v>
      </c>
      <c r="O71" s="94">
        <f>L71/'סכום נכסי הקרן'!$C$42</f>
        <v>3.3507050338989219E-4</v>
      </c>
    </row>
    <row r="72" spans="2:15">
      <c r="B72" s="86" t="s">
        <v>1304</v>
      </c>
      <c r="C72" s="83" t="s">
        <v>1305</v>
      </c>
      <c r="D72" s="96" t="s">
        <v>139</v>
      </c>
      <c r="E72" s="96" t="s">
        <v>337</v>
      </c>
      <c r="F72" s="83" t="s">
        <v>1306</v>
      </c>
      <c r="G72" s="96" t="s">
        <v>518</v>
      </c>
      <c r="H72" s="96" t="s">
        <v>152</v>
      </c>
      <c r="I72" s="93">
        <v>193014.71832199997</v>
      </c>
      <c r="J72" s="95">
        <v>15690</v>
      </c>
      <c r="K72" s="83"/>
      <c r="L72" s="93">
        <v>30284.009304445994</v>
      </c>
      <c r="M72" s="94">
        <v>2.0215294094075638E-2</v>
      </c>
      <c r="N72" s="94">
        <f t="shared" si="1"/>
        <v>3.0642932044968843E-3</v>
      </c>
      <c r="O72" s="94">
        <f>L72/'סכום נכסי הקרן'!$C$42</f>
        <v>4.1086856211300127E-4</v>
      </c>
    </row>
    <row r="73" spans="2:15">
      <c r="B73" s="86" t="s">
        <v>1307</v>
      </c>
      <c r="C73" s="83" t="s">
        <v>1308</v>
      </c>
      <c r="D73" s="96" t="s">
        <v>139</v>
      </c>
      <c r="E73" s="96" t="s">
        <v>337</v>
      </c>
      <c r="F73" s="83" t="s">
        <v>868</v>
      </c>
      <c r="G73" s="96" t="s">
        <v>176</v>
      </c>
      <c r="H73" s="96" t="s">
        <v>152</v>
      </c>
      <c r="I73" s="93">
        <v>1823934.5446290001</v>
      </c>
      <c r="J73" s="95">
        <v>1695</v>
      </c>
      <c r="K73" s="83"/>
      <c r="L73" s="93">
        <v>30915.690531463999</v>
      </c>
      <c r="M73" s="94">
        <v>1.1123696668721169E-2</v>
      </c>
      <c r="N73" s="94">
        <f t="shared" si="1"/>
        <v>3.1282099888268692E-3</v>
      </c>
      <c r="O73" s="94">
        <f>L73/'סכום נכסי הקרן'!$C$42</f>
        <v>4.1943869412060708E-4</v>
      </c>
    </row>
    <row r="74" spans="2:15">
      <c r="B74" s="86" t="s">
        <v>1309</v>
      </c>
      <c r="C74" s="83" t="s">
        <v>1310</v>
      </c>
      <c r="D74" s="96" t="s">
        <v>139</v>
      </c>
      <c r="E74" s="96" t="s">
        <v>337</v>
      </c>
      <c r="F74" s="83" t="s">
        <v>1311</v>
      </c>
      <c r="G74" s="96" t="s">
        <v>879</v>
      </c>
      <c r="H74" s="96" t="s">
        <v>152</v>
      </c>
      <c r="I74" s="93">
        <v>47330.913273999999</v>
      </c>
      <c r="J74" s="95">
        <v>29320</v>
      </c>
      <c r="K74" s="83"/>
      <c r="L74" s="93">
        <v>13877.423771493997</v>
      </c>
      <c r="M74" s="94">
        <v>2.0353267629339446E-2</v>
      </c>
      <c r="N74" s="94">
        <f t="shared" si="1"/>
        <v>1.4041897468532862E-3</v>
      </c>
      <c r="O74" s="94">
        <f>L74/'סכום נכסי הקרן'!$C$42</f>
        <v>1.8827748642876824E-4</v>
      </c>
    </row>
    <row r="75" spans="2:15">
      <c r="B75" s="86" t="s">
        <v>1312</v>
      </c>
      <c r="C75" s="83" t="s">
        <v>1313</v>
      </c>
      <c r="D75" s="96" t="s">
        <v>139</v>
      </c>
      <c r="E75" s="96" t="s">
        <v>337</v>
      </c>
      <c r="F75" s="83" t="s">
        <v>1314</v>
      </c>
      <c r="G75" s="96" t="s">
        <v>1315</v>
      </c>
      <c r="H75" s="96" t="s">
        <v>152</v>
      </c>
      <c r="I75" s="93">
        <v>437817.98214999994</v>
      </c>
      <c r="J75" s="95">
        <v>1790</v>
      </c>
      <c r="K75" s="83"/>
      <c r="L75" s="93">
        <v>7836.9418804879988</v>
      </c>
      <c r="M75" s="94">
        <v>1.0872730827249459E-2</v>
      </c>
      <c r="N75" s="94">
        <f t="shared" si="1"/>
        <v>7.9298244519066419E-4</v>
      </c>
      <c r="O75" s="94">
        <f>L75/'סכום נכסי הקרן'!$C$42</f>
        <v>1.063251899518649E-4</v>
      </c>
    </row>
    <row r="76" spans="2:15">
      <c r="B76" s="86" t="s">
        <v>1316</v>
      </c>
      <c r="C76" s="83" t="s">
        <v>1317</v>
      </c>
      <c r="D76" s="96" t="s">
        <v>139</v>
      </c>
      <c r="E76" s="96" t="s">
        <v>337</v>
      </c>
      <c r="F76" s="83" t="s">
        <v>1318</v>
      </c>
      <c r="G76" s="96" t="s">
        <v>1191</v>
      </c>
      <c r="H76" s="96" t="s">
        <v>152</v>
      </c>
      <c r="I76" s="93">
        <v>43288.489799999996</v>
      </c>
      <c r="J76" s="95">
        <v>3597</v>
      </c>
      <c r="K76" s="83"/>
      <c r="L76" s="93">
        <v>1557.0869781060003</v>
      </c>
      <c r="M76" s="94">
        <v>1.1263882048026818E-3</v>
      </c>
      <c r="N76" s="94">
        <f t="shared" si="1"/>
        <v>1.5755414013561014E-4</v>
      </c>
      <c r="O76" s="94">
        <f>L76/'סכום נכסי הקרן'!$C$42</f>
        <v>2.1125277084278528E-5</v>
      </c>
    </row>
    <row r="77" spans="2:15">
      <c r="B77" s="86" t="s">
        <v>1319</v>
      </c>
      <c r="C77" s="83" t="s">
        <v>1320</v>
      </c>
      <c r="D77" s="96" t="s">
        <v>139</v>
      </c>
      <c r="E77" s="96" t="s">
        <v>337</v>
      </c>
      <c r="F77" s="83" t="s">
        <v>1321</v>
      </c>
      <c r="G77" s="96" t="s">
        <v>745</v>
      </c>
      <c r="H77" s="96" t="s">
        <v>152</v>
      </c>
      <c r="I77" s="93">
        <v>311852.08420699998</v>
      </c>
      <c r="J77" s="95">
        <v>9451</v>
      </c>
      <c r="K77" s="83"/>
      <c r="L77" s="93">
        <v>29473.140478332996</v>
      </c>
      <c r="M77" s="94">
        <v>2.4794374175971218E-2</v>
      </c>
      <c r="N77" s="94">
        <f t="shared" si="1"/>
        <v>2.9822452890898698E-3</v>
      </c>
      <c r="O77" s="94">
        <f>L77/'סכום נכסי הקרן'!$C$42</f>
        <v>3.9986735995056527E-4</v>
      </c>
    </row>
    <row r="78" spans="2:15">
      <c r="B78" s="86" t="s">
        <v>1322</v>
      </c>
      <c r="C78" s="83" t="s">
        <v>1323</v>
      </c>
      <c r="D78" s="96" t="s">
        <v>139</v>
      </c>
      <c r="E78" s="96" t="s">
        <v>337</v>
      </c>
      <c r="F78" s="83" t="s">
        <v>1324</v>
      </c>
      <c r="G78" s="96" t="s">
        <v>1315</v>
      </c>
      <c r="H78" s="96" t="s">
        <v>152</v>
      </c>
      <c r="I78" s="93">
        <v>1805218.405328</v>
      </c>
      <c r="J78" s="95">
        <v>261.60000000000002</v>
      </c>
      <c r="K78" s="83"/>
      <c r="L78" s="93">
        <v>4722.4513483359988</v>
      </c>
      <c r="M78" s="94">
        <v>6.3634181008028748E-3</v>
      </c>
      <c r="N78" s="94">
        <f t="shared" si="1"/>
        <v>4.7784213212312898E-4</v>
      </c>
      <c r="O78" s="94">
        <f>L78/'סכום נכסי הקרן'!$C$42</f>
        <v>6.4070340740998244E-5</v>
      </c>
    </row>
    <row r="79" spans="2:15">
      <c r="B79" s="86" t="s">
        <v>1325</v>
      </c>
      <c r="C79" s="83" t="s">
        <v>1326</v>
      </c>
      <c r="D79" s="96" t="s">
        <v>139</v>
      </c>
      <c r="E79" s="96" t="s">
        <v>337</v>
      </c>
      <c r="F79" s="83" t="s">
        <v>507</v>
      </c>
      <c r="G79" s="96" t="s">
        <v>398</v>
      </c>
      <c r="H79" s="96" t="s">
        <v>152</v>
      </c>
      <c r="I79" s="93">
        <v>3272464.4517029999</v>
      </c>
      <c r="J79" s="95">
        <v>2190</v>
      </c>
      <c r="K79" s="83"/>
      <c r="L79" s="93">
        <v>71666.971492268</v>
      </c>
      <c r="M79" s="94">
        <v>1.837481443876542E-2</v>
      </c>
      <c r="N79" s="94">
        <f t="shared" si="1"/>
        <v>7.2516360539615883E-3</v>
      </c>
      <c r="O79" s="94">
        <f>L79/'סכום נכסי הקרן'!$C$42</f>
        <v>9.7231859995825203E-4</v>
      </c>
    </row>
    <row r="80" spans="2:15">
      <c r="B80" s="86" t="s">
        <v>1327</v>
      </c>
      <c r="C80" s="83" t="s">
        <v>1328</v>
      </c>
      <c r="D80" s="96" t="s">
        <v>139</v>
      </c>
      <c r="E80" s="96" t="s">
        <v>337</v>
      </c>
      <c r="F80" s="83" t="s">
        <v>1329</v>
      </c>
      <c r="G80" s="96" t="s">
        <v>147</v>
      </c>
      <c r="H80" s="96" t="s">
        <v>152</v>
      </c>
      <c r="I80" s="93">
        <v>155447.88466199997</v>
      </c>
      <c r="J80" s="95">
        <v>19680</v>
      </c>
      <c r="K80" s="83"/>
      <c r="L80" s="93">
        <v>30592.143700999994</v>
      </c>
      <c r="M80" s="94">
        <v>1.1284305329364279E-2</v>
      </c>
      <c r="N80" s="94">
        <f t="shared" si="1"/>
        <v>3.0954718416429756E-3</v>
      </c>
      <c r="O80" s="94">
        <f>L80/'סכום נכסי הקרן'!$C$42</f>
        <v>4.1504907649526018E-4</v>
      </c>
    </row>
    <row r="81" spans="2:15">
      <c r="B81" s="86" t="s">
        <v>1330</v>
      </c>
      <c r="C81" s="83" t="s">
        <v>1331</v>
      </c>
      <c r="D81" s="96" t="s">
        <v>139</v>
      </c>
      <c r="E81" s="96" t="s">
        <v>337</v>
      </c>
      <c r="F81" s="83" t="s">
        <v>1332</v>
      </c>
      <c r="G81" s="96" t="s">
        <v>146</v>
      </c>
      <c r="H81" s="96" t="s">
        <v>152</v>
      </c>
      <c r="I81" s="93">
        <v>22470201.568494998</v>
      </c>
      <c r="J81" s="95">
        <v>228.2</v>
      </c>
      <c r="K81" s="83"/>
      <c r="L81" s="93">
        <v>51276.999978544984</v>
      </c>
      <c r="M81" s="94">
        <v>1.9994533175720103E-2</v>
      </c>
      <c r="N81" s="94">
        <f t="shared" si="1"/>
        <v>5.188472933079385E-3</v>
      </c>
      <c r="O81" s="94">
        <f>L81/'סכום נכסי הקרן'!$C$42</f>
        <v>6.9568421535124044E-4</v>
      </c>
    </row>
    <row r="82" spans="2:15">
      <c r="B82" s="86" t="s">
        <v>1333</v>
      </c>
      <c r="C82" s="83" t="s">
        <v>1334</v>
      </c>
      <c r="D82" s="96" t="s">
        <v>139</v>
      </c>
      <c r="E82" s="96" t="s">
        <v>337</v>
      </c>
      <c r="F82" s="83" t="s">
        <v>920</v>
      </c>
      <c r="G82" s="96" t="s">
        <v>146</v>
      </c>
      <c r="H82" s="96" t="s">
        <v>152</v>
      </c>
      <c r="I82" s="93">
        <v>2395491.5945430007</v>
      </c>
      <c r="J82" s="95">
        <v>891.3</v>
      </c>
      <c r="K82" s="83"/>
      <c r="L82" s="93">
        <v>21351.016581067997</v>
      </c>
      <c r="M82" s="94">
        <v>2.7069054780128225E-2</v>
      </c>
      <c r="N82" s="94">
        <f t="shared" si="1"/>
        <v>2.1604066476383567E-3</v>
      </c>
      <c r="O82" s="94">
        <f>L82/'סכום נכסי הקרן'!$C$42</f>
        <v>2.8967305465153097E-4</v>
      </c>
    </row>
    <row r="83" spans="2:15">
      <c r="B83" s="82"/>
      <c r="C83" s="83"/>
      <c r="D83" s="83"/>
      <c r="E83" s="83"/>
      <c r="F83" s="83"/>
      <c r="G83" s="83"/>
      <c r="H83" s="83"/>
      <c r="I83" s="93"/>
      <c r="J83" s="95"/>
      <c r="K83" s="83"/>
      <c r="L83" s="83"/>
      <c r="M83" s="83"/>
      <c r="N83" s="94"/>
      <c r="O83" s="83"/>
    </row>
    <row r="84" spans="2:15">
      <c r="B84" s="100" t="s">
        <v>31</v>
      </c>
      <c r="C84" s="81"/>
      <c r="D84" s="81"/>
      <c r="E84" s="81"/>
      <c r="F84" s="81"/>
      <c r="G84" s="81"/>
      <c r="H84" s="81"/>
      <c r="I84" s="90"/>
      <c r="J84" s="92"/>
      <c r="K84" s="81"/>
      <c r="L84" s="90">
        <v>279645.56441426103</v>
      </c>
      <c r="M84" s="81"/>
      <c r="N84" s="91">
        <f t="shared" ref="N84:N121" si="2">L84/$L$11</f>
        <v>2.8295989282255043E-2</v>
      </c>
      <c r="O84" s="91">
        <f>L84/'סכום נכסי הקרן'!$C$42</f>
        <v>3.7940013093080778E-3</v>
      </c>
    </row>
    <row r="85" spans="2:15">
      <c r="B85" s="86" t="s">
        <v>1335</v>
      </c>
      <c r="C85" s="83" t="s">
        <v>1336</v>
      </c>
      <c r="D85" s="96" t="s">
        <v>139</v>
      </c>
      <c r="E85" s="96" t="s">
        <v>337</v>
      </c>
      <c r="F85" s="83" t="s">
        <v>1337</v>
      </c>
      <c r="G85" s="96" t="s">
        <v>1257</v>
      </c>
      <c r="H85" s="96" t="s">
        <v>152</v>
      </c>
      <c r="I85" s="93">
        <v>120468.25974199999</v>
      </c>
      <c r="J85" s="95">
        <v>2980</v>
      </c>
      <c r="K85" s="83"/>
      <c r="L85" s="93">
        <v>3589.9541402289992</v>
      </c>
      <c r="M85" s="94">
        <v>2.4554790921913535E-2</v>
      </c>
      <c r="N85" s="94">
        <f t="shared" si="2"/>
        <v>3.6325018810320366E-4</v>
      </c>
      <c r="O85" s="94">
        <f>L85/'סכום נכסי הקרן'!$C$42</f>
        <v>4.8705548886189255E-5</v>
      </c>
    </row>
    <row r="86" spans="2:15">
      <c r="B86" s="86" t="s">
        <v>1338</v>
      </c>
      <c r="C86" s="83" t="s">
        <v>1339</v>
      </c>
      <c r="D86" s="96" t="s">
        <v>139</v>
      </c>
      <c r="E86" s="96" t="s">
        <v>337</v>
      </c>
      <c r="F86" s="83" t="s">
        <v>1340</v>
      </c>
      <c r="G86" s="96" t="s">
        <v>148</v>
      </c>
      <c r="H86" s="96" t="s">
        <v>152</v>
      </c>
      <c r="I86" s="93">
        <v>1574649.1184169999</v>
      </c>
      <c r="J86" s="95">
        <v>351.7</v>
      </c>
      <c r="K86" s="83"/>
      <c r="L86" s="93">
        <v>5538.0409501959984</v>
      </c>
      <c r="M86" s="94">
        <v>2.8636283953687992E-2</v>
      </c>
      <c r="N86" s="94">
        <f t="shared" si="2"/>
        <v>5.60367720116229E-4</v>
      </c>
      <c r="O86" s="94">
        <f>L86/'סכום נכסי הקרן'!$C$42</f>
        <v>7.513559051099277E-5</v>
      </c>
    </row>
    <row r="87" spans="2:15">
      <c r="B87" s="86" t="s">
        <v>1341</v>
      </c>
      <c r="C87" s="83" t="s">
        <v>1342</v>
      </c>
      <c r="D87" s="96" t="s">
        <v>139</v>
      </c>
      <c r="E87" s="96" t="s">
        <v>337</v>
      </c>
      <c r="F87" s="83" t="s">
        <v>1343</v>
      </c>
      <c r="G87" s="96" t="s">
        <v>148</v>
      </c>
      <c r="H87" s="96" t="s">
        <v>152</v>
      </c>
      <c r="I87" s="93">
        <v>501230.93012099998</v>
      </c>
      <c r="J87" s="95">
        <v>1739</v>
      </c>
      <c r="K87" s="83"/>
      <c r="L87" s="93">
        <v>8716.4058748009993</v>
      </c>
      <c r="M87" s="94">
        <v>3.7758225626655963E-2</v>
      </c>
      <c r="N87" s="94">
        <f t="shared" si="2"/>
        <v>8.8197117565500763E-4</v>
      </c>
      <c r="O87" s="94">
        <f>L87/'סכום נכסי הקרן'!$C$42</f>
        <v>1.1825703501045463E-4</v>
      </c>
    </row>
    <row r="88" spans="2:15">
      <c r="B88" s="86" t="s">
        <v>1344</v>
      </c>
      <c r="C88" s="83" t="s">
        <v>1345</v>
      </c>
      <c r="D88" s="96" t="s">
        <v>139</v>
      </c>
      <c r="E88" s="96" t="s">
        <v>337</v>
      </c>
      <c r="F88" s="83" t="s">
        <v>1346</v>
      </c>
      <c r="G88" s="96" t="s">
        <v>147</v>
      </c>
      <c r="H88" s="96" t="s">
        <v>152</v>
      </c>
      <c r="I88" s="93">
        <v>54121.073635999986</v>
      </c>
      <c r="J88" s="95">
        <v>7548</v>
      </c>
      <c r="K88" s="83"/>
      <c r="L88" s="93">
        <v>4085.0586379729993</v>
      </c>
      <c r="M88" s="94">
        <v>5.3932310549078214E-3</v>
      </c>
      <c r="N88" s="94">
        <f t="shared" si="2"/>
        <v>4.1334743027153341E-4</v>
      </c>
      <c r="O88" s="94">
        <f>L88/'סכום נכסי הקרן'!$C$42</f>
        <v>5.5422720018939259E-5</v>
      </c>
    </row>
    <row r="89" spans="2:15">
      <c r="B89" s="86" t="s">
        <v>1347</v>
      </c>
      <c r="C89" s="83" t="s">
        <v>1348</v>
      </c>
      <c r="D89" s="96" t="s">
        <v>139</v>
      </c>
      <c r="E89" s="96" t="s">
        <v>337</v>
      </c>
      <c r="F89" s="83" t="s">
        <v>1349</v>
      </c>
      <c r="G89" s="96" t="s">
        <v>1350</v>
      </c>
      <c r="H89" s="96" t="s">
        <v>152</v>
      </c>
      <c r="I89" s="93">
        <v>7393543.4708959982</v>
      </c>
      <c r="J89" s="95">
        <v>104.8</v>
      </c>
      <c r="K89" s="83"/>
      <c r="L89" s="93">
        <v>7748.4335560559985</v>
      </c>
      <c r="M89" s="94">
        <v>2.2136177890555032E-2</v>
      </c>
      <c r="N89" s="94">
        <f t="shared" si="2"/>
        <v>7.8402671365684223E-4</v>
      </c>
      <c r="O89" s="94">
        <f>L89/'סכום נכסי הקרן'!$C$42</f>
        <v>1.0512438170917729E-4</v>
      </c>
    </row>
    <row r="90" spans="2:15">
      <c r="B90" s="86" t="s">
        <v>1351</v>
      </c>
      <c r="C90" s="83" t="s">
        <v>1352</v>
      </c>
      <c r="D90" s="96" t="s">
        <v>139</v>
      </c>
      <c r="E90" s="96" t="s">
        <v>337</v>
      </c>
      <c r="F90" s="83" t="s">
        <v>1353</v>
      </c>
      <c r="G90" s="96" t="s">
        <v>1250</v>
      </c>
      <c r="H90" s="96" t="s">
        <v>152</v>
      </c>
      <c r="I90" s="93">
        <v>788949.68126199977</v>
      </c>
      <c r="J90" s="95">
        <v>280</v>
      </c>
      <c r="K90" s="83"/>
      <c r="L90" s="93">
        <v>2209.0591075369994</v>
      </c>
      <c r="M90" s="94">
        <v>4.087115725810294E-2</v>
      </c>
      <c r="N90" s="94">
        <f t="shared" si="2"/>
        <v>2.2352406326079792E-4</v>
      </c>
      <c r="O90" s="94">
        <f>L90/'סכום נכסי הקרן'!$C$42</f>
        <v>2.9970699388310757E-5</v>
      </c>
    </row>
    <row r="91" spans="2:15">
      <c r="B91" s="86" t="s">
        <v>1354</v>
      </c>
      <c r="C91" s="83" t="s">
        <v>1355</v>
      </c>
      <c r="D91" s="96" t="s">
        <v>139</v>
      </c>
      <c r="E91" s="96" t="s">
        <v>337</v>
      </c>
      <c r="F91" s="83" t="s">
        <v>1356</v>
      </c>
      <c r="G91" s="96" t="s">
        <v>174</v>
      </c>
      <c r="H91" s="96" t="s">
        <v>152</v>
      </c>
      <c r="I91" s="93">
        <v>473525.459737</v>
      </c>
      <c r="J91" s="95">
        <v>517.9</v>
      </c>
      <c r="K91" s="83"/>
      <c r="L91" s="93">
        <v>2452.3883550009991</v>
      </c>
      <c r="M91" s="94">
        <v>1.0995479504193001E-2</v>
      </c>
      <c r="N91" s="94">
        <f t="shared" si="2"/>
        <v>2.4814537914943783E-4</v>
      </c>
      <c r="O91" s="94">
        <f>L91/'סכום נכסי הקרן'!$C$42</f>
        <v>3.3271990740473128E-5</v>
      </c>
    </row>
    <row r="92" spans="2:15">
      <c r="B92" s="86" t="s">
        <v>1357</v>
      </c>
      <c r="C92" s="83" t="s">
        <v>1358</v>
      </c>
      <c r="D92" s="96" t="s">
        <v>139</v>
      </c>
      <c r="E92" s="96" t="s">
        <v>337</v>
      </c>
      <c r="F92" s="83" t="s">
        <v>1359</v>
      </c>
      <c r="G92" s="96" t="s">
        <v>714</v>
      </c>
      <c r="H92" s="96" t="s">
        <v>152</v>
      </c>
      <c r="I92" s="93">
        <v>496395.966548</v>
      </c>
      <c r="J92" s="95">
        <v>1405</v>
      </c>
      <c r="K92" s="83"/>
      <c r="L92" s="93">
        <v>6974.3633299929988</v>
      </c>
      <c r="M92" s="94">
        <v>1.7732370295909367E-2</v>
      </c>
      <c r="N92" s="94">
        <f t="shared" si="2"/>
        <v>7.0570227155003083E-4</v>
      </c>
      <c r="O92" s="94">
        <f>L92/'סכום נכסי הקרן'!$C$42</f>
        <v>9.4622432724823398E-5</v>
      </c>
    </row>
    <row r="93" spans="2:15">
      <c r="B93" s="86" t="s">
        <v>1360</v>
      </c>
      <c r="C93" s="83" t="s">
        <v>1361</v>
      </c>
      <c r="D93" s="96" t="s">
        <v>139</v>
      </c>
      <c r="E93" s="96" t="s">
        <v>337</v>
      </c>
      <c r="F93" s="83" t="s">
        <v>1362</v>
      </c>
      <c r="G93" s="96" t="s">
        <v>148</v>
      </c>
      <c r="H93" s="96" t="s">
        <v>152</v>
      </c>
      <c r="I93" s="93">
        <v>264996.26210999995</v>
      </c>
      <c r="J93" s="95">
        <v>2138</v>
      </c>
      <c r="K93" s="83"/>
      <c r="L93" s="93">
        <v>5665.6200838960003</v>
      </c>
      <c r="M93" s="94">
        <v>3.9834625663481345E-2</v>
      </c>
      <c r="N93" s="94">
        <f t="shared" si="2"/>
        <v>5.7327683886937637E-4</v>
      </c>
      <c r="O93" s="94">
        <f>L93/'סכום נכסי הקרן'!$C$42</f>
        <v>7.6866479399976387E-5</v>
      </c>
    </row>
    <row r="94" spans="2:15">
      <c r="B94" s="86" t="s">
        <v>1363</v>
      </c>
      <c r="C94" s="83" t="s">
        <v>1364</v>
      </c>
      <c r="D94" s="96" t="s">
        <v>139</v>
      </c>
      <c r="E94" s="96" t="s">
        <v>337</v>
      </c>
      <c r="F94" s="83" t="s">
        <v>1365</v>
      </c>
      <c r="G94" s="96" t="s">
        <v>879</v>
      </c>
      <c r="H94" s="96" t="s">
        <v>152</v>
      </c>
      <c r="I94" s="93">
        <v>44042.791729999997</v>
      </c>
      <c r="J94" s="95">
        <v>0</v>
      </c>
      <c r="K94" s="83"/>
      <c r="L94" s="93">
        <v>4.3286999999999987E-5</v>
      </c>
      <c r="M94" s="94">
        <v>2.7858769124016164E-2</v>
      </c>
      <c r="N94" s="94">
        <f t="shared" si="2"/>
        <v>4.3800032753121345E-12</v>
      </c>
      <c r="O94" s="94">
        <f>L94/'סכום נכסי הקרן'!$C$42</f>
        <v>5.87282458851128E-13</v>
      </c>
    </row>
    <row r="95" spans="2:15">
      <c r="B95" s="86" t="s">
        <v>1366</v>
      </c>
      <c r="C95" s="83" t="s">
        <v>1367</v>
      </c>
      <c r="D95" s="96" t="s">
        <v>139</v>
      </c>
      <c r="E95" s="96" t="s">
        <v>337</v>
      </c>
      <c r="F95" s="83" t="s">
        <v>1368</v>
      </c>
      <c r="G95" s="96" t="s">
        <v>1350</v>
      </c>
      <c r="H95" s="96" t="s">
        <v>152</v>
      </c>
      <c r="I95" s="93">
        <v>493417.73287899984</v>
      </c>
      <c r="J95" s="95">
        <v>292</v>
      </c>
      <c r="K95" s="83"/>
      <c r="L95" s="93">
        <v>1440.7797811609996</v>
      </c>
      <c r="M95" s="94">
        <v>1.8219730205513675E-2</v>
      </c>
      <c r="N95" s="94">
        <f t="shared" si="2"/>
        <v>1.4578557443317117E-4</v>
      </c>
      <c r="O95" s="94">
        <f>L95/'סכום נכסי הקרן'!$C$42</f>
        <v>1.9547316574103592E-5</v>
      </c>
    </row>
    <row r="96" spans="2:15">
      <c r="B96" s="86" t="s">
        <v>1369</v>
      </c>
      <c r="C96" s="83" t="s">
        <v>1370</v>
      </c>
      <c r="D96" s="96" t="s">
        <v>139</v>
      </c>
      <c r="E96" s="96" t="s">
        <v>337</v>
      </c>
      <c r="F96" s="83" t="s">
        <v>1371</v>
      </c>
      <c r="G96" s="96" t="s">
        <v>173</v>
      </c>
      <c r="H96" s="96" t="s">
        <v>152</v>
      </c>
      <c r="I96" s="93">
        <v>305239.76738899993</v>
      </c>
      <c r="J96" s="95">
        <v>599.5</v>
      </c>
      <c r="K96" s="83"/>
      <c r="L96" s="93">
        <v>1829.9124073029993</v>
      </c>
      <c r="M96" s="94">
        <v>5.0598846421841252E-2</v>
      </c>
      <c r="N96" s="94">
        <f t="shared" si="2"/>
        <v>1.8516003274704764E-4</v>
      </c>
      <c r="O96" s="94">
        <f>L96/'סכום נכסי הקרן'!$C$42</f>
        <v>2.4826748401208044E-5</v>
      </c>
    </row>
    <row r="97" spans="2:15">
      <c r="B97" s="86" t="s">
        <v>1372</v>
      </c>
      <c r="C97" s="83" t="s">
        <v>1373</v>
      </c>
      <c r="D97" s="96" t="s">
        <v>139</v>
      </c>
      <c r="E97" s="96" t="s">
        <v>337</v>
      </c>
      <c r="F97" s="83" t="s">
        <v>1374</v>
      </c>
      <c r="G97" s="96" t="s">
        <v>175</v>
      </c>
      <c r="H97" s="96" t="s">
        <v>152</v>
      </c>
      <c r="I97" s="93">
        <v>697467.87046699983</v>
      </c>
      <c r="J97" s="95">
        <v>320.89999999999998</v>
      </c>
      <c r="K97" s="83"/>
      <c r="L97" s="93">
        <v>2238.1743974569999</v>
      </c>
      <c r="M97" s="94">
        <v>4.5221610718657324E-2</v>
      </c>
      <c r="N97" s="94">
        <f t="shared" si="2"/>
        <v>2.2647009937351687E-4</v>
      </c>
      <c r="O97" s="94">
        <f>L97/'סכום נכסי הקרן'!$C$42</f>
        <v>3.0365711725834296E-5</v>
      </c>
    </row>
    <row r="98" spans="2:15">
      <c r="B98" s="86" t="s">
        <v>1375</v>
      </c>
      <c r="C98" s="83" t="s">
        <v>1376</v>
      </c>
      <c r="D98" s="96" t="s">
        <v>139</v>
      </c>
      <c r="E98" s="96" t="s">
        <v>337</v>
      </c>
      <c r="F98" s="83" t="s">
        <v>1377</v>
      </c>
      <c r="G98" s="96" t="s">
        <v>518</v>
      </c>
      <c r="H98" s="96" t="s">
        <v>152</v>
      </c>
      <c r="I98" s="93">
        <v>976402.45632799994</v>
      </c>
      <c r="J98" s="95">
        <v>599.6</v>
      </c>
      <c r="K98" s="83"/>
      <c r="L98" s="93">
        <v>5854.5091313719995</v>
      </c>
      <c r="M98" s="94">
        <v>2.8523226136090034E-2</v>
      </c>
      <c r="N98" s="94">
        <f t="shared" si="2"/>
        <v>5.9238961283420344E-4</v>
      </c>
      <c r="O98" s="94">
        <f>L98/'סכום נכסי הקרן'!$C$42</f>
        <v>7.9429170837399919E-5</v>
      </c>
    </row>
    <row r="99" spans="2:15">
      <c r="B99" s="86" t="s">
        <v>1378</v>
      </c>
      <c r="C99" s="83" t="s">
        <v>1379</v>
      </c>
      <c r="D99" s="96" t="s">
        <v>139</v>
      </c>
      <c r="E99" s="96" t="s">
        <v>337</v>
      </c>
      <c r="F99" s="83" t="s">
        <v>1380</v>
      </c>
      <c r="G99" s="96" t="s">
        <v>518</v>
      </c>
      <c r="H99" s="96" t="s">
        <v>152</v>
      </c>
      <c r="I99" s="93">
        <v>609591.7600009999</v>
      </c>
      <c r="J99" s="95">
        <v>1653</v>
      </c>
      <c r="K99" s="83"/>
      <c r="L99" s="93">
        <v>10076.551792803997</v>
      </c>
      <c r="M99" s="94">
        <v>4.015817634098072E-2</v>
      </c>
      <c r="N99" s="94">
        <f t="shared" si="2"/>
        <v>1.0195977974064702E-3</v>
      </c>
      <c r="O99" s="94">
        <f>L99/'סכום נכסי הקרן'!$C$42</f>
        <v>1.3671037756413416E-4</v>
      </c>
    </row>
    <row r="100" spans="2:15">
      <c r="B100" s="86" t="s">
        <v>1381</v>
      </c>
      <c r="C100" s="83" t="s">
        <v>1382</v>
      </c>
      <c r="D100" s="96" t="s">
        <v>139</v>
      </c>
      <c r="E100" s="96" t="s">
        <v>337</v>
      </c>
      <c r="F100" s="83" t="s">
        <v>1383</v>
      </c>
      <c r="G100" s="96" t="s">
        <v>714</v>
      </c>
      <c r="H100" s="96" t="s">
        <v>152</v>
      </c>
      <c r="I100" s="93">
        <v>32466367.349999994</v>
      </c>
      <c r="J100" s="95">
        <v>91</v>
      </c>
      <c r="K100" s="83"/>
      <c r="L100" s="93">
        <v>29544.394288499996</v>
      </c>
      <c r="M100" s="94">
        <v>3.4415576063312685E-2</v>
      </c>
      <c r="N100" s="94">
        <f t="shared" si="2"/>
        <v>2.9894551193370557E-3</v>
      </c>
      <c r="O100" s="94">
        <f>L100/'סכום נכסי הקרן'!$C$42</f>
        <v>4.0083407311704451E-4</v>
      </c>
    </row>
    <row r="101" spans="2:15">
      <c r="B101" s="86" t="s">
        <v>1384</v>
      </c>
      <c r="C101" s="83" t="s">
        <v>1385</v>
      </c>
      <c r="D101" s="96" t="s">
        <v>139</v>
      </c>
      <c r="E101" s="96" t="s">
        <v>337</v>
      </c>
      <c r="F101" s="83" t="s">
        <v>1386</v>
      </c>
      <c r="G101" s="96" t="s">
        <v>146</v>
      </c>
      <c r="H101" s="96" t="s">
        <v>152</v>
      </c>
      <c r="I101" s="93">
        <v>573752.85856199986</v>
      </c>
      <c r="J101" s="95">
        <v>919.7</v>
      </c>
      <c r="K101" s="83"/>
      <c r="L101" s="93">
        <v>5276.8050401539986</v>
      </c>
      <c r="M101" s="94">
        <v>2.8686208617669108E-2</v>
      </c>
      <c r="N101" s="94">
        <f t="shared" si="2"/>
        <v>5.3393451519066E-4</v>
      </c>
      <c r="O101" s="94">
        <f>L101/'סכום נכסי הקרן'!$C$42</f>
        <v>7.1591356270004071E-5</v>
      </c>
    </row>
    <row r="102" spans="2:15">
      <c r="B102" s="86" t="s">
        <v>1387</v>
      </c>
      <c r="C102" s="83" t="s">
        <v>1388</v>
      </c>
      <c r="D102" s="96" t="s">
        <v>139</v>
      </c>
      <c r="E102" s="96" t="s">
        <v>337</v>
      </c>
      <c r="F102" s="83" t="s">
        <v>1389</v>
      </c>
      <c r="G102" s="96" t="s">
        <v>745</v>
      </c>
      <c r="H102" s="96" t="s">
        <v>152</v>
      </c>
      <c r="I102" s="93">
        <v>422872.63104799995</v>
      </c>
      <c r="J102" s="95">
        <v>1475</v>
      </c>
      <c r="K102" s="83"/>
      <c r="L102" s="93">
        <v>6237.3713079389981</v>
      </c>
      <c r="M102" s="94">
        <v>2.9150652661039514E-2</v>
      </c>
      <c r="N102" s="94">
        <f t="shared" si="2"/>
        <v>6.3112959452285328E-4</v>
      </c>
      <c r="O102" s="94">
        <f>L102/'סכום נכסי הקרן'!$C$42</f>
        <v>8.4623530355392896E-5</v>
      </c>
    </row>
    <row r="103" spans="2:15">
      <c r="B103" s="86" t="s">
        <v>1390</v>
      </c>
      <c r="C103" s="83" t="s">
        <v>1391</v>
      </c>
      <c r="D103" s="96" t="s">
        <v>139</v>
      </c>
      <c r="E103" s="96" t="s">
        <v>337</v>
      </c>
      <c r="F103" s="83" t="s">
        <v>1392</v>
      </c>
      <c r="G103" s="96" t="s">
        <v>879</v>
      </c>
      <c r="H103" s="96" t="s">
        <v>152</v>
      </c>
      <c r="I103" s="93">
        <v>315630.80862999993</v>
      </c>
      <c r="J103" s="95">
        <v>1459</v>
      </c>
      <c r="K103" s="83"/>
      <c r="L103" s="93">
        <v>4605.0534978850001</v>
      </c>
      <c r="M103" s="94">
        <v>2.568087617509458E-2</v>
      </c>
      <c r="N103" s="94">
        <f t="shared" si="2"/>
        <v>4.6596320843957551E-4</v>
      </c>
      <c r="O103" s="94">
        <f>L103/'סכום נכסי הקרן'!$C$42</f>
        <v>6.2477583139947129E-5</v>
      </c>
    </row>
    <row r="104" spans="2:15">
      <c r="B104" s="86" t="s">
        <v>1393</v>
      </c>
      <c r="C104" s="83" t="s">
        <v>1394</v>
      </c>
      <c r="D104" s="96" t="s">
        <v>139</v>
      </c>
      <c r="E104" s="96" t="s">
        <v>337</v>
      </c>
      <c r="F104" s="83" t="s">
        <v>1395</v>
      </c>
      <c r="G104" s="96" t="s">
        <v>148</v>
      </c>
      <c r="H104" s="96" t="s">
        <v>152</v>
      </c>
      <c r="I104" s="93">
        <v>423223.26781499997</v>
      </c>
      <c r="J104" s="95">
        <v>641.9</v>
      </c>
      <c r="K104" s="83"/>
      <c r="L104" s="93">
        <v>2716.6701550169992</v>
      </c>
      <c r="M104" s="94">
        <v>3.6723224827752206E-2</v>
      </c>
      <c r="N104" s="94">
        <f t="shared" si="2"/>
        <v>2.7488678302763379E-4</v>
      </c>
      <c r="O104" s="94">
        <f>L104/'סכום נכסי הקרן'!$C$42</f>
        <v>3.6857549114650095E-5</v>
      </c>
    </row>
    <row r="105" spans="2:15">
      <c r="B105" s="86" t="s">
        <v>1396</v>
      </c>
      <c r="C105" s="83" t="s">
        <v>1397</v>
      </c>
      <c r="D105" s="96" t="s">
        <v>139</v>
      </c>
      <c r="E105" s="96" t="s">
        <v>337</v>
      </c>
      <c r="F105" s="83" t="s">
        <v>1398</v>
      </c>
      <c r="G105" s="96" t="s">
        <v>659</v>
      </c>
      <c r="H105" s="96" t="s">
        <v>152</v>
      </c>
      <c r="I105" s="93">
        <v>177529.70404399995</v>
      </c>
      <c r="J105" s="95">
        <v>19150</v>
      </c>
      <c r="K105" s="83"/>
      <c r="L105" s="93">
        <v>33996.938324417002</v>
      </c>
      <c r="M105" s="94">
        <v>4.8635716708600521E-2</v>
      </c>
      <c r="N105" s="94">
        <f t="shared" si="2"/>
        <v>3.4399866290463908E-3</v>
      </c>
      <c r="O105" s="94">
        <f>L105/'סכום נכסי הקרן'!$C$42</f>
        <v>4.6124253315253471E-4</v>
      </c>
    </row>
    <row r="106" spans="2:15">
      <c r="B106" s="86" t="s">
        <v>1399</v>
      </c>
      <c r="C106" s="83" t="s">
        <v>1400</v>
      </c>
      <c r="D106" s="96" t="s">
        <v>139</v>
      </c>
      <c r="E106" s="96" t="s">
        <v>337</v>
      </c>
      <c r="F106" s="83" t="s">
        <v>1401</v>
      </c>
      <c r="G106" s="96" t="s">
        <v>147</v>
      </c>
      <c r="H106" s="96" t="s">
        <v>152</v>
      </c>
      <c r="I106" s="93">
        <v>438817.22479199985</v>
      </c>
      <c r="J106" s="95">
        <v>1559</v>
      </c>
      <c r="K106" s="83"/>
      <c r="L106" s="93">
        <v>6841.1605344720001</v>
      </c>
      <c r="M106" s="94">
        <v>3.0484392769730424E-2</v>
      </c>
      <c r="N106" s="94">
        <f t="shared" si="2"/>
        <v>6.9222412151277474E-4</v>
      </c>
      <c r="O106" s="94">
        <f>L106/'סכום נכסי הקרן'!$C$42</f>
        <v>9.2815246611685132E-5</v>
      </c>
    </row>
    <row r="107" spans="2:15">
      <c r="B107" s="86" t="s">
        <v>1402</v>
      </c>
      <c r="C107" s="83" t="s">
        <v>1403</v>
      </c>
      <c r="D107" s="96" t="s">
        <v>139</v>
      </c>
      <c r="E107" s="96" t="s">
        <v>337</v>
      </c>
      <c r="F107" s="83" t="s">
        <v>1404</v>
      </c>
      <c r="G107" s="96" t="s">
        <v>745</v>
      </c>
      <c r="H107" s="96" t="s">
        <v>152</v>
      </c>
      <c r="I107" s="93">
        <v>17833.476172999999</v>
      </c>
      <c r="J107" s="95">
        <v>13930</v>
      </c>
      <c r="K107" s="83"/>
      <c r="L107" s="93">
        <v>2484.2032305779994</v>
      </c>
      <c r="M107" s="94">
        <v>5.3637353956179331E-3</v>
      </c>
      <c r="N107" s="94">
        <f t="shared" si="2"/>
        <v>2.5136457334702395E-4</v>
      </c>
      <c r="O107" s="94">
        <f>L107/'סכום נכסי הקרן'!$C$42</f>
        <v>3.37036288386759E-5</v>
      </c>
    </row>
    <row r="108" spans="2:15">
      <c r="B108" s="86" t="s">
        <v>1405</v>
      </c>
      <c r="C108" s="83" t="s">
        <v>1406</v>
      </c>
      <c r="D108" s="96" t="s">
        <v>139</v>
      </c>
      <c r="E108" s="96" t="s">
        <v>337</v>
      </c>
      <c r="F108" s="83" t="s">
        <v>1407</v>
      </c>
      <c r="G108" s="96" t="s">
        <v>147</v>
      </c>
      <c r="H108" s="96" t="s">
        <v>152</v>
      </c>
      <c r="I108" s="93">
        <v>1146879.1162259998</v>
      </c>
      <c r="J108" s="95">
        <v>647.9</v>
      </c>
      <c r="K108" s="83"/>
      <c r="L108" s="93">
        <v>7430.6297951039996</v>
      </c>
      <c r="M108" s="94">
        <v>2.8946895984556523E-2</v>
      </c>
      <c r="N108" s="94">
        <f t="shared" si="2"/>
        <v>7.5186968004683759E-4</v>
      </c>
      <c r="O108" s="94">
        <f>L108/'סכום נכסי הקרן'!$C$42</f>
        <v>1.0081268133345188E-4</v>
      </c>
    </row>
    <row r="109" spans="2:15">
      <c r="B109" s="86" t="s">
        <v>1408</v>
      </c>
      <c r="C109" s="83" t="s">
        <v>1409</v>
      </c>
      <c r="D109" s="96" t="s">
        <v>139</v>
      </c>
      <c r="E109" s="96" t="s">
        <v>337</v>
      </c>
      <c r="F109" s="83" t="s">
        <v>1410</v>
      </c>
      <c r="G109" s="96" t="s">
        <v>147</v>
      </c>
      <c r="H109" s="96" t="s">
        <v>152</v>
      </c>
      <c r="I109" s="93">
        <v>1876109.4399089997</v>
      </c>
      <c r="J109" s="95">
        <v>59.5</v>
      </c>
      <c r="K109" s="83"/>
      <c r="L109" s="93">
        <v>1116.2851167480001</v>
      </c>
      <c r="M109" s="94">
        <v>1.0730142762278305E-2</v>
      </c>
      <c r="N109" s="94">
        <f t="shared" si="2"/>
        <v>1.1295152049202831E-4</v>
      </c>
      <c r="O109" s="94">
        <f>L109/'סכום נכסי הקרן'!$C$42</f>
        <v>1.5144839516314001E-5</v>
      </c>
    </row>
    <row r="110" spans="2:15">
      <c r="B110" s="86" t="s">
        <v>1411</v>
      </c>
      <c r="C110" s="83" t="s">
        <v>1412</v>
      </c>
      <c r="D110" s="96" t="s">
        <v>139</v>
      </c>
      <c r="E110" s="96" t="s">
        <v>337</v>
      </c>
      <c r="F110" s="83" t="s">
        <v>1413</v>
      </c>
      <c r="G110" s="96" t="s">
        <v>148</v>
      </c>
      <c r="H110" s="96" t="s">
        <v>152</v>
      </c>
      <c r="I110" s="93">
        <v>8587152.872597998</v>
      </c>
      <c r="J110" s="95">
        <v>159.9</v>
      </c>
      <c r="K110" s="83"/>
      <c r="L110" s="93">
        <v>13730.857444004998</v>
      </c>
      <c r="M110" s="94">
        <v>1.8527322618635662E-2</v>
      </c>
      <c r="N110" s="94">
        <f t="shared" si="2"/>
        <v>1.3893594053084276E-3</v>
      </c>
      <c r="O110" s="94">
        <f>L110/'סכום נכסי הקרן'!$C$42</f>
        <v>1.8628899489106596E-4</v>
      </c>
    </row>
    <row r="111" spans="2:15">
      <c r="B111" s="86" t="s">
        <v>1414</v>
      </c>
      <c r="C111" s="83" t="s">
        <v>1415</v>
      </c>
      <c r="D111" s="96" t="s">
        <v>139</v>
      </c>
      <c r="E111" s="96" t="s">
        <v>337</v>
      </c>
      <c r="F111" s="83" t="s">
        <v>1416</v>
      </c>
      <c r="G111" s="96" t="s">
        <v>1226</v>
      </c>
      <c r="H111" s="96" t="s">
        <v>152</v>
      </c>
      <c r="I111" s="93">
        <v>210660.78779799998</v>
      </c>
      <c r="J111" s="95">
        <v>2049</v>
      </c>
      <c r="K111" s="83"/>
      <c r="L111" s="93">
        <v>4316.4395407759985</v>
      </c>
      <c r="M111" s="94">
        <v>2.0004359406894705E-2</v>
      </c>
      <c r="N111" s="94">
        <f t="shared" si="2"/>
        <v>4.3675975064766978E-4</v>
      </c>
      <c r="O111" s="94">
        <f>L111/'סכום נכסי הקרן'!$C$42</f>
        <v>5.8561906045444655E-5</v>
      </c>
    </row>
    <row r="112" spans="2:15">
      <c r="B112" s="86" t="s">
        <v>1417</v>
      </c>
      <c r="C112" s="83" t="s">
        <v>1418</v>
      </c>
      <c r="D112" s="96" t="s">
        <v>139</v>
      </c>
      <c r="E112" s="96" t="s">
        <v>337</v>
      </c>
      <c r="F112" s="83" t="s">
        <v>1419</v>
      </c>
      <c r="G112" s="96" t="s">
        <v>714</v>
      </c>
      <c r="H112" s="96" t="s">
        <v>152</v>
      </c>
      <c r="I112" s="93">
        <v>100645.73878499998</v>
      </c>
      <c r="J112" s="95">
        <v>27700</v>
      </c>
      <c r="K112" s="83"/>
      <c r="L112" s="93">
        <v>27878.869643444999</v>
      </c>
      <c r="M112" s="94">
        <v>1.3062069296530089E-2</v>
      </c>
      <c r="N112" s="94">
        <f t="shared" si="2"/>
        <v>2.8209286933788243E-3</v>
      </c>
      <c r="O112" s="94">
        <f>L112/'סכום נכסי הקרן'!$C$42</f>
        <v>3.7823760284132543E-4</v>
      </c>
    </row>
    <row r="113" spans="2:15">
      <c r="B113" s="86" t="s">
        <v>1420</v>
      </c>
      <c r="C113" s="83" t="s">
        <v>1421</v>
      </c>
      <c r="D113" s="96" t="s">
        <v>139</v>
      </c>
      <c r="E113" s="96" t="s">
        <v>337</v>
      </c>
      <c r="F113" s="83" t="s">
        <v>1422</v>
      </c>
      <c r="G113" s="96" t="s">
        <v>659</v>
      </c>
      <c r="H113" s="96" t="s">
        <v>152</v>
      </c>
      <c r="I113" s="93">
        <v>5516.7681099999991</v>
      </c>
      <c r="J113" s="95">
        <v>96.6</v>
      </c>
      <c r="K113" s="83"/>
      <c r="L113" s="93">
        <v>5.3291990839999981</v>
      </c>
      <c r="M113" s="94">
        <v>8.0470939026078367E-4</v>
      </c>
      <c r="N113" s="94">
        <f t="shared" si="2"/>
        <v>5.3923601641856499E-7</v>
      </c>
      <c r="O113" s="94">
        <f>L113/'סכום נכסי הקרן'!$C$42</f>
        <v>7.2302195618977956E-8</v>
      </c>
    </row>
    <row r="114" spans="2:15">
      <c r="B114" s="86" t="s">
        <v>1423</v>
      </c>
      <c r="C114" s="83" t="s">
        <v>1424</v>
      </c>
      <c r="D114" s="96" t="s">
        <v>139</v>
      </c>
      <c r="E114" s="96" t="s">
        <v>337</v>
      </c>
      <c r="F114" s="83" t="s">
        <v>1425</v>
      </c>
      <c r="G114" s="96" t="s">
        <v>518</v>
      </c>
      <c r="H114" s="96" t="s">
        <v>152</v>
      </c>
      <c r="I114" s="93">
        <v>266334.95865799987</v>
      </c>
      <c r="J114" s="95">
        <v>603</v>
      </c>
      <c r="K114" s="83"/>
      <c r="L114" s="93">
        <v>1605.9998006979999</v>
      </c>
      <c r="M114" s="94">
        <v>2.0291610658074243E-2</v>
      </c>
      <c r="N114" s="94">
        <f t="shared" si="2"/>
        <v>1.6250339333305326E-4</v>
      </c>
      <c r="O114" s="94">
        <f>L114/'סכום נכסי הקרן'!$C$42</f>
        <v>2.1788886082850352E-5</v>
      </c>
    </row>
    <row r="115" spans="2:15">
      <c r="B115" s="86" t="s">
        <v>1426</v>
      </c>
      <c r="C115" s="83" t="s">
        <v>1427</v>
      </c>
      <c r="D115" s="96" t="s">
        <v>139</v>
      </c>
      <c r="E115" s="96" t="s">
        <v>337</v>
      </c>
      <c r="F115" s="83" t="s">
        <v>1428</v>
      </c>
      <c r="G115" s="96" t="s">
        <v>518</v>
      </c>
      <c r="H115" s="96" t="s">
        <v>152</v>
      </c>
      <c r="I115" s="93">
        <v>584328.59735100006</v>
      </c>
      <c r="J115" s="95">
        <v>1541</v>
      </c>
      <c r="K115" s="83"/>
      <c r="L115" s="93">
        <v>9004.503685210997</v>
      </c>
      <c r="M115" s="94">
        <v>2.2713995554331005E-2</v>
      </c>
      <c r="N115" s="94">
        <f t="shared" si="2"/>
        <v>9.1112240704563406E-4</v>
      </c>
      <c r="O115" s="94">
        <f>L115/'סכום נכסי הקרן'!$C$42</f>
        <v>1.2216570945052232E-4</v>
      </c>
    </row>
    <row r="116" spans="2:15">
      <c r="B116" s="86" t="s">
        <v>1429</v>
      </c>
      <c r="C116" s="83" t="s">
        <v>1430</v>
      </c>
      <c r="D116" s="96" t="s">
        <v>139</v>
      </c>
      <c r="E116" s="96" t="s">
        <v>337</v>
      </c>
      <c r="F116" s="83" t="s">
        <v>1431</v>
      </c>
      <c r="G116" s="96" t="s">
        <v>149</v>
      </c>
      <c r="H116" s="96" t="s">
        <v>152</v>
      </c>
      <c r="I116" s="93">
        <v>4489627.8421779992</v>
      </c>
      <c r="J116" s="95">
        <v>294.10000000000002</v>
      </c>
      <c r="K116" s="83"/>
      <c r="L116" s="93">
        <v>13203.995485651998</v>
      </c>
      <c r="M116" s="94">
        <v>2.8403694867696859E-2</v>
      </c>
      <c r="N116" s="94">
        <f t="shared" si="2"/>
        <v>1.3360487784868991E-3</v>
      </c>
      <c r="O116" s="94">
        <f>L116/'סכום נכסי הקרן'!$C$42</f>
        <v>1.7914096461923675E-4</v>
      </c>
    </row>
    <row r="117" spans="2:15">
      <c r="B117" s="86" t="s">
        <v>1432</v>
      </c>
      <c r="C117" s="83" t="s">
        <v>1433</v>
      </c>
      <c r="D117" s="96" t="s">
        <v>139</v>
      </c>
      <c r="E117" s="96" t="s">
        <v>337</v>
      </c>
      <c r="F117" s="83" t="s">
        <v>1434</v>
      </c>
      <c r="G117" s="96" t="s">
        <v>176</v>
      </c>
      <c r="H117" s="96" t="s">
        <v>152</v>
      </c>
      <c r="I117" s="93">
        <v>259117.68519599992</v>
      </c>
      <c r="J117" s="95">
        <v>1425</v>
      </c>
      <c r="K117" s="83"/>
      <c r="L117" s="93">
        <v>3692.4270140210001</v>
      </c>
      <c r="M117" s="94">
        <v>2.9295289500577096E-2</v>
      </c>
      <c r="N117" s="94">
        <f t="shared" si="2"/>
        <v>3.7361892520301678E-4</v>
      </c>
      <c r="O117" s="94">
        <f>L117/'סכום נכסי הקרן'!$C$42</f>
        <v>5.0095816663723104E-5</v>
      </c>
    </row>
    <row r="118" spans="2:15">
      <c r="B118" s="86" t="s">
        <v>1435</v>
      </c>
      <c r="C118" s="83" t="s">
        <v>1436</v>
      </c>
      <c r="D118" s="96" t="s">
        <v>139</v>
      </c>
      <c r="E118" s="96" t="s">
        <v>337</v>
      </c>
      <c r="F118" s="83" t="s">
        <v>1437</v>
      </c>
      <c r="G118" s="96" t="s">
        <v>173</v>
      </c>
      <c r="H118" s="96" t="s">
        <v>152</v>
      </c>
      <c r="I118" s="93">
        <v>135643.75409900001</v>
      </c>
      <c r="J118" s="95">
        <v>5280</v>
      </c>
      <c r="K118" s="83"/>
      <c r="L118" s="93">
        <v>7161.9902149689979</v>
      </c>
      <c r="M118" s="94">
        <v>1.6446391763330803E-2</v>
      </c>
      <c r="N118" s="94">
        <f t="shared" si="2"/>
        <v>7.2468733336377377E-4</v>
      </c>
      <c r="O118" s="94">
        <f>L118/'סכום נכסי הקרן'!$C$42</f>
        <v>9.7168000178222402E-5</v>
      </c>
    </row>
    <row r="119" spans="2:15">
      <c r="B119" s="86" t="s">
        <v>1438</v>
      </c>
      <c r="C119" s="83" t="s">
        <v>1439</v>
      </c>
      <c r="D119" s="96" t="s">
        <v>139</v>
      </c>
      <c r="E119" s="96" t="s">
        <v>337</v>
      </c>
      <c r="F119" s="83" t="s">
        <v>1440</v>
      </c>
      <c r="G119" s="96" t="s">
        <v>518</v>
      </c>
      <c r="H119" s="96" t="s">
        <v>152</v>
      </c>
      <c r="I119" s="93">
        <v>2986812.7259479994</v>
      </c>
      <c r="J119" s="95">
        <v>762.2</v>
      </c>
      <c r="K119" s="83"/>
      <c r="L119" s="93">
        <v>22765.486595725994</v>
      </c>
      <c r="M119" s="94">
        <v>3.5460869918916067E-2</v>
      </c>
      <c r="N119" s="94">
        <f t="shared" si="2"/>
        <v>2.303530063375941E-3</v>
      </c>
      <c r="O119" s="94">
        <f>L119/'סכום נכסי הקרן'!$C$42</f>
        <v>3.0886342192529769E-4</v>
      </c>
    </row>
    <row r="120" spans="2:15">
      <c r="B120" s="86" t="s">
        <v>1441</v>
      </c>
      <c r="C120" s="83" t="s">
        <v>1442</v>
      </c>
      <c r="D120" s="96" t="s">
        <v>139</v>
      </c>
      <c r="E120" s="96" t="s">
        <v>337</v>
      </c>
      <c r="F120" s="83" t="s">
        <v>1443</v>
      </c>
      <c r="G120" s="96" t="s">
        <v>518</v>
      </c>
      <c r="H120" s="96" t="s">
        <v>152</v>
      </c>
      <c r="I120" s="93">
        <v>707258.88994999987</v>
      </c>
      <c r="J120" s="95">
        <v>996</v>
      </c>
      <c r="K120" s="83"/>
      <c r="L120" s="93">
        <v>7044.2985438969981</v>
      </c>
      <c r="M120" s="94">
        <v>4.2106676046409927E-2</v>
      </c>
      <c r="N120" s="94">
        <f t="shared" si="2"/>
        <v>7.1277867938515855E-4</v>
      </c>
      <c r="O120" s="94">
        <f>L120/'סכום נכסי הקרן'!$C$42</f>
        <v>9.5571256260337993E-5</v>
      </c>
    </row>
    <row r="121" spans="2:15">
      <c r="B121" s="86" t="s">
        <v>1444</v>
      </c>
      <c r="C121" s="83" t="s">
        <v>1445</v>
      </c>
      <c r="D121" s="96" t="s">
        <v>139</v>
      </c>
      <c r="E121" s="96" t="s">
        <v>337</v>
      </c>
      <c r="F121" s="83" t="s">
        <v>1446</v>
      </c>
      <c r="G121" s="96" t="s">
        <v>879</v>
      </c>
      <c r="H121" s="96" t="s">
        <v>152</v>
      </c>
      <c r="I121" s="93">
        <v>3655512.0328679997</v>
      </c>
      <c r="J121" s="95">
        <v>15.5</v>
      </c>
      <c r="K121" s="83"/>
      <c r="L121" s="93">
        <v>566.60436689699986</v>
      </c>
      <c r="M121" s="94">
        <v>8.8778941083443117E-3</v>
      </c>
      <c r="N121" s="94">
        <f t="shared" si="2"/>
        <v>5.7331969940513741E-5</v>
      </c>
      <c r="O121" s="94">
        <f>L121/'סכום נכסי הקרן'!$C$42</f>
        <v>7.6872226254315812E-6</v>
      </c>
    </row>
    <row r="122" spans="2:15">
      <c r="B122" s="82"/>
      <c r="C122" s="83"/>
      <c r="D122" s="83"/>
      <c r="E122" s="83"/>
      <c r="F122" s="83"/>
      <c r="G122" s="83"/>
      <c r="H122" s="83"/>
      <c r="I122" s="93"/>
      <c r="J122" s="95"/>
      <c r="K122" s="83"/>
      <c r="L122" s="83"/>
      <c r="M122" s="83"/>
      <c r="N122" s="94"/>
      <c r="O122" s="83"/>
    </row>
    <row r="123" spans="2:15">
      <c r="B123" s="80" t="s">
        <v>220</v>
      </c>
      <c r="C123" s="81"/>
      <c r="D123" s="81"/>
      <c r="E123" s="81"/>
      <c r="F123" s="81"/>
      <c r="G123" s="81"/>
      <c r="H123" s="81"/>
      <c r="I123" s="90"/>
      <c r="J123" s="92"/>
      <c r="K123" s="90">
        <v>1128.4307657179997</v>
      </c>
      <c r="L123" s="90">
        <v>2931522.6749929721</v>
      </c>
      <c r="M123" s="81"/>
      <c r="N123" s="91">
        <f t="shared" ref="N123:N150" si="3">L123/$L$11</f>
        <v>0.29662667586390856</v>
      </c>
      <c r="O123" s="91">
        <f>L123/'סכום נכסי הקרן'!$C$42</f>
        <v>3.9772491619832956E-2</v>
      </c>
    </row>
    <row r="124" spans="2:15">
      <c r="B124" s="100" t="s">
        <v>74</v>
      </c>
      <c r="C124" s="81"/>
      <c r="D124" s="81"/>
      <c r="E124" s="81"/>
      <c r="F124" s="81"/>
      <c r="G124" s="81"/>
      <c r="H124" s="81"/>
      <c r="I124" s="90"/>
      <c r="J124" s="92"/>
      <c r="K124" s="90">
        <v>424.67359815699996</v>
      </c>
      <c r="L124" s="90">
        <f>SUM(L125:L150)</f>
        <v>899167.16923634079</v>
      </c>
      <c r="M124" s="81"/>
      <c r="N124" s="91">
        <f t="shared" si="3"/>
        <v>9.0982399942438008E-2</v>
      </c>
      <c r="O124" s="91">
        <f>L124/'סכום נכסי הקרן'!$C$42</f>
        <v>1.2199161551212296E-2</v>
      </c>
    </row>
    <row r="125" spans="2:15">
      <c r="B125" s="86" t="s">
        <v>1447</v>
      </c>
      <c r="C125" s="83" t="s">
        <v>1448</v>
      </c>
      <c r="D125" s="96" t="s">
        <v>1449</v>
      </c>
      <c r="E125" s="96" t="s">
        <v>927</v>
      </c>
      <c r="F125" s="83" t="s">
        <v>1238</v>
      </c>
      <c r="G125" s="96" t="s">
        <v>177</v>
      </c>
      <c r="H125" s="96" t="s">
        <v>151</v>
      </c>
      <c r="I125" s="93">
        <v>727038.48315099988</v>
      </c>
      <c r="J125" s="95">
        <v>806</v>
      </c>
      <c r="K125" s="83"/>
      <c r="L125" s="93">
        <v>20404.276866150998</v>
      </c>
      <c r="M125" s="94">
        <v>2.1189688272204122E-2</v>
      </c>
      <c r="N125" s="94">
        <f t="shared" si="3"/>
        <v>2.064610610671033E-3</v>
      </c>
      <c r="O125" s="94">
        <f>L125/'סכום נכסי הקרן'!$C$42</f>
        <v>2.768284678779391E-4</v>
      </c>
    </row>
    <row r="126" spans="2:15">
      <c r="B126" s="86" t="s">
        <v>1450</v>
      </c>
      <c r="C126" s="83" t="s">
        <v>1451</v>
      </c>
      <c r="D126" s="96" t="s">
        <v>1449</v>
      </c>
      <c r="E126" s="96" t="s">
        <v>927</v>
      </c>
      <c r="F126" s="83" t="s">
        <v>1452</v>
      </c>
      <c r="G126" s="96" t="s">
        <v>1034</v>
      </c>
      <c r="H126" s="96" t="s">
        <v>151</v>
      </c>
      <c r="I126" s="93">
        <v>238475.56883399998</v>
      </c>
      <c r="J126" s="95">
        <v>1661</v>
      </c>
      <c r="K126" s="83"/>
      <c r="L126" s="93">
        <v>13792.477768714998</v>
      </c>
      <c r="M126" s="94">
        <v>6.9334028246989324E-3</v>
      </c>
      <c r="N126" s="94">
        <f t="shared" si="3"/>
        <v>1.3955944695091252E-3</v>
      </c>
      <c r="O126" s="94">
        <f>L126/'סכום נכסי הקרן'!$C$42</f>
        <v>1.8712500884007823E-4</v>
      </c>
    </row>
    <row r="127" spans="2:15">
      <c r="B127" s="86" t="s">
        <v>1453</v>
      </c>
      <c r="C127" s="83" t="s">
        <v>1454</v>
      </c>
      <c r="D127" s="96" t="s">
        <v>1449</v>
      </c>
      <c r="E127" s="96" t="s">
        <v>927</v>
      </c>
      <c r="F127" s="83" t="s">
        <v>1318</v>
      </c>
      <c r="G127" s="96" t="s">
        <v>1191</v>
      </c>
      <c r="H127" s="96" t="s">
        <v>151</v>
      </c>
      <c r="I127" s="93">
        <v>285898.47014499997</v>
      </c>
      <c r="J127" s="95">
        <v>938</v>
      </c>
      <c r="K127" s="83"/>
      <c r="L127" s="93">
        <v>9337.7756789340001</v>
      </c>
      <c r="M127" s="94">
        <v>7.4215270590090865E-3</v>
      </c>
      <c r="N127" s="94">
        <f t="shared" si="3"/>
        <v>9.4484459671173603E-4</v>
      </c>
      <c r="O127" s="94">
        <f>L127/'סכום נכסי הקרן'!$C$42</f>
        <v>1.2668727010244698E-4</v>
      </c>
    </row>
    <row r="128" spans="2:15">
      <c r="B128" s="86" t="s">
        <v>1455</v>
      </c>
      <c r="C128" s="83" t="s">
        <v>1456</v>
      </c>
      <c r="D128" s="96" t="s">
        <v>1449</v>
      </c>
      <c r="E128" s="96" t="s">
        <v>927</v>
      </c>
      <c r="F128" s="83" t="s">
        <v>1457</v>
      </c>
      <c r="G128" s="96" t="s">
        <v>1074</v>
      </c>
      <c r="H128" s="96" t="s">
        <v>151</v>
      </c>
      <c r="I128" s="93">
        <v>120002.54773399999</v>
      </c>
      <c r="J128" s="95">
        <v>10950</v>
      </c>
      <c r="K128" s="83"/>
      <c r="L128" s="93">
        <v>45754.451398057994</v>
      </c>
      <c r="M128" s="94">
        <v>7.8824839432612977E-4</v>
      </c>
      <c r="N128" s="94">
        <f t="shared" si="3"/>
        <v>4.6296728113198867E-3</v>
      </c>
      <c r="O128" s="94">
        <f>L128/'סכום נכסי הקרן'!$C$42</f>
        <v>6.2075881258659503E-4</v>
      </c>
    </row>
    <row r="129" spans="2:15">
      <c r="B129" s="86" t="s">
        <v>1458</v>
      </c>
      <c r="C129" s="83" t="s">
        <v>1459</v>
      </c>
      <c r="D129" s="96" t="s">
        <v>1449</v>
      </c>
      <c r="E129" s="96" t="s">
        <v>927</v>
      </c>
      <c r="F129" s="83" t="s">
        <v>1460</v>
      </c>
      <c r="G129" s="96" t="s">
        <v>1074</v>
      </c>
      <c r="H129" s="96" t="s">
        <v>151</v>
      </c>
      <c r="I129" s="93">
        <v>77197.80680999998</v>
      </c>
      <c r="J129" s="95">
        <v>9982</v>
      </c>
      <c r="K129" s="83"/>
      <c r="L129" s="93">
        <v>26831.891833843998</v>
      </c>
      <c r="M129" s="94">
        <v>2.0454839745953205E-3</v>
      </c>
      <c r="N129" s="94">
        <f t="shared" si="3"/>
        <v>2.7149900458580557E-3</v>
      </c>
      <c r="O129" s="94">
        <f>L129/'סכום נכסי הקרן'!$C$42</f>
        <v>3.6403306793742716E-4</v>
      </c>
    </row>
    <row r="130" spans="2:15">
      <c r="B130" s="86" t="s">
        <v>1461</v>
      </c>
      <c r="C130" s="83" t="s">
        <v>1462</v>
      </c>
      <c r="D130" s="96" t="s">
        <v>1463</v>
      </c>
      <c r="E130" s="96" t="s">
        <v>927</v>
      </c>
      <c r="F130" s="83" t="s">
        <v>1464</v>
      </c>
      <c r="G130" s="96" t="s">
        <v>929</v>
      </c>
      <c r="H130" s="96" t="s">
        <v>151</v>
      </c>
      <c r="I130" s="93">
        <v>999.99999999999989</v>
      </c>
      <c r="J130" s="95">
        <v>1348.17</v>
      </c>
      <c r="K130" s="83"/>
      <c r="L130" s="93">
        <v>46.943279999999994</v>
      </c>
      <c r="M130" s="94">
        <v>9.36409024960357E-5</v>
      </c>
      <c r="N130" s="94">
        <f t="shared" si="3"/>
        <v>4.749964658070428E-6</v>
      </c>
      <c r="O130" s="94">
        <f>L130/'סכום נכסי הקרן'!$C$42</f>
        <v>6.3688786252077958E-7</v>
      </c>
    </row>
    <row r="131" spans="2:15">
      <c r="B131" s="86" t="s">
        <v>1465</v>
      </c>
      <c r="C131" s="83" t="s">
        <v>1466</v>
      </c>
      <c r="D131" s="96" t="s">
        <v>140</v>
      </c>
      <c r="E131" s="96" t="s">
        <v>927</v>
      </c>
      <c r="F131" s="83" t="s">
        <v>1172</v>
      </c>
      <c r="G131" s="96" t="s">
        <v>146</v>
      </c>
      <c r="H131" s="96" t="s">
        <v>154</v>
      </c>
      <c r="I131" s="93">
        <v>1197032.439033</v>
      </c>
      <c r="J131" s="95">
        <v>937</v>
      </c>
      <c r="K131" s="83"/>
      <c r="L131" s="93">
        <v>48005.310120256996</v>
      </c>
      <c r="M131" s="94">
        <v>6.7716429507359184E-3</v>
      </c>
      <c r="N131" s="94">
        <f t="shared" si="3"/>
        <v>4.8574263764894878E-3</v>
      </c>
      <c r="O131" s="94">
        <f>L131/'סכום נכסי הקרן'!$C$42</f>
        <v>6.5129661481127068E-4</v>
      </c>
    </row>
    <row r="132" spans="2:15">
      <c r="B132" s="86" t="s">
        <v>1467</v>
      </c>
      <c r="C132" s="83" t="s">
        <v>1468</v>
      </c>
      <c r="D132" s="96" t="s">
        <v>1463</v>
      </c>
      <c r="E132" s="96" t="s">
        <v>927</v>
      </c>
      <c r="F132" s="83" t="s">
        <v>1469</v>
      </c>
      <c r="G132" s="96" t="s">
        <v>1470</v>
      </c>
      <c r="H132" s="96" t="s">
        <v>151</v>
      </c>
      <c r="I132" s="93">
        <v>21644.244899999998</v>
      </c>
      <c r="J132" s="95">
        <v>1870</v>
      </c>
      <c r="K132" s="83"/>
      <c r="L132" s="93">
        <v>1409.3303758699999</v>
      </c>
      <c r="M132" s="94">
        <v>6.8096475858477339E-4</v>
      </c>
      <c r="N132" s="94">
        <f t="shared" si="3"/>
        <v>1.4260336041554007E-4</v>
      </c>
      <c r="O132" s="94">
        <f>L132/'סכום נכסי הקרן'!$C$42</f>
        <v>1.912063687653379E-5</v>
      </c>
    </row>
    <row r="133" spans="2:15">
      <c r="B133" s="86" t="s">
        <v>1471</v>
      </c>
      <c r="C133" s="83" t="s">
        <v>1472</v>
      </c>
      <c r="D133" s="96" t="s">
        <v>1463</v>
      </c>
      <c r="E133" s="96" t="s">
        <v>927</v>
      </c>
      <c r="F133" s="83">
        <v>1760</v>
      </c>
      <c r="G133" s="96" t="s">
        <v>745</v>
      </c>
      <c r="H133" s="96" t="s">
        <v>151</v>
      </c>
      <c r="I133" s="93">
        <v>120125.55919499999</v>
      </c>
      <c r="J133" s="95">
        <v>12269</v>
      </c>
      <c r="K133" s="93">
        <v>313.70789783499987</v>
      </c>
      <c r="L133" s="93">
        <v>51632.137212122987</v>
      </c>
      <c r="M133" s="94">
        <v>1.1250350627193474E-3</v>
      </c>
      <c r="N133" s="94">
        <f t="shared" si="3"/>
        <v>5.2244075611722748E-3</v>
      </c>
      <c r="O133" s="94">
        <f>L133/'סכום נכסי הקרן'!$C$42</f>
        <v>7.0050242561680003E-4</v>
      </c>
    </row>
    <row r="134" spans="2:15">
      <c r="B134" s="86" t="s">
        <v>1473</v>
      </c>
      <c r="C134" s="83" t="s">
        <v>1474</v>
      </c>
      <c r="D134" s="96" t="s">
        <v>1449</v>
      </c>
      <c r="E134" s="96" t="s">
        <v>927</v>
      </c>
      <c r="F134" s="83" t="s">
        <v>1475</v>
      </c>
      <c r="G134" s="96" t="s">
        <v>995</v>
      </c>
      <c r="H134" s="96" t="s">
        <v>151</v>
      </c>
      <c r="I134" s="93">
        <v>132784.91729899996</v>
      </c>
      <c r="J134" s="95">
        <v>2479</v>
      </c>
      <c r="K134" s="93">
        <v>110.96570032199999</v>
      </c>
      <c r="L134" s="93">
        <v>11572.797765274996</v>
      </c>
      <c r="M134" s="94">
        <v>5.656335651473234E-3</v>
      </c>
      <c r="N134" s="94">
        <f t="shared" si="3"/>
        <v>1.170995728889261E-3</v>
      </c>
      <c r="O134" s="94">
        <f>L134/'סכום נכסי הקרן'!$C$42</f>
        <v>1.5701021386045559E-4</v>
      </c>
    </row>
    <row r="135" spans="2:15">
      <c r="B135" s="86" t="s">
        <v>1476</v>
      </c>
      <c r="C135" s="83" t="s">
        <v>1477</v>
      </c>
      <c r="D135" s="96" t="s">
        <v>1449</v>
      </c>
      <c r="E135" s="96" t="s">
        <v>927</v>
      </c>
      <c r="F135" s="83" t="s">
        <v>1314</v>
      </c>
      <c r="G135" s="96" t="s">
        <v>1315</v>
      </c>
      <c r="H135" s="96" t="s">
        <v>151</v>
      </c>
      <c r="I135" s="93">
        <v>166543.08533199999</v>
      </c>
      <c r="J135" s="95">
        <v>513</v>
      </c>
      <c r="K135" s="83"/>
      <c r="L135" s="93">
        <v>2974.9025112299996</v>
      </c>
      <c r="M135" s="94">
        <v>4.1359154072709752E-3</v>
      </c>
      <c r="N135" s="94">
        <f t="shared" si="3"/>
        <v>3.010160727914084E-4</v>
      </c>
      <c r="O135" s="94">
        <f>L135/'סכום נכסי הקרן'!$C$42</f>
        <v>4.0361033604489805E-5</v>
      </c>
    </row>
    <row r="136" spans="2:15">
      <c r="B136" s="86" t="s">
        <v>1478</v>
      </c>
      <c r="C136" s="83" t="s">
        <v>1479</v>
      </c>
      <c r="D136" s="96" t="s">
        <v>1449</v>
      </c>
      <c r="E136" s="96" t="s">
        <v>927</v>
      </c>
      <c r="F136" s="83" t="s">
        <v>1480</v>
      </c>
      <c r="G136" s="96" t="s">
        <v>30</v>
      </c>
      <c r="H136" s="96" t="s">
        <v>151</v>
      </c>
      <c r="I136" s="93">
        <v>582607.15840800002</v>
      </c>
      <c r="J136" s="95">
        <v>3078</v>
      </c>
      <c r="K136" s="83"/>
      <c r="L136" s="93">
        <v>62441.48150596999</v>
      </c>
      <c r="M136" s="94">
        <v>1.4429871140753491E-2</v>
      </c>
      <c r="N136" s="94">
        <f t="shared" si="3"/>
        <v>6.318153106278806E-3</v>
      </c>
      <c r="O136" s="94">
        <f>L136/'סכום נכסי הקרן'!$C$42</f>
        <v>8.4715472989889114E-4</v>
      </c>
    </row>
    <row r="137" spans="2:15">
      <c r="B137" s="86" t="s">
        <v>1481</v>
      </c>
      <c r="C137" s="83" t="s">
        <v>1482</v>
      </c>
      <c r="D137" s="96" t="s">
        <v>1449</v>
      </c>
      <c r="E137" s="96" t="s">
        <v>927</v>
      </c>
      <c r="F137" s="83" t="s">
        <v>1483</v>
      </c>
      <c r="G137" s="96" t="s">
        <v>966</v>
      </c>
      <c r="H137" s="96" t="s">
        <v>151</v>
      </c>
      <c r="I137" s="93">
        <v>688688.12782499997</v>
      </c>
      <c r="J137" s="95">
        <v>320</v>
      </c>
      <c r="K137" s="83"/>
      <c r="L137" s="93">
        <v>7673.6385959159979</v>
      </c>
      <c r="M137" s="94">
        <v>2.5339129748147077E-2</v>
      </c>
      <c r="N137" s="94">
        <f t="shared" si="3"/>
        <v>7.7645857148043724E-4</v>
      </c>
      <c r="O137" s="94">
        <f>L137/'סכום נכסי הקרן'!$C$42</f>
        <v>1.0410962512866371E-4</v>
      </c>
    </row>
    <row r="138" spans="2:15">
      <c r="B138" s="86" t="s">
        <v>1484</v>
      </c>
      <c r="C138" s="83" t="s">
        <v>1485</v>
      </c>
      <c r="D138" s="96" t="s">
        <v>1449</v>
      </c>
      <c r="E138" s="96" t="s">
        <v>927</v>
      </c>
      <c r="F138" s="83" t="s">
        <v>1486</v>
      </c>
      <c r="G138" s="96" t="s">
        <v>1191</v>
      </c>
      <c r="H138" s="96" t="s">
        <v>151</v>
      </c>
      <c r="I138" s="93">
        <v>68459.303667999993</v>
      </c>
      <c r="J138" s="95">
        <v>10959</v>
      </c>
      <c r="K138" s="83"/>
      <c r="L138" s="93">
        <v>26123.548617730001</v>
      </c>
      <c r="M138" s="94">
        <v>1.2492739168040801E-3</v>
      </c>
      <c r="N138" s="94">
        <f t="shared" si="3"/>
        <v>2.6433162036739255E-3</v>
      </c>
      <c r="O138" s="94">
        <f>L138/'סכום נכסי הקרן'!$C$42</f>
        <v>3.5442284903406253E-4</v>
      </c>
    </row>
    <row r="139" spans="2:15">
      <c r="B139" s="86" t="s">
        <v>1487</v>
      </c>
      <c r="C139" s="83" t="s">
        <v>1488</v>
      </c>
      <c r="D139" s="96" t="s">
        <v>1449</v>
      </c>
      <c r="E139" s="96" t="s">
        <v>927</v>
      </c>
      <c r="F139" s="83" t="s">
        <v>1206</v>
      </c>
      <c r="G139" s="96" t="s">
        <v>177</v>
      </c>
      <c r="H139" s="96" t="s">
        <v>151</v>
      </c>
      <c r="I139" s="93">
        <v>396800.334378</v>
      </c>
      <c r="J139" s="95">
        <v>14380</v>
      </c>
      <c r="K139" s="83"/>
      <c r="L139" s="93">
        <v>198682.53030599598</v>
      </c>
      <c r="M139" s="94">
        <v>6.3862267998618721E-3</v>
      </c>
      <c r="N139" s="94">
        <f t="shared" si="3"/>
        <v>2.0103729375737865E-2</v>
      </c>
      <c r="O139" s="94">
        <f>L139/'סכום נכסי הקרן'!$C$42</f>
        <v>2.6955613678210344E-3</v>
      </c>
    </row>
    <row r="140" spans="2:15">
      <c r="B140" s="86" t="s">
        <v>1489</v>
      </c>
      <c r="C140" s="83" t="s">
        <v>1490</v>
      </c>
      <c r="D140" s="96" t="s">
        <v>1449</v>
      </c>
      <c r="E140" s="96" t="s">
        <v>927</v>
      </c>
      <c r="F140" s="83" t="s">
        <v>1295</v>
      </c>
      <c r="G140" s="96" t="s">
        <v>1191</v>
      </c>
      <c r="H140" s="96" t="s">
        <v>151</v>
      </c>
      <c r="I140" s="93">
        <v>318647.29489299987</v>
      </c>
      <c r="J140" s="95">
        <v>3177</v>
      </c>
      <c r="K140" s="83"/>
      <c r="L140" s="93">
        <v>35249.764313139</v>
      </c>
      <c r="M140" s="94">
        <v>1.1492018772740789E-2</v>
      </c>
      <c r="N140" s="94">
        <f t="shared" si="3"/>
        <v>3.5667540634723967E-3</v>
      </c>
      <c r="O140" s="94">
        <f>L140/'סכום נכסי הקרן'!$C$42</f>
        <v>4.7823984706131219E-4</v>
      </c>
    </row>
    <row r="141" spans="2:15">
      <c r="B141" s="86" t="s">
        <v>1493</v>
      </c>
      <c r="C141" s="83" t="s">
        <v>1494</v>
      </c>
      <c r="D141" s="96" t="s">
        <v>1449</v>
      </c>
      <c r="E141" s="96" t="s">
        <v>927</v>
      </c>
      <c r="F141" s="83" t="s">
        <v>868</v>
      </c>
      <c r="G141" s="96" t="s">
        <v>176</v>
      </c>
      <c r="H141" s="96" t="s">
        <v>151</v>
      </c>
      <c r="I141" s="93">
        <v>26679.057001999998</v>
      </c>
      <c r="J141" s="95">
        <v>471</v>
      </c>
      <c r="K141" s="83"/>
      <c r="L141" s="93">
        <v>437.54240401499993</v>
      </c>
      <c r="M141" s="94">
        <v>1.6270854585855461E-4</v>
      </c>
      <c r="N141" s="94">
        <f t="shared" si="3"/>
        <v>4.4272810836363003E-5</v>
      </c>
      <c r="O141" s="94">
        <f>L141/'סכום נכסי הקרן'!$C$42</f>
        <v>5.936215928143851E-6</v>
      </c>
    </row>
    <row r="142" spans="2:15">
      <c r="B142" s="86" t="s">
        <v>1499</v>
      </c>
      <c r="C142" s="83" t="s">
        <v>1500</v>
      </c>
      <c r="D142" s="96" t="s">
        <v>1449</v>
      </c>
      <c r="E142" s="96" t="s">
        <v>927</v>
      </c>
      <c r="F142" s="83" t="s">
        <v>1324</v>
      </c>
      <c r="G142" s="96" t="s">
        <v>1315</v>
      </c>
      <c r="H142" s="96" t="s">
        <v>151</v>
      </c>
      <c r="I142" s="93">
        <v>140656.56843299998</v>
      </c>
      <c r="J142" s="95">
        <v>704</v>
      </c>
      <c r="K142" s="83"/>
      <c r="L142" s="93">
        <v>3447.9538465699998</v>
      </c>
      <c r="M142" s="94">
        <v>4.958162096129144E-3</v>
      </c>
      <c r="N142" s="94">
        <f t="shared" si="3"/>
        <v>3.4888186155431595E-4</v>
      </c>
      <c r="O142" s="94">
        <f>L142/'סכום נכסי הקרן'!$C$42</f>
        <v>4.6779005544824888E-5</v>
      </c>
    </row>
    <row r="143" spans="2:15">
      <c r="B143" s="86" t="s">
        <v>1501</v>
      </c>
      <c r="C143" s="83" t="s">
        <v>1502</v>
      </c>
      <c r="D143" s="96" t="s">
        <v>1449</v>
      </c>
      <c r="E143" s="96" t="s">
        <v>927</v>
      </c>
      <c r="F143" s="83" t="s">
        <v>1503</v>
      </c>
      <c r="G143" s="96" t="s">
        <v>1041</v>
      </c>
      <c r="H143" s="96" t="s">
        <v>151</v>
      </c>
      <c r="I143" s="93">
        <v>315645.23812499992</v>
      </c>
      <c r="J143" s="95">
        <v>899</v>
      </c>
      <c r="K143" s="83"/>
      <c r="L143" s="93">
        <v>9880.6997051699982</v>
      </c>
      <c r="M143" s="94">
        <v>1.5626026641477844E-2</v>
      </c>
      <c r="N143" s="94">
        <f t="shared" si="3"/>
        <v>9.9978046690739125E-4</v>
      </c>
      <c r="O143" s="94">
        <f>L143/'סכום נכסי הקרן'!$C$42</f>
        <v>1.3405321731748223E-4</v>
      </c>
    </row>
    <row r="144" spans="2:15">
      <c r="B144" s="86" t="s">
        <v>1504</v>
      </c>
      <c r="C144" s="83" t="s">
        <v>1505</v>
      </c>
      <c r="D144" s="96" t="s">
        <v>1449</v>
      </c>
      <c r="E144" s="96" t="s">
        <v>927</v>
      </c>
      <c r="F144" s="83" t="s">
        <v>1506</v>
      </c>
      <c r="G144" s="96" t="s">
        <v>1022</v>
      </c>
      <c r="H144" s="96" t="s">
        <v>151</v>
      </c>
      <c r="I144" s="93">
        <v>421550.88915999996</v>
      </c>
      <c r="J144" s="95">
        <v>8372</v>
      </c>
      <c r="K144" s="83"/>
      <c r="L144" s="93">
        <v>122887.58121454097</v>
      </c>
      <c r="M144" s="94">
        <v>8.7876104014319133E-3</v>
      </c>
      <c r="N144" s="94">
        <f t="shared" si="3"/>
        <v>1.2434403128303543E-2</v>
      </c>
      <c r="O144" s="94">
        <f>L144/'סכום נכסי הקרן'!$C$42</f>
        <v>1.6672377586329228E-3</v>
      </c>
    </row>
    <row r="145" spans="2:15">
      <c r="B145" s="86" t="s">
        <v>1507</v>
      </c>
      <c r="C145" s="83" t="s">
        <v>1508</v>
      </c>
      <c r="D145" s="96" t="s">
        <v>1449</v>
      </c>
      <c r="E145" s="96" t="s">
        <v>927</v>
      </c>
      <c r="F145" s="83" t="s">
        <v>1194</v>
      </c>
      <c r="G145" s="96" t="s">
        <v>1195</v>
      </c>
      <c r="H145" s="96" t="s">
        <v>151</v>
      </c>
      <c r="I145" s="93">
        <v>1555788.323411</v>
      </c>
      <c r="J145" s="95">
        <v>688</v>
      </c>
      <c r="K145" s="83"/>
      <c r="L145" s="93">
        <v>37270.714002512002</v>
      </c>
      <c r="M145" s="94">
        <v>1.4252392539518047E-3</v>
      </c>
      <c r="N145" s="94">
        <f t="shared" si="3"/>
        <v>3.7712442397076361E-3</v>
      </c>
      <c r="O145" s="94">
        <f>L145/'סכום נכסי הקרן'!$C$42</f>
        <v>5.0565843238229542E-4</v>
      </c>
    </row>
    <row r="146" spans="2:15">
      <c r="B146" s="86" t="s">
        <v>1509</v>
      </c>
      <c r="C146" s="83" t="s">
        <v>1510</v>
      </c>
      <c r="D146" s="96" t="s">
        <v>1449</v>
      </c>
      <c r="E146" s="96" t="s">
        <v>927</v>
      </c>
      <c r="F146" s="83" t="s">
        <v>1190</v>
      </c>
      <c r="G146" s="96" t="s">
        <v>1191</v>
      </c>
      <c r="H146" s="96" t="s">
        <v>151</v>
      </c>
      <c r="I146" s="93">
        <v>414155.4114119999</v>
      </c>
      <c r="J146" s="95">
        <v>1924</v>
      </c>
      <c r="K146" s="83"/>
      <c r="L146" s="93">
        <v>27745.795100897994</v>
      </c>
      <c r="M146" s="94">
        <v>3.8912852107922942E-3</v>
      </c>
      <c r="N146" s="94">
        <f t="shared" si="3"/>
        <v>2.8074635206429784E-3</v>
      </c>
      <c r="O146" s="94">
        <f>L146/'סכום נכסי הקרן'!$C$42</f>
        <v>3.7643215675918772E-4</v>
      </c>
    </row>
    <row r="147" spans="2:15">
      <c r="B147" s="86" t="s">
        <v>1511</v>
      </c>
      <c r="C147" s="83" t="s">
        <v>1512</v>
      </c>
      <c r="D147" s="96" t="s">
        <v>1463</v>
      </c>
      <c r="E147" s="96" t="s">
        <v>927</v>
      </c>
      <c r="F147" s="83" t="s">
        <v>1513</v>
      </c>
      <c r="G147" s="96" t="s">
        <v>1074</v>
      </c>
      <c r="H147" s="96" t="s">
        <v>151</v>
      </c>
      <c r="I147" s="93">
        <v>198766.31566499997</v>
      </c>
      <c r="J147" s="95">
        <v>1646</v>
      </c>
      <c r="K147" s="83"/>
      <c r="L147" s="93">
        <v>11392.036961456995</v>
      </c>
      <c r="M147" s="94">
        <v>5.8392428915660663E-3</v>
      </c>
      <c r="N147" s="94">
        <f t="shared" si="3"/>
        <v>1.1527054127950318E-3</v>
      </c>
      <c r="O147" s="94">
        <f>L147/'סכום נכסי הקרן'!$C$42</f>
        <v>1.5455779975621778E-4</v>
      </c>
    </row>
    <row r="148" spans="2:15">
      <c r="B148" s="86" t="s">
        <v>1514</v>
      </c>
      <c r="C148" s="83" t="s">
        <v>1515</v>
      </c>
      <c r="D148" s="96" t="s">
        <v>1449</v>
      </c>
      <c r="E148" s="96" t="s">
        <v>927</v>
      </c>
      <c r="F148" s="83" t="s">
        <v>1516</v>
      </c>
      <c r="G148" s="96" t="s">
        <v>1041</v>
      </c>
      <c r="H148" s="96" t="s">
        <v>151</v>
      </c>
      <c r="I148" s="93">
        <v>278958.96449399996</v>
      </c>
      <c r="J148" s="95">
        <v>2383</v>
      </c>
      <c r="K148" s="83"/>
      <c r="L148" s="93">
        <v>23146.915775377991</v>
      </c>
      <c r="M148" s="94">
        <v>1.3348715700250546E-2</v>
      </c>
      <c r="N148" s="94">
        <f t="shared" si="3"/>
        <v>2.3421250470009409E-3</v>
      </c>
      <c r="O148" s="94">
        <f>L148/'סכום נכסי הקרן'!$C$42</f>
        <v>3.1403833971825151E-4</v>
      </c>
    </row>
    <row r="149" spans="2:15">
      <c r="B149" s="86" t="s">
        <v>1517</v>
      </c>
      <c r="C149" s="83" t="s">
        <v>1518</v>
      </c>
      <c r="D149" s="96" t="s">
        <v>1449</v>
      </c>
      <c r="E149" s="96" t="s">
        <v>927</v>
      </c>
      <c r="F149" s="83" t="s">
        <v>1519</v>
      </c>
      <c r="G149" s="96" t="s">
        <v>1074</v>
      </c>
      <c r="H149" s="96" t="s">
        <v>151</v>
      </c>
      <c r="I149" s="93">
        <v>427113.09935999999</v>
      </c>
      <c r="J149" s="95">
        <v>4278</v>
      </c>
      <c r="K149" s="83"/>
      <c r="L149" s="93">
        <v>63622.750196142988</v>
      </c>
      <c r="M149" s="94">
        <v>6.3966397892729022E-3</v>
      </c>
      <c r="N149" s="94">
        <f t="shared" si="3"/>
        <v>6.4376800019283406E-3</v>
      </c>
      <c r="O149" s="94">
        <f>L149/'סכום נכסי הקרן'!$C$42</f>
        <v>8.6318121316011627E-4</v>
      </c>
    </row>
    <row r="150" spans="2:15">
      <c r="B150" s="86" t="s">
        <v>1520</v>
      </c>
      <c r="C150" s="83" t="s">
        <v>1521</v>
      </c>
      <c r="D150" s="96" t="s">
        <v>1449</v>
      </c>
      <c r="E150" s="96" t="s">
        <v>927</v>
      </c>
      <c r="F150" s="83" t="s">
        <v>1522</v>
      </c>
      <c r="G150" s="96" t="s">
        <v>1074</v>
      </c>
      <c r="H150" s="96" t="s">
        <v>151</v>
      </c>
      <c r="I150" s="93">
        <v>92012.21023300002</v>
      </c>
      <c r="J150" s="95">
        <v>11674</v>
      </c>
      <c r="K150" s="83"/>
      <c r="L150" s="93">
        <v>37401.921880448986</v>
      </c>
      <c r="M150" s="94">
        <v>1.7988016494347072E-3</v>
      </c>
      <c r="N150" s="94">
        <f t="shared" si="3"/>
        <v>3.7845205336321571E-3</v>
      </c>
      <c r="O150" s="94">
        <f>L150/'סכום נכסי הקרן'!$C$42</f>
        <v>5.0743855309233466E-4</v>
      </c>
    </row>
    <row r="151" spans="2:15">
      <c r="B151" s="82"/>
      <c r="C151" s="83"/>
      <c r="D151" s="83"/>
      <c r="E151" s="83"/>
      <c r="F151" s="83"/>
      <c r="G151" s="83"/>
      <c r="H151" s="83"/>
      <c r="I151" s="93"/>
      <c r="J151" s="95"/>
      <c r="K151" s="83"/>
      <c r="L151" s="83"/>
      <c r="M151" s="83"/>
      <c r="N151" s="94"/>
      <c r="O151" s="83"/>
    </row>
    <row r="152" spans="2:15">
      <c r="B152" s="100" t="s">
        <v>73</v>
      </c>
      <c r="C152" s="81"/>
      <c r="D152" s="81"/>
      <c r="E152" s="81"/>
      <c r="F152" s="81"/>
      <c r="G152" s="81"/>
      <c r="H152" s="81"/>
      <c r="I152" s="90"/>
      <c r="J152" s="92"/>
      <c r="K152" s="90">
        <v>703.75716756099985</v>
      </c>
      <c r="L152" s="90">
        <f>SUM(L153:L218)</f>
        <v>2032355.5057566306</v>
      </c>
      <c r="M152" s="81"/>
      <c r="N152" s="91">
        <f t="shared" ref="N152:N216" si="4">L152/$L$11</f>
        <v>0.2056442759214705</v>
      </c>
      <c r="O152" s="91">
        <f>L152/'סכום נכסי הקרן'!$C$42</f>
        <v>2.7573330068620651E-2</v>
      </c>
    </row>
    <row r="153" spans="2:15">
      <c r="B153" s="86" t="s">
        <v>1523</v>
      </c>
      <c r="C153" s="83" t="s">
        <v>1524</v>
      </c>
      <c r="D153" s="96" t="s">
        <v>30</v>
      </c>
      <c r="E153" s="96" t="s">
        <v>927</v>
      </c>
      <c r="F153" s="83"/>
      <c r="G153" s="96" t="s">
        <v>1086</v>
      </c>
      <c r="H153" s="96" t="s">
        <v>153</v>
      </c>
      <c r="I153" s="93">
        <v>49535.639288999984</v>
      </c>
      <c r="J153" s="95">
        <v>28495</v>
      </c>
      <c r="K153" s="83"/>
      <c r="L153" s="93">
        <v>53708.261481325979</v>
      </c>
      <c r="M153" s="94">
        <v>2.4716386574186172E-4</v>
      </c>
      <c r="N153" s="94">
        <f t="shared" si="4"/>
        <v>5.4344805876944203E-3</v>
      </c>
      <c r="O153" s="94">
        <f>L153/'סכום נכסי הקרן'!$C$42</f>
        <v>7.286695743149781E-4</v>
      </c>
    </row>
    <row r="154" spans="2:15">
      <c r="B154" s="86" t="s">
        <v>1525</v>
      </c>
      <c r="C154" s="83" t="s">
        <v>1526</v>
      </c>
      <c r="D154" s="96" t="s">
        <v>30</v>
      </c>
      <c r="E154" s="96" t="s">
        <v>927</v>
      </c>
      <c r="F154" s="83"/>
      <c r="G154" s="96" t="s">
        <v>976</v>
      </c>
      <c r="H154" s="96" t="s">
        <v>153</v>
      </c>
      <c r="I154" s="93">
        <v>110643.572585</v>
      </c>
      <c r="J154" s="95">
        <v>11920</v>
      </c>
      <c r="K154" s="83"/>
      <c r="L154" s="93">
        <v>50183.056211119998</v>
      </c>
      <c r="M154" s="94">
        <v>1.421977109000052E-4</v>
      </c>
      <c r="N154" s="94">
        <f t="shared" si="4"/>
        <v>5.0777820262406402E-3</v>
      </c>
      <c r="O154" s="94">
        <f>L154/'סכום נכסי הקרן'!$C$42</f>
        <v>6.8084248491073372E-4</v>
      </c>
    </row>
    <row r="155" spans="2:15">
      <c r="B155" s="86" t="s">
        <v>1527</v>
      </c>
      <c r="C155" s="83" t="s">
        <v>1528</v>
      </c>
      <c r="D155" s="96" t="s">
        <v>1463</v>
      </c>
      <c r="E155" s="96" t="s">
        <v>927</v>
      </c>
      <c r="F155" s="83"/>
      <c r="G155" s="96" t="s">
        <v>1117</v>
      </c>
      <c r="H155" s="96" t="s">
        <v>151</v>
      </c>
      <c r="I155" s="93">
        <v>35177.771152999994</v>
      </c>
      <c r="J155" s="95">
        <v>15404</v>
      </c>
      <c r="K155" s="93">
        <v>122.48899843599999</v>
      </c>
      <c r="L155" s="93">
        <v>18990.694428452</v>
      </c>
      <c r="M155" s="94">
        <v>3.1016172761012183E-4</v>
      </c>
      <c r="N155" s="94">
        <f t="shared" si="4"/>
        <v>1.9215770045757775E-3</v>
      </c>
      <c r="O155" s="94">
        <f>L155/'סכום נכסי הקרן'!$C$42</f>
        <v>2.5765014251927161E-4</v>
      </c>
    </row>
    <row r="156" spans="2:15">
      <c r="B156" s="86" t="s">
        <v>1529</v>
      </c>
      <c r="C156" s="83" t="s">
        <v>1530</v>
      </c>
      <c r="D156" s="96" t="s">
        <v>1463</v>
      </c>
      <c r="E156" s="96" t="s">
        <v>927</v>
      </c>
      <c r="F156" s="83"/>
      <c r="G156" s="96" t="s">
        <v>1470</v>
      </c>
      <c r="H156" s="96" t="s">
        <v>151</v>
      </c>
      <c r="I156" s="93">
        <v>83111.660931999984</v>
      </c>
      <c r="J156" s="95">
        <v>16723</v>
      </c>
      <c r="K156" s="83"/>
      <c r="L156" s="93">
        <v>48395.492967656995</v>
      </c>
      <c r="M156" s="94">
        <v>3.1922179635375887E-5</v>
      </c>
      <c r="N156" s="94">
        <f t="shared" si="4"/>
        <v>4.896907101639824E-3</v>
      </c>
      <c r="O156" s="94">
        <f>L156/'סכום נכסי הקרן'!$C$42</f>
        <v>6.5659029517772273E-4</v>
      </c>
    </row>
    <row r="157" spans="2:15">
      <c r="B157" s="86" t="s">
        <v>1531</v>
      </c>
      <c r="C157" s="83" t="s">
        <v>1532</v>
      </c>
      <c r="D157" s="96" t="s">
        <v>1449</v>
      </c>
      <c r="E157" s="96" t="s">
        <v>927</v>
      </c>
      <c r="F157" s="83"/>
      <c r="G157" s="96" t="s">
        <v>1074</v>
      </c>
      <c r="H157" s="96" t="s">
        <v>151</v>
      </c>
      <c r="I157" s="93">
        <v>16295.044093999997</v>
      </c>
      <c r="J157" s="95">
        <v>121900</v>
      </c>
      <c r="K157" s="83"/>
      <c r="L157" s="93">
        <v>69165.259762226968</v>
      </c>
      <c r="M157" s="94">
        <v>4.6913194825900011E-5</v>
      </c>
      <c r="N157" s="94">
        <f t="shared" si="4"/>
        <v>6.9984998797876672E-3</v>
      </c>
      <c r="O157" s="94">
        <f>L157/'סכום נכסי הקרן'!$C$42</f>
        <v>9.3837743018083139E-4</v>
      </c>
    </row>
    <row r="158" spans="2:15">
      <c r="B158" s="86" t="s">
        <v>1533</v>
      </c>
      <c r="C158" s="83" t="s">
        <v>1534</v>
      </c>
      <c r="D158" s="96" t="s">
        <v>1449</v>
      </c>
      <c r="E158" s="96" t="s">
        <v>927</v>
      </c>
      <c r="F158" s="83"/>
      <c r="G158" s="96" t="s">
        <v>1470</v>
      </c>
      <c r="H158" s="96" t="s">
        <v>151</v>
      </c>
      <c r="I158" s="93">
        <v>16988.273892999998</v>
      </c>
      <c r="J158" s="95">
        <v>173591</v>
      </c>
      <c r="K158" s="83"/>
      <c r="L158" s="93">
        <v>102684.57881090598</v>
      </c>
      <c r="M158" s="94">
        <v>3.4343611272977236E-5</v>
      </c>
      <c r="N158" s="94">
        <f t="shared" si="4"/>
        <v>1.0390158512158737E-2</v>
      </c>
      <c r="O158" s="94">
        <f>L158/'סכום נכסי הקרן'!$C$42</f>
        <v>1.3931400173299447E-3</v>
      </c>
    </row>
    <row r="159" spans="2:15">
      <c r="B159" s="86" t="s">
        <v>1535</v>
      </c>
      <c r="C159" s="83" t="s">
        <v>1536</v>
      </c>
      <c r="D159" s="96" t="s">
        <v>30</v>
      </c>
      <c r="E159" s="96" t="s">
        <v>927</v>
      </c>
      <c r="F159" s="83"/>
      <c r="G159" s="96" t="s">
        <v>1117</v>
      </c>
      <c r="H159" s="96" t="s">
        <v>153</v>
      </c>
      <c r="I159" s="93">
        <v>306626.80274999997</v>
      </c>
      <c r="J159" s="95">
        <v>747.6</v>
      </c>
      <c r="K159" s="83"/>
      <c r="L159" s="93">
        <v>8722.3612238519981</v>
      </c>
      <c r="M159" s="94">
        <v>2.5059925868283687E-4</v>
      </c>
      <c r="N159" s="94">
        <f t="shared" si="4"/>
        <v>8.8257376877416585E-4</v>
      </c>
      <c r="O159" s="94">
        <f>L159/'סכום נכסי הקרן'!$C$42</f>
        <v>1.1833783229448881E-4</v>
      </c>
    </row>
    <row r="160" spans="2:15">
      <c r="B160" s="86" t="s">
        <v>1537</v>
      </c>
      <c r="C160" s="83" t="s">
        <v>1538</v>
      </c>
      <c r="D160" s="96" t="s">
        <v>30</v>
      </c>
      <c r="E160" s="96" t="s">
        <v>927</v>
      </c>
      <c r="F160" s="83"/>
      <c r="G160" s="96" t="s">
        <v>1022</v>
      </c>
      <c r="H160" s="96" t="s">
        <v>153</v>
      </c>
      <c r="I160" s="93">
        <v>20375.702472000001</v>
      </c>
      <c r="J160" s="95">
        <v>22725</v>
      </c>
      <c r="K160" s="83"/>
      <c r="L160" s="93">
        <v>17618.589762895997</v>
      </c>
      <c r="M160" s="94">
        <v>4.786853119072326E-5</v>
      </c>
      <c r="N160" s="94">
        <f t="shared" si="4"/>
        <v>1.7827403346932179E-3</v>
      </c>
      <c r="O160" s="94">
        <f>L160/'סכום נכסי הקרן'!$C$42</f>
        <v>2.3903455350204165E-4</v>
      </c>
    </row>
    <row r="161" spans="2:15">
      <c r="B161" s="86" t="s">
        <v>1539</v>
      </c>
      <c r="C161" s="83" t="s">
        <v>1540</v>
      </c>
      <c r="D161" s="96" t="s">
        <v>1463</v>
      </c>
      <c r="E161" s="96" t="s">
        <v>927</v>
      </c>
      <c r="F161" s="83"/>
      <c r="G161" s="96" t="s">
        <v>939</v>
      </c>
      <c r="H161" s="96" t="s">
        <v>151</v>
      </c>
      <c r="I161" s="93">
        <v>251212.98171899997</v>
      </c>
      <c r="J161" s="95">
        <v>2917</v>
      </c>
      <c r="K161" s="83"/>
      <c r="L161" s="93">
        <v>25515.687480186996</v>
      </c>
      <c r="M161" s="94">
        <v>2.6988060897628926E-5</v>
      </c>
      <c r="N161" s="94">
        <f t="shared" si="4"/>
        <v>2.5818096595989532E-3</v>
      </c>
      <c r="O161" s="94">
        <f>L161/'סכום נכסי הקרן'!$C$42</f>
        <v>3.4617588843396783E-4</v>
      </c>
    </row>
    <row r="162" spans="2:15">
      <c r="B162" s="86" t="s">
        <v>1541</v>
      </c>
      <c r="C162" s="83" t="s">
        <v>1542</v>
      </c>
      <c r="D162" s="96" t="s">
        <v>1463</v>
      </c>
      <c r="E162" s="96" t="s">
        <v>927</v>
      </c>
      <c r="F162" s="83"/>
      <c r="G162" s="96" t="s">
        <v>966</v>
      </c>
      <c r="H162" s="96" t="s">
        <v>151</v>
      </c>
      <c r="I162" s="93">
        <v>19832.790703999995</v>
      </c>
      <c r="J162" s="95">
        <v>25296</v>
      </c>
      <c r="K162" s="93">
        <v>53.174490341999999</v>
      </c>
      <c r="L162" s="93">
        <v>17522.029815212001</v>
      </c>
      <c r="M162" s="94">
        <v>7.3467258663018609E-5</v>
      </c>
      <c r="N162" s="94">
        <f t="shared" si="4"/>
        <v>1.7729698981390591E-3</v>
      </c>
      <c r="O162" s="94">
        <f>L162/'סכום נכסי הקרן'!$C$42</f>
        <v>2.3772450744889882E-4</v>
      </c>
    </row>
    <row r="163" spans="2:15">
      <c r="B163" s="86" t="s">
        <v>1543</v>
      </c>
      <c r="C163" s="83" t="s">
        <v>1544</v>
      </c>
      <c r="D163" s="96" t="s">
        <v>1463</v>
      </c>
      <c r="E163" s="96" t="s">
        <v>927</v>
      </c>
      <c r="F163" s="83"/>
      <c r="G163" s="96" t="s">
        <v>988</v>
      </c>
      <c r="H163" s="96" t="s">
        <v>151</v>
      </c>
      <c r="I163" s="93">
        <v>7546.0830369999985</v>
      </c>
      <c r="J163" s="95">
        <v>44564</v>
      </c>
      <c r="K163" s="83"/>
      <c r="L163" s="93">
        <v>11709.396496869</v>
      </c>
      <c r="M163" s="94">
        <v>4.8818647577513185E-5</v>
      </c>
      <c r="N163" s="94">
        <f t="shared" si="4"/>
        <v>1.1848174973598231E-3</v>
      </c>
      <c r="O163" s="94">
        <f>L163/'סכום נכסי הקרן'!$C$42</f>
        <v>1.5886347324471579E-4</v>
      </c>
    </row>
    <row r="164" spans="2:15">
      <c r="B164" s="86" t="s">
        <v>1545</v>
      </c>
      <c r="C164" s="83" t="s">
        <v>1546</v>
      </c>
      <c r="D164" s="96" t="s">
        <v>1463</v>
      </c>
      <c r="E164" s="96" t="s">
        <v>927</v>
      </c>
      <c r="F164" s="83"/>
      <c r="G164" s="96" t="s">
        <v>976</v>
      </c>
      <c r="H164" s="96" t="s">
        <v>151</v>
      </c>
      <c r="I164" s="93">
        <v>22977.702119999994</v>
      </c>
      <c r="J164" s="95">
        <v>38047</v>
      </c>
      <c r="K164" s="83"/>
      <c r="L164" s="93">
        <v>30440.780267177994</v>
      </c>
      <c r="M164" s="94">
        <v>4.0834002938152816E-5</v>
      </c>
      <c r="N164" s="94">
        <f t="shared" si="4"/>
        <v>3.0801561039872625E-3</v>
      </c>
      <c r="O164" s="94">
        <f>L164/'סכום נכסי הקרן'!$C$42</f>
        <v>4.1299550175930868E-4</v>
      </c>
    </row>
    <row r="165" spans="2:15">
      <c r="B165" s="86" t="s">
        <v>1547</v>
      </c>
      <c r="C165" s="83" t="s">
        <v>1548</v>
      </c>
      <c r="D165" s="96" t="s">
        <v>1463</v>
      </c>
      <c r="E165" s="96" t="s">
        <v>927</v>
      </c>
      <c r="F165" s="83"/>
      <c r="G165" s="96" t="s">
        <v>976</v>
      </c>
      <c r="H165" s="96" t="s">
        <v>151</v>
      </c>
      <c r="I165" s="93">
        <v>74786.185260999991</v>
      </c>
      <c r="J165" s="95">
        <v>12631</v>
      </c>
      <c r="K165" s="83"/>
      <c r="L165" s="93">
        <v>32891.81833545</v>
      </c>
      <c r="M165" s="94">
        <v>1.3293214028529032E-4</v>
      </c>
      <c r="N165" s="94">
        <f t="shared" si="4"/>
        <v>3.3281648541188518E-3</v>
      </c>
      <c r="O165" s="94">
        <f>L165/'סכום נכסי הקרן'!$C$42</f>
        <v>4.4624917291860599E-4</v>
      </c>
    </row>
    <row r="166" spans="2:15">
      <c r="B166" s="86" t="s">
        <v>1549</v>
      </c>
      <c r="C166" s="83" t="s">
        <v>1550</v>
      </c>
      <c r="D166" s="96" t="s">
        <v>1449</v>
      </c>
      <c r="E166" s="96" t="s">
        <v>927</v>
      </c>
      <c r="F166" s="83"/>
      <c r="G166" s="96" t="s">
        <v>995</v>
      </c>
      <c r="H166" s="96" t="s">
        <v>151</v>
      </c>
      <c r="I166" s="93">
        <v>137583.92700600001</v>
      </c>
      <c r="J166" s="95">
        <v>4941</v>
      </c>
      <c r="K166" s="83"/>
      <c r="L166" s="93">
        <v>23670.712023511991</v>
      </c>
      <c r="M166" s="94">
        <v>3.2408603311439563E-5</v>
      </c>
      <c r="N166" s="94">
        <f t="shared" si="4"/>
        <v>2.3951254693546069E-3</v>
      </c>
      <c r="O166" s="94">
        <f>L166/'סכום נכסי הקרן'!$C$42</f>
        <v>3.2114477695208919E-4</v>
      </c>
    </row>
    <row r="167" spans="2:15">
      <c r="B167" s="86" t="s">
        <v>1551</v>
      </c>
      <c r="C167" s="83" t="s">
        <v>1552</v>
      </c>
      <c r="D167" s="96" t="s">
        <v>1463</v>
      </c>
      <c r="E167" s="96" t="s">
        <v>927</v>
      </c>
      <c r="F167" s="83"/>
      <c r="G167" s="96" t="s">
        <v>939</v>
      </c>
      <c r="H167" s="96" t="s">
        <v>151</v>
      </c>
      <c r="I167" s="93">
        <v>59602.409482999981</v>
      </c>
      <c r="J167" s="95">
        <v>6908</v>
      </c>
      <c r="K167" s="83"/>
      <c r="L167" s="93">
        <v>14336.558545371998</v>
      </c>
      <c r="M167" s="94">
        <v>2.6383762592944404E-5</v>
      </c>
      <c r="N167" s="94">
        <f t="shared" si="4"/>
        <v>1.4506473857147303E-3</v>
      </c>
      <c r="O167" s="94">
        <f>L167/'סכום נכסי הקרן'!$C$42</f>
        <v>1.9450664989463859E-4</v>
      </c>
    </row>
    <row r="168" spans="2:15">
      <c r="B168" s="86" t="s">
        <v>1553</v>
      </c>
      <c r="C168" s="83" t="s">
        <v>1554</v>
      </c>
      <c r="D168" s="96" t="s">
        <v>30</v>
      </c>
      <c r="E168" s="96" t="s">
        <v>927</v>
      </c>
      <c r="F168" s="83"/>
      <c r="G168" s="96" t="s">
        <v>970</v>
      </c>
      <c r="H168" s="96" t="s">
        <v>153</v>
      </c>
      <c r="I168" s="93">
        <v>52996.213601999982</v>
      </c>
      <c r="J168" s="95">
        <v>8082</v>
      </c>
      <c r="K168" s="83"/>
      <c r="L168" s="93">
        <v>16297.400904275997</v>
      </c>
      <c r="M168" s="94">
        <v>7.7240353504161164E-5</v>
      </c>
      <c r="N168" s="94">
        <f t="shared" si="4"/>
        <v>1.6490555903574706E-3</v>
      </c>
      <c r="O168" s="94">
        <f>L168/'סכום נכסי הקרן'!$C$42</f>
        <v>2.2110974832965572E-4</v>
      </c>
    </row>
    <row r="169" spans="2:15">
      <c r="B169" s="86" t="s">
        <v>1555</v>
      </c>
      <c r="C169" s="83" t="s">
        <v>1556</v>
      </c>
      <c r="D169" s="96" t="s">
        <v>30</v>
      </c>
      <c r="E169" s="96" t="s">
        <v>927</v>
      </c>
      <c r="F169" s="83"/>
      <c r="G169" s="96" t="s">
        <v>945</v>
      </c>
      <c r="H169" s="96" t="s">
        <v>153</v>
      </c>
      <c r="I169" s="93">
        <v>287342.7126219999</v>
      </c>
      <c r="J169" s="95">
        <v>3058</v>
      </c>
      <c r="K169" s="83"/>
      <c r="L169" s="93">
        <v>33434.307278216002</v>
      </c>
      <c r="M169" s="94">
        <v>2.3238264613642916E-4</v>
      </c>
      <c r="N169" s="94">
        <f t="shared" si="4"/>
        <v>3.3830567003113742E-3</v>
      </c>
      <c r="O169" s="94">
        <f>L169/'סכום נכסי הקרן'!$C$42</f>
        <v>4.5360921727851002E-4</v>
      </c>
    </row>
    <row r="170" spans="2:15">
      <c r="B170" s="86" t="s">
        <v>1557</v>
      </c>
      <c r="C170" s="83" t="s">
        <v>1558</v>
      </c>
      <c r="D170" s="96" t="s">
        <v>1463</v>
      </c>
      <c r="E170" s="96" t="s">
        <v>927</v>
      </c>
      <c r="F170" s="83"/>
      <c r="G170" s="96" t="s">
        <v>970</v>
      </c>
      <c r="H170" s="96" t="s">
        <v>151</v>
      </c>
      <c r="I170" s="93">
        <v>29826.415163999995</v>
      </c>
      <c r="J170" s="95">
        <v>24459</v>
      </c>
      <c r="K170" s="93">
        <v>67.506125440000005</v>
      </c>
      <c r="L170" s="93">
        <v>25469.541850881997</v>
      </c>
      <c r="M170" s="94">
        <v>7.2336300385147955E-4</v>
      </c>
      <c r="N170" s="94">
        <f t="shared" si="4"/>
        <v>2.5771404053771953E-3</v>
      </c>
      <c r="O170" s="94">
        <f>L170/'סכום נכסי הקרן'!$C$42</f>
        <v>3.4554982244086428E-4</v>
      </c>
    </row>
    <row r="171" spans="2:15">
      <c r="B171" s="86" t="s">
        <v>1559</v>
      </c>
      <c r="C171" s="83" t="s">
        <v>1560</v>
      </c>
      <c r="D171" s="96" t="s">
        <v>30</v>
      </c>
      <c r="E171" s="96" t="s">
        <v>927</v>
      </c>
      <c r="F171" s="83"/>
      <c r="G171" s="96" t="s">
        <v>976</v>
      </c>
      <c r="H171" s="96" t="s">
        <v>153</v>
      </c>
      <c r="I171" s="93">
        <v>26623.626297999992</v>
      </c>
      <c r="J171" s="95">
        <v>9512</v>
      </c>
      <c r="K171" s="83"/>
      <c r="L171" s="93">
        <v>9635.9316643979964</v>
      </c>
      <c r="M171" s="94">
        <v>2.7166965610204074E-4</v>
      </c>
      <c r="N171" s="94">
        <f t="shared" si="4"/>
        <v>9.7501356644598013E-4</v>
      </c>
      <c r="O171" s="94">
        <f>L171/'סכום נכסי הקרן'!$C$42</f>
        <v>1.3073240559958186E-4</v>
      </c>
    </row>
    <row r="172" spans="2:15">
      <c r="B172" s="86" t="s">
        <v>1561</v>
      </c>
      <c r="C172" s="83" t="s">
        <v>1562</v>
      </c>
      <c r="D172" s="96" t="s">
        <v>30</v>
      </c>
      <c r="E172" s="96" t="s">
        <v>927</v>
      </c>
      <c r="F172" s="83"/>
      <c r="G172" s="96" t="s">
        <v>995</v>
      </c>
      <c r="H172" s="96" t="s">
        <v>157</v>
      </c>
      <c r="I172" s="93">
        <v>865712.05520999979</v>
      </c>
      <c r="J172" s="95">
        <v>7866</v>
      </c>
      <c r="K172" s="83"/>
      <c r="L172" s="93">
        <v>24256.119434273995</v>
      </c>
      <c r="M172" s="94">
        <v>2.8177101034150884E-4</v>
      </c>
      <c r="N172" s="94">
        <f t="shared" si="4"/>
        <v>2.4543600288419718E-3</v>
      </c>
      <c r="O172" s="94">
        <f>L172/'סכום נכסי הקרן'!$C$42</f>
        <v>3.2908710383133658E-4</v>
      </c>
    </row>
    <row r="173" spans="2:15">
      <c r="B173" s="86" t="s">
        <v>1563</v>
      </c>
      <c r="C173" s="83" t="s">
        <v>1564</v>
      </c>
      <c r="D173" s="96" t="s">
        <v>1463</v>
      </c>
      <c r="E173" s="96" t="s">
        <v>927</v>
      </c>
      <c r="F173" s="83"/>
      <c r="G173" s="96" t="s">
        <v>1565</v>
      </c>
      <c r="H173" s="96" t="s">
        <v>151</v>
      </c>
      <c r="I173" s="93">
        <v>34442.407986999991</v>
      </c>
      <c r="J173" s="95">
        <v>19895</v>
      </c>
      <c r="K173" s="83"/>
      <c r="L173" s="93">
        <v>23859.768034305998</v>
      </c>
      <c r="M173" s="94">
        <v>1.5524336286819624E-4</v>
      </c>
      <c r="N173" s="94">
        <f t="shared" si="4"/>
        <v>2.4142551375343187E-3</v>
      </c>
      <c r="O173" s="94">
        <f>L173/'סכום נכסי הקרן'!$C$42</f>
        <v>3.2370973361066314E-4</v>
      </c>
    </row>
    <row r="174" spans="2:15">
      <c r="B174" s="86" t="s">
        <v>1566</v>
      </c>
      <c r="C174" s="83" t="s">
        <v>1567</v>
      </c>
      <c r="D174" s="96" t="s">
        <v>1449</v>
      </c>
      <c r="E174" s="96" t="s">
        <v>927</v>
      </c>
      <c r="F174" s="83"/>
      <c r="G174" s="96" t="s">
        <v>995</v>
      </c>
      <c r="H174" s="96" t="s">
        <v>151</v>
      </c>
      <c r="I174" s="93">
        <v>26272.810842999999</v>
      </c>
      <c r="J174" s="95">
        <v>17808</v>
      </c>
      <c r="K174" s="83"/>
      <c r="L174" s="93">
        <v>16291.101622206997</v>
      </c>
      <c r="M174" s="94">
        <v>1.0920961955199818E-5</v>
      </c>
      <c r="N174" s="94">
        <f t="shared" si="4"/>
        <v>1.6484181963108899E-3</v>
      </c>
      <c r="O174" s="94">
        <f>L174/'סכום נכסי הקרן'!$C$42</f>
        <v>2.2102428484494947E-4</v>
      </c>
    </row>
    <row r="175" spans="2:15">
      <c r="B175" s="86" t="s">
        <v>1568</v>
      </c>
      <c r="C175" s="83" t="s">
        <v>1569</v>
      </c>
      <c r="D175" s="96" t="s">
        <v>1463</v>
      </c>
      <c r="E175" s="96" t="s">
        <v>927</v>
      </c>
      <c r="F175" s="83"/>
      <c r="G175" s="96" t="s">
        <v>945</v>
      </c>
      <c r="H175" s="96" t="s">
        <v>151</v>
      </c>
      <c r="I175" s="93">
        <v>54544.701655000004</v>
      </c>
      <c r="J175" s="95">
        <v>14557</v>
      </c>
      <c r="K175" s="93">
        <v>123.45102460299996</v>
      </c>
      <c r="L175" s="93">
        <v>27770.782494126997</v>
      </c>
      <c r="M175" s="94">
        <v>2.0905537180211612E-4</v>
      </c>
      <c r="N175" s="94">
        <f t="shared" si="4"/>
        <v>2.8099918747489351E-3</v>
      </c>
      <c r="O175" s="94">
        <f>L175/'סכום נכסי הקרן'!$C$42</f>
        <v>3.7677116518517725E-4</v>
      </c>
    </row>
    <row r="176" spans="2:15">
      <c r="B176" s="86" t="s">
        <v>1570</v>
      </c>
      <c r="C176" s="83" t="s">
        <v>1571</v>
      </c>
      <c r="D176" s="96" t="s">
        <v>1463</v>
      </c>
      <c r="E176" s="96" t="s">
        <v>927</v>
      </c>
      <c r="F176" s="83"/>
      <c r="G176" s="96" t="s">
        <v>988</v>
      </c>
      <c r="H176" s="96" t="s">
        <v>151</v>
      </c>
      <c r="I176" s="93">
        <v>10515.941804999999</v>
      </c>
      <c r="J176" s="95">
        <v>20723</v>
      </c>
      <c r="K176" s="83"/>
      <c r="L176" s="93">
        <v>7588.0392333179998</v>
      </c>
      <c r="M176" s="94">
        <v>2.9246409267249405E-5</v>
      </c>
      <c r="N176" s="94">
        <f t="shared" si="4"/>
        <v>7.6779718379952006E-4</v>
      </c>
      <c r="O176" s="94">
        <f>L176/'סכום נכסי הקרן'!$C$42</f>
        <v>1.0294828329063747E-4</v>
      </c>
    </row>
    <row r="177" spans="2:15">
      <c r="B177" s="86" t="s">
        <v>1572</v>
      </c>
      <c r="C177" s="83" t="s">
        <v>1573</v>
      </c>
      <c r="D177" s="96" t="s">
        <v>1463</v>
      </c>
      <c r="E177" s="96" t="s">
        <v>927</v>
      </c>
      <c r="F177" s="83"/>
      <c r="G177" s="96" t="s">
        <v>1117</v>
      </c>
      <c r="H177" s="96" t="s">
        <v>151</v>
      </c>
      <c r="I177" s="93">
        <v>134929.02097999997</v>
      </c>
      <c r="J177" s="95">
        <v>3563</v>
      </c>
      <c r="K177" s="83"/>
      <c r="L177" s="93">
        <v>16739.788182995999</v>
      </c>
      <c r="M177" s="94">
        <v>2.7474280417250459E-4</v>
      </c>
      <c r="N177" s="94">
        <f t="shared" si="4"/>
        <v>1.6938186307564362E-3</v>
      </c>
      <c r="O177" s="94">
        <f>L177/'סכום נכסי הקרן'!$C$42</f>
        <v>2.2711169553808186E-4</v>
      </c>
    </row>
    <row r="178" spans="2:15">
      <c r="B178" s="86" t="s">
        <v>1574</v>
      </c>
      <c r="C178" s="83" t="s">
        <v>1575</v>
      </c>
      <c r="D178" s="96" t="s">
        <v>1576</v>
      </c>
      <c r="E178" s="96" t="s">
        <v>927</v>
      </c>
      <c r="F178" s="83"/>
      <c r="G178" s="96" t="s">
        <v>1470</v>
      </c>
      <c r="H178" s="96" t="s">
        <v>153</v>
      </c>
      <c r="I178" s="93">
        <v>145581.31210999994</v>
      </c>
      <c r="J178" s="95">
        <v>2840</v>
      </c>
      <c r="K178" s="83"/>
      <c r="L178" s="93">
        <v>15731.807749229996</v>
      </c>
      <c r="M178" s="94">
        <v>4.671080124120368E-5</v>
      </c>
      <c r="N178" s="94">
        <f t="shared" si="4"/>
        <v>1.5918259400791973E-3</v>
      </c>
      <c r="O178" s="94">
        <f>L178/'סכום נכסי הקרן'!$C$42</f>
        <v>2.1343624499598089E-4</v>
      </c>
    </row>
    <row r="179" spans="2:15">
      <c r="B179" s="86" t="s">
        <v>1577</v>
      </c>
      <c r="C179" s="83" t="s">
        <v>1578</v>
      </c>
      <c r="D179" s="96" t="s">
        <v>1463</v>
      </c>
      <c r="E179" s="96" t="s">
        <v>927</v>
      </c>
      <c r="F179" s="83"/>
      <c r="G179" s="96" t="s">
        <v>939</v>
      </c>
      <c r="H179" s="96" t="s">
        <v>151</v>
      </c>
      <c r="I179" s="93">
        <v>59869.426914999996</v>
      </c>
      <c r="J179" s="95">
        <v>11769</v>
      </c>
      <c r="K179" s="83"/>
      <c r="L179" s="93">
        <v>24534.286394696002</v>
      </c>
      <c r="M179" s="94">
        <v>1.8723911799731048E-5</v>
      </c>
      <c r="N179" s="94">
        <f t="shared" si="4"/>
        <v>2.4825064052998464E-3</v>
      </c>
      <c r="O179" s="94">
        <f>L179/'סכום נכסי הקרן'!$C$42</f>
        <v>3.3286104465624436E-4</v>
      </c>
    </row>
    <row r="180" spans="2:15">
      <c r="B180" s="86" t="s">
        <v>1579</v>
      </c>
      <c r="C180" s="83" t="s">
        <v>1580</v>
      </c>
      <c r="D180" s="96" t="s">
        <v>30</v>
      </c>
      <c r="E180" s="96" t="s">
        <v>927</v>
      </c>
      <c r="F180" s="83"/>
      <c r="G180" s="96" t="s">
        <v>1086</v>
      </c>
      <c r="H180" s="96" t="s">
        <v>153</v>
      </c>
      <c r="I180" s="93">
        <v>13847.978469</v>
      </c>
      <c r="J180" s="95">
        <v>46755</v>
      </c>
      <c r="K180" s="83"/>
      <c r="L180" s="93">
        <v>24635.937977754995</v>
      </c>
      <c r="M180" s="94">
        <v>1.0966148890948274E-4</v>
      </c>
      <c r="N180" s="94">
        <f t="shared" si="4"/>
        <v>2.492792039941634E-3</v>
      </c>
      <c r="O180" s="94">
        <f>L180/'סכום נכסי הקרן'!$C$42</f>
        <v>3.3424016983574386E-4</v>
      </c>
    </row>
    <row r="181" spans="2:15">
      <c r="B181" s="86" t="s">
        <v>1581</v>
      </c>
      <c r="C181" s="83" t="s">
        <v>1582</v>
      </c>
      <c r="D181" s="96" t="s">
        <v>1463</v>
      </c>
      <c r="E181" s="96" t="s">
        <v>927</v>
      </c>
      <c r="F181" s="83"/>
      <c r="G181" s="96" t="s">
        <v>976</v>
      </c>
      <c r="H181" s="96" t="s">
        <v>151</v>
      </c>
      <c r="I181" s="93">
        <v>18403.608309999996</v>
      </c>
      <c r="J181" s="95">
        <v>39006</v>
      </c>
      <c r="K181" s="83"/>
      <c r="L181" s="93">
        <v>24995.576891932</v>
      </c>
      <c r="M181" s="94">
        <v>6.516916135883226E-5</v>
      </c>
      <c r="N181" s="94">
        <f t="shared" si="4"/>
        <v>2.5291821714366548E-3</v>
      </c>
      <c r="O181" s="94">
        <f>L181/'סכום נכסי הקרן'!$C$42</f>
        <v>3.3911945520586468E-4</v>
      </c>
    </row>
    <row r="182" spans="2:15">
      <c r="B182" s="86" t="s">
        <v>1583</v>
      </c>
      <c r="C182" s="83" t="s">
        <v>1584</v>
      </c>
      <c r="D182" s="96" t="s">
        <v>30</v>
      </c>
      <c r="E182" s="96" t="s">
        <v>927</v>
      </c>
      <c r="F182" s="83"/>
      <c r="G182" s="96" t="s">
        <v>1086</v>
      </c>
      <c r="H182" s="96" t="s">
        <v>153</v>
      </c>
      <c r="I182" s="93">
        <v>16688.589436999999</v>
      </c>
      <c r="J182" s="95">
        <v>36465</v>
      </c>
      <c r="K182" s="83"/>
      <c r="L182" s="93">
        <v>23155.305195860998</v>
      </c>
      <c r="M182" s="94">
        <v>3.3018512965615095E-5</v>
      </c>
      <c r="N182" s="94">
        <f t="shared" si="4"/>
        <v>2.3429739320979344E-3</v>
      </c>
      <c r="O182" s="94">
        <f>L182/'סכום נכסי הקרן'!$C$42</f>
        <v>3.1415216048406104E-4</v>
      </c>
    </row>
    <row r="183" spans="2:15">
      <c r="B183" s="86" t="s">
        <v>1585</v>
      </c>
      <c r="C183" s="83" t="s">
        <v>1586</v>
      </c>
      <c r="D183" s="96" t="s">
        <v>1463</v>
      </c>
      <c r="E183" s="96" t="s">
        <v>927</v>
      </c>
      <c r="F183" s="83"/>
      <c r="G183" s="96" t="s">
        <v>1074</v>
      </c>
      <c r="H183" s="96" t="s">
        <v>151</v>
      </c>
      <c r="I183" s="93">
        <v>53016.097876999993</v>
      </c>
      <c r="J183" s="95">
        <v>27157</v>
      </c>
      <c r="K183" s="83"/>
      <c r="L183" s="93">
        <v>50132.379480648997</v>
      </c>
      <c r="M183" s="94">
        <v>5.2851699863434688E-5</v>
      </c>
      <c r="N183" s="94">
        <f t="shared" si="4"/>
        <v>5.0726542916911194E-3</v>
      </c>
      <c r="O183" s="94">
        <f>L183/'סכום נכסי הקרן'!$C$42</f>
        <v>6.8015494465898275E-4</v>
      </c>
    </row>
    <row r="184" spans="2:15">
      <c r="B184" s="86" t="s">
        <v>1587</v>
      </c>
      <c r="C184" s="83" t="s">
        <v>1588</v>
      </c>
      <c r="D184" s="96" t="s">
        <v>1463</v>
      </c>
      <c r="E184" s="96" t="s">
        <v>927</v>
      </c>
      <c r="F184" s="83"/>
      <c r="G184" s="96" t="s">
        <v>1081</v>
      </c>
      <c r="H184" s="96" t="s">
        <v>151</v>
      </c>
      <c r="I184" s="93">
        <v>83108.820320999977</v>
      </c>
      <c r="J184" s="95">
        <v>21471</v>
      </c>
      <c r="K184" s="83"/>
      <c r="L184" s="93">
        <v>62133.834530437991</v>
      </c>
      <c r="M184" s="94">
        <v>1.0943374531832273E-4</v>
      </c>
      <c r="N184" s="94">
        <f t="shared" si="4"/>
        <v>6.2870237889209382E-3</v>
      </c>
      <c r="O184" s="94">
        <f>L184/'סכום נכסי הקרן'!$C$42</f>
        <v>8.4298082844467756E-4</v>
      </c>
    </row>
    <row r="185" spans="2:15">
      <c r="B185" s="86" t="s">
        <v>1589</v>
      </c>
      <c r="C185" s="83" t="s">
        <v>1590</v>
      </c>
      <c r="D185" s="96" t="s">
        <v>1449</v>
      </c>
      <c r="E185" s="96" t="s">
        <v>927</v>
      </c>
      <c r="F185" s="83"/>
      <c r="G185" s="96" t="s">
        <v>983</v>
      </c>
      <c r="H185" s="96" t="s">
        <v>151</v>
      </c>
      <c r="I185" s="93">
        <v>274453.79542899999</v>
      </c>
      <c r="J185" s="95">
        <v>13903</v>
      </c>
      <c r="K185" s="83"/>
      <c r="L185" s="93">
        <v>132863.75752400598</v>
      </c>
      <c r="M185" s="94">
        <v>3.5944869626637174E-5</v>
      </c>
      <c r="N185" s="94">
        <f t="shared" si="4"/>
        <v>1.3443844413459551E-2</v>
      </c>
      <c r="O185" s="94">
        <f>L185/'סכום נכסי הקרן'!$C$42</f>
        <v>1.8025863240903345E-3</v>
      </c>
    </row>
    <row r="186" spans="2:15">
      <c r="B186" s="86" t="s">
        <v>1591</v>
      </c>
      <c r="C186" s="83" t="s">
        <v>1592</v>
      </c>
      <c r="D186" s="96" t="s">
        <v>1463</v>
      </c>
      <c r="E186" s="96" t="s">
        <v>927</v>
      </c>
      <c r="F186" s="83"/>
      <c r="G186" s="96" t="s">
        <v>988</v>
      </c>
      <c r="H186" s="96" t="s">
        <v>151</v>
      </c>
      <c r="I186" s="93">
        <v>13372.531207</v>
      </c>
      <c r="J186" s="95">
        <v>20483</v>
      </c>
      <c r="K186" s="83"/>
      <c r="L186" s="93">
        <v>9537.530766455</v>
      </c>
      <c r="M186" s="94">
        <v>7.0679340417547563E-5</v>
      </c>
      <c r="N186" s="94">
        <f t="shared" si="4"/>
        <v>9.6505685299196433E-4</v>
      </c>
      <c r="O186" s="94">
        <f>L186/'סכום נכסי הקרן'!$C$42</f>
        <v>1.2939738304553277E-4</v>
      </c>
    </row>
    <row r="187" spans="2:15">
      <c r="B187" s="86" t="s">
        <v>1593</v>
      </c>
      <c r="C187" s="83" t="s">
        <v>1594</v>
      </c>
      <c r="D187" s="96" t="s">
        <v>1463</v>
      </c>
      <c r="E187" s="96" t="s">
        <v>927</v>
      </c>
      <c r="F187" s="83"/>
      <c r="G187" s="96" t="s">
        <v>1034</v>
      </c>
      <c r="H187" s="96" t="s">
        <v>151</v>
      </c>
      <c r="I187" s="93">
        <v>54110.612249999998</v>
      </c>
      <c r="J187" s="95">
        <v>2050</v>
      </c>
      <c r="K187" s="83"/>
      <c r="L187" s="93">
        <v>3862.4696130179991</v>
      </c>
      <c r="M187" s="94">
        <v>1.4023109976658122E-4</v>
      </c>
      <c r="N187" s="94">
        <f t="shared" si="4"/>
        <v>3.9082471771692269E-4</v>
      </c>
      <c r="O187" s="94">
        <f>L187/'סכום נכסי הקרן'!$C$42</f>
        <v>5.2402814969181879E-5</v>
      </c>
    </row>
    <row r="188" spans="2:15">
      <c r="B188" s="86" t="s">
        <v>1595</v>
      </c>
      <c r="C188" s="83" t="s">
        <v>1596</v>
      </c>
      <c r="D188" s="96" t="s">
        <v>144</v>
      </c>
      <c r="E188" s="96" t="s">
        <v>927</v>
      </c>
      <c r="F188" s="83"/>
      <c r="G188" s="96" t="s">
        <v>970</v>
      </c>
      <c r="H188" s="96" t="s">
        <v>1597</v>
      </c>
      <c r="I188" s="93">
        <v>42964.240890999994</v>
      </c>
      <c r="J188" s="95">
        <v>10828</v>
      </c>
      <c r="K188" s="83"/>
      <c r="L188" s="93">
        <v>16314.222753874999</v>
      </c>
      <c r="M188" s="94">
        <v>1.4436908901545697E-5</v>
      </c>
      <c r="N188" s="94">
        <f t="shared" si="4"/>
        <v>1.6507577123881134E-3</v>
      </c>
      <c r="O188" s="94">
        <f>L188/'סכום נכסי הקרן'!$C$42</f>
        <v>2.2133797336707864E-4</v>
      </c>
    </row>
    <row r="189" spans="2:15">
      <c r="B189" s="86" t="s">
        <v>1598</v>
      </c>
      <c r="C189" s="83" t="s">
        <v>1599</v>
      </c>
      <c r="D189" s="96" t="s">
        <v>1449</v>
      </c>
      <c r="E189" s="96" t="s">
        <v>927</v>
      </c>
      <c r="F189" s="83"/>
      <c r="G189" s="96" t="s">
        <v>983</v>
      </c>
      <c r="H189" s="96" t="s">
        <v>151</v>
      </c>
      <c r="I189" s="93">
        <v>31843.24894999999</v>
      </c>
      <c r="J189" s="95">
        <v>26762</v>
      </c>
      <c r="K189" s="83"/>
      <c r="L189" s="93">
        <v>29673.221969650996</v>
      </c>
      <c r="M189" s="94">
        <v>7.2728899087578841E-5</v>
      </c>
      <c r="N189" s="94">
        <f t="shared" si="4"/>
        <v>3.0024905725999809E-3</v>
      </c>
      <c r="O189" s="94">
        <f>L189/'סכום נכסי הקרן'!$C$42</f>
        <v>4.0258190127225155E-4</v>
      </c>
    </row>
    <row r="190" spans="2:15">
      <c r="B190" s="86" t="s">
        <v>1600</v>
      </c>
      <c r="C190" s="83" t="s">
        <v>1601</v>
      </c>
      <c r="D190" s="96" t="s">
        <v>1463</v>
      </c>
      <c r="E190" s="96" t="s">
        <v>927</v>
      </c>
      <c r="F190" s="83"/>
      <c r="G190" s="96" t="s">
        <v>1086</v>
      </c>
      <c r="H190" s="96" t="s">
        <v>151</v>
      </c>
      <c r="I190" s="93">
        <v>166046.84890499996</v>
      </c>
      <c r="J190" s="95">
        <v>9392</v>
      </c>
      <c r="K190" s="83"/>
      <c r="L190" s="93">
        <v>54302.208010109993</v>
      </c>
      <c r="M190" s="94">
        <v>1.3263972697949336E-4</v>
      </c>
      <c r="N190" s="94">
        <f t="shared" si="4"/>
        <v>5.4945791794525521E-3</v>
      </c>
      <c r="O190" s="94">
        <f>L190/'סכום נכסי הקרן'!$C$42</f>
        <v>7.367277529332784E-4</v>
      </c>
    </row>
    <row r="191" spans="2:15">
      <c r="B191" s="86" t="s">
        <v>1602</v>
      </c>
      <c r="C191" s="83" t="s">
        <v>1603</v>
      </c>
      <c r="D191" s="96" t="s">
        <v>30</v>
      </c>
      <c r="E191" s="96" t="s">
        <v>927</v>
      </c>
      <c r="F191" s="83"/>
      <c r="G191" s="96" t="s">
        <v>995</v>
      </c>
      <c r="H191" s="96" t="s">
        <v>153</v>
      </c>
      <c r="I191" s="93">
        <v>1323680.3265439998</v>
      </c>
      <c r="J191" s="95">
        <v>465</v>
      </c>
      <c r="K191" s="83"/>
      <c r="L191" s="93">
        <v>23420.206936251998</v>
      </c>
      <c r="M191" s="94">
        <v>2.3467278450683182E-4</v>
      </c>
      <c r="N191" s="94">
        <f t="shared" si="4"/>
        <v>2.3697780647601299E-3</v>
      </c>
      <c r="O191" s="94">
        <f>L191/'סכום נכסי הקרן'!$C$42</f>
        <v>3.1774612970000973E-4</v>
      </c>
    </row>
    <row r="192" spans="2:15">
      <c r="B192" s="86" t="s">
        <v>1604</v>
      </c>
      <c r="C192" s="83" t="s">
        <v>1605</v>
      </c>
      <c r="D192" s="96" t="s">
        <v>1463</v>
      </c>
      <c r="E192" s="96" t="s">
        <v>927</v>
      </c>
      <c r="F192" s="83"/>
      <c r="G192" s="96" t="s">
        <v>1034</v>
      </c>
      <c r="H192" s="96" t="s">
        <v>151</v>
      </c>
      <c r="I192" s="93">
        <v>112189.33606499998</v>
      </c>
      <c r="J192" s="95">
        <v>4988</v>
      </c>
      <c r="K192" s="93">
        <v>175.78947068099995</v>
      </c>
      <c r="L192" s="93">
        <v>19661.075687414996</v>
      </c>
      <c r="M192" s="94">
        <v>1.95838500734726E-4</v>
      </c>
      <c r="N192" s="94">
        <f t="shared" si="4"/>
        <v>1.9894096589515901E-3</v>
      </c>
      <c r="O192" s="94">
        <f>L192/'סכום נכסי הקרן'!$C$42</f>
        <v>2.6674532477102163E-4</v>
      </c>
    </row>
    <row r="193" spans="2:15" s="127" customFormat="1">
      <c r="B193" s="86" t="s">
        <v>1491</v>
      </c>
      <c r="C193" s="83" t="s">
        <v>1492</v>
      </c>
      <c r="D193" s="96" t="s">
        <v>1463</v>
      </c>
      <c r="E193" s="96" t="s">
        <v>927</v>
      </c>
      <c r="F193" s="83"/>
      <c r="G193" s="96" t="s">
        <v>175</v>
      </c>
      <c r="H193" s="96" t="s">
        <v>151</v>
      </c>
      <c r="I193" s="93">
        <v>324431.924963</v>
      </c>
      <c r="J193" s="95">
        <v>7429</v>
      </c>
      <c r="K193" s="83"/>
      <c r="L193" s="93">
        <v>83923.330116266981</v>
      </c>
      <c r="M193" s="94">
        <v>6.3623958409832109E-3</v>
      </c>
      <c r="N193" s="94">
        <f t="shared" si="4"/>
        <v>8.491798017519139E-3</v>
      </c>
      <c r="O193" s="94">
        <f>L193/'סכום נכסי הקרן'!$C$42</f>
        <v>1.138602806053924E-3</v>
      </c>
    </row>
    <row r="194" spans="2:15">
      <c r="B194" s="86" t="s">
        <v>1606</v>
      </c>
      <c r="C194" s="83" t="s">
        <v>1607</v>
      </c>
      <c r="D194" s="96" t="s">
        <v>1463</v>
      </c>
      <c r="E194" s="96" t="s">
        <v>927</v>
      </c>
      <c r="F194" s="83"/>
      <c r="G194" s="96" t="s">
        <v>995</v>
      </c>
      <c r="H194" s="96" t="s">
        <v>151</v>
      </c>
      <c r="I194" s="93">
        <v>50286.795651</v>
      </c>
      <c r="J194" s="95">
        <v>20383</v>
      </c>
      <c r="K194" s="83"/>
      <c r="L194" s="93">
        <v>35690.352213920989</v>
      </c>
      <c r="M194" s="94">
        <v>5.1847145875553969E-4</v>
      </c>
      <c r="N194" s="94">
        <f t="shared" si="4"/>
        <v>3.6113350334746612E-3</v>
      </c>
      <c r="O194" s="94">
        <f>L194/'סכום נכסי הקרן'!$C$42</f>
        <v>4.842173817879346E-4</v>
      </c>
    </row>
    <row r="195" spans="2:15">
      <c r="B195" s="86" t="s">
        <v>1608</v>
      </c>
      <c r="C195" s="83" t="s">
        <v>1609</v>
      </c>
      <c r="D195" s="96" t="s">
        <v>1449</v>
      </c>
      <c r="E195" s="96" t="s">
        <v>927</v>
      </c>
      <c r="F195" s="83"/>
      <c r="G195" s="96" t="s">
        <v>995</v>
      </c>
      <c r="H195" s="96" t="s">
        <v>151</v>
      </c>
      <c r="I195" s="93">
        <v>70336.013102999976</v>
      </c>
      <c r="J195" s="95">
        <v>10359</v>
      </c>
      <c r="K195" s="83"/>
      <c r="L195" s="93">
        <v>25370.226652588</v>
      </c>
      <c r="M195" s="94">
        <v>5.9775204110132593E-5</v>
      </c>
      <c r="N195" s="94">
        <f t="shared" si="4"/>
        <v>2.5670911782693807E-3</v>
      </c>
      <c r="O195" s="94">
        <f>L195/'סכום נכסי הקרן'!$C$42</f>
        <v>3.4420239541068466E-4</v>
      </c>
    </row>
    <row r="196" spans="2:15" s="127" customFormat="1">
      <c r="B196" s="86" t="s">
        <v>1495</v>
      </c>
      <c r="C196" s="83" t="s">
        <v>1496</v>
      </c>
      <c r="D196" s="96" t="s">
        <v>1449</v>
      </c>
      <c r="E196" s="96" t="s">
        <v>927</v>
      </c>
      <c r="F196" s="83"/>
      <c r="G196" s="96" t="s">
        <v>1195</v>
      </c>
      <c r="H196" s="96" t="s">
        <v>151</v>
      </c>
      <c r="I196" s="93">
        <v>272742.37662099994</v>
      </c>
      <c r="J196" s="95">
        <v>5589</v>
      </c>
      <c r="K196" s="83"/>
      <c r="L196" s="93">
        <v>53078.115713642983</v>
      </c>
      <c r="M196" s="94">
        <v>2.0046530758904145E-3</v>
      </c>
      <c r="N196" s="94">
        <f t="shared" si="4"/>
        <v>5.3707191691074177E-3</v>
      </c>
      <c r="O196" s="94">
        <f>L196/'סכום נכסי הקרן'!$C$42</f>
        <v>7.201202741583606E-4</v>
      </c>
    </row>
    <row r="197" spans="2:15">
      <c r="B197" s="86" t="s">
        <v>1497</v>
      </c>
      <c r="C197" s="83" t="s">
        <v>1498</v>
      </c>
      <c r="D197" s="96" t="s">
        <v>140</v>
      </c>
      <c r="E197" s="96" t="s">
        <v>927</v>
      </c>
      <c r="F197" s="83" t="s">
        <v>1422</v>
      </c>
      <c r="G197" s="96" t="s">
        <v>659</v>
      </c>
      <c r="H197" s="96" t="s">
        <v>154</v>
      </c>
      <c r="I197" s="93">
        <v>6766.3516919999993</v>
      </c>
      <c r="J197" s="95">
        <v>27.5</v>
      </c>
      <c r="K197" s="83"/>
      <c r="L197" s="93">
        <v>7.9640035190000003</v>
      </c>
      <c r="M197" s="94">
        <v>9.8698126072936242E-4</v>
      </c>
      <c r="N197" s="94">
        <f>L197/$L$11</f>
        <v>8.0583920109541835E-7</v>
      </c>
      <c r="O197" s="94">
        <f>L197/'סכום נכסי הקרן'!$C$42</f>
        <v>1.0804905789122271E-7</v>
      </c>
    </row>
    <row r="198" spans="2:15">
      <c r="B198" s="86" t="s">
        <v>1610</v>
      </c>
      <c r="C198" s="83" t="s">
        <v>1611</v>
      </c>
      <c r="D198" s="96" t="s">
        <v>1463</v>
      </c>
      <c r="E198" s="96" t="s">
        <v>927</v>
      </c>
      <c r="F198" s="83"/>
      <c r="G198" s="96" t="s">
        <v>1117</v>
      </c>
      <c r="H198" s="96" t="s">
        <v>151</v>
      </c>
      <c r="I198" s="93">
        <v>233743.93441899997</v>
      </c>
      <c r="J198" s="95">
        <v>8522</v>
      </c>
      <c r="K198" s="83"/>
      <c r="L198" s="93">
        <v>69360.249472007999</v>
      </c>
      <c r="M198" s="94">
        <v>3.7061020312100288E-4</v>
      </c>
      <c r="N198" s="94">
        <f t="shared" si="4"/>
        <v>7.018229950420723E-3</v>
      </c>
      <c r="O198" s="94">
        <f>L198/'סכום נכסי הקרן'!$C$42</f>
        <v>9.4102289039315549E-4</v>
      </c>
    </row>
    <row r="199" spans="2:15">
      <c r="B199" s="86" t="s">
        <v>1612</v>
      </c>
      <c r="C199" s="83" t="s">
        <v>1613</v>
      </c>
      <c r="D199" s="96" t="s">
        <v>1449</v>
      </c>
      <c r="E199" s="96" t="s">
        <v>927</v>
      </c>
      <c r="F199" s="83"/>
      <c r="G199" s="96" t="s">
        <v>1470</v>
      </c>
      <c r="H199" s="96" t="s">
        <v>151</v>
      </c>
      <c r="I199" s="93">
        <v>63913.746779999987</v>
      </c>
      <c r="J199" s="95">
        <v>10985</v>
      </c>
      <c r="K199" s="83"/>
      <c r="L199" s="93">
        <v>24446.861141730995</v>
      </c>
      <c r="M199" s="94">
        <v>1.7668889108082196E-4</v>
      </c>
      <c r="N199" s="94">
        <f t="shared" si="4"/>
        <v>2.4736602645570893E-3</v>
      </c>
      <c r="O199" s="94">
        <f>L199/'סכום נכסי הקרן'!$C$42</f>
        <v>3.316749306375558E-4</v>
      </c>
    </row>
    <row r="200" spans="2:15">
      <c r="B200" s="86" t="s">
        <v>1614</v>
      </c>
      <c r="C200" s="83" t="s">
        <v>1615</v>
      </c>
      <c r="D200" s="96" t="s">
        <v>1463</v>
      </c>
      <c r="E200" s="96" t="s">
        <v>927</v>
      </c>
      <c r="F200" s="83"/>
      <c r="G200" s="96" t="s">
        <v>988</v>
      </c>
      <c r="H200" s="96" t="s">
        <v>151</v>
      </c>
      <c r="I200" s="93">
        <v>11357.472801999998</v>
      </c>
      <c r="J200" s="95">
        <v>24498</v>
      </c>
      <c r="K200" s="83"/>
      <c r="L200" s="93">
        <v>9688.1555371779978</v>
      </c>
      <c r="M200" s="94">
        <v>4.6112354047909047E-5</v>
      </c>
      <c r="N200" s="94">
        <f t="shared" si="4"/>
        <v>9.8029784888241335E-4</v>
      </c>
      <c r="O200" s="94">
        <f>L200/'סכום נכסי הקרן'!$C$42</f>
        <v>1.3144093620731553E-4</v>
      </c>
    </row>
    <row r="201" spans="2:15">
      <c r="B201" s="86" t="s">
        <v>1616</v>
      </c>
      <c r="C201" s="83" t="s">
        <v>1617</v>
      </c>
      <c r="D201" s="96" t="s">
        <v>30</v>
      </c>
      <c r="E201" s="96" t="s">
        <v>927</v>
      </c>
      <c r="F201" s="83"/>
      <c r="G201" s="96" t="s">
        <v>976</v>
      </c>
      <c r="H201" s="96" t="s">
        <v>157</v>
      </c>
      <c r="I201" s="93">
        <v>114534.85453599998</v>
      </c>
      <c r="J201" s="95">
        <v>28260</v>
      </c>
      <c r="K201" s="83"/>
      <c r="L201" s="93">
        <v>11529.321272942998</v>
      </c>
      <c r="M201" s="94">
        <v>8.581836222616388E-4</v>
      </c>
      <c r="N201" s="94">
        <f t="shared" si="4"/>
        <v>1.1665965517965258E-3</v>
      </c>
      <c r="O201" s="94">
        <f>L201/'סכום נכסי הקרן'!$C$42</f>
        <v>1.564203605252982E-4</v>
      </c>
    </row>
    <row r="202" spans="2:15">
      <c r="B202" s="86" t="s">
        <v>1618</v>
      </c>
      <c r="C202" s="83" t="s">
        <v>1619</v>
      </c>
      <c r="D202" s="96" t="s">
        <v>30</v>
      </c>
      <c r="E202" s="96" t="s">
        <v>927</v>
      </c>
      <c r="F202" s="83"/>
      <c r="G202" s="96" t="s">
        <v>1074</v>
      </c>
      <c r="H202" s="96" t="s">
        <v>153</v>
      </c>
      <c r="I202" s="93">
        <v>35507.637099999993</v>
      </c>
      <c r="J202" s="95">
        <v>10796</v>
      </c>
      <c r="K202" s="83"/>
      <c r="L202" s="93">
        <v>14586.104127507</v>
      </c>
      <c r="M202" s="94">
        <v>2.890314499451736E-5</v>
      </c>
      <c r="N202" s="94">
        <f t="shared" si="4"/>
        <v>1.4758977026018093E-3</v>
      </c>
      <c r="O202" s="94">
        <f>L202/'סכום נכסי הקרן'!$C$42</f>
        <v>1.9789227936934647E-4</v>
      </c>
    </row>
    <row r="203" spans="2:15">
      <c r="B203" s="86" t="s">
        <v>1620</v>
      </c>
      <c r="C203" s="83" t="s">
        <v>1621</v>
      </c>
      <c r="D203" s="96" t="s">
        <v>140</v>
      </c>
      <c r="E203" s="96" t="s">
        <v>927</v>
      </c>
      <c r="F203" s="83"/>
      <c r="G203" s="96" t="s">
        <v>1117</v>
      </c>
      <c r="H203" s="96" t="s">
        <v>154</v>
      </c>
      <c r="I203" s="93">
        <v>1680833.8943129994</v>
      </c>
      <c r="J203" s="95">
        <v>810.8</v>
      </c>
      <c r="K203" s="83"/>
      <c r="L203" s="93">
        <v>58328.701199128976</v>
      </c>
      <c r="M203" s="94">
        <v>1.5327049709918769E-3</v>
      </c>
      <c r="N203" s="94">
        <f t="shared" si="4"/>
        <v>5.9020006537040632E-3</v>
      </c>
      <c r="O203" s="94">
        <f>L203/'סכום נכסי הקרן'!$C$42</f>
        <v>7.9135590504810253E-4</v>
      </c>
    </row>
    <row r="204" spans="2:15">
      <c r="B204" s="86" t="s">
        <v>1622</v>
      </c>
      <c r="C204" s="83" t="s">
        <v>1623</v>
      </c>
      <c r="D204" s="96" t="s">
        <v>1449</v>
      </c>
      <c r="E204" s="96" t="s">
        <v>927</v>
      </c>
      <c r="F204" s="83"/>
      <c r="G204" s="96" t="s">
        <v>1081</v>
      </c>
      <c r="H204" s="96" t="s">
        <v>151</v>
      </c>
      <c r="I204" s="93">
        <v>69239.892345</v>
      </c>
      <c r="J204" s="95">
        <v>8842</v>
      </c>
      <c r="K204" s="83"/>
      <c r="L204" s="93">
        <v>21317.470040945991</v>
      </c>
      <c r="M204" s="94">
        <v>5.7844521591478698E-5</v>
      </c>
      <c r="N204" s="94">
        <f t="shared" si="4"/>
        <v>2.1570122346365366E-3</v>
      </c>
      <c r="O204" s="94">
        <f>L204/'סכום נכסי הקרן'!$C$42</f>
        <v>2.8921792275121911E-4</v>
      </c>
    </row>
    <row r="205" spans="2:15">
      <c r="B205" s="86" t="s">
        <v>1624</v>
      </c>
      <c r="C205" s="83" t="s">
        <v>1625</v>
      </c>
      <c r="D205" s="96" t="s">
        <v>1463</v>
      </c>
      <c r="E205" s="96" t="s">
        <v>927</v>
      </c>
      <c r="F205" s="83"/>
      <c r="G205" s="96" t="s">
        <v>1470</v>
      </c>
      <c r="H205" s="96" t="s">
        <v>151</v>
      </c>
      <c r="I205" s="93">
        <v>67109.434118999983</v>
      </c>
      <c r="J205" s="95">
        <v>10691</v>
      </c>
      <c r="K205" s="83"/>
      <c r="L205" s="93">
        <v>24982.199552988001</v>
      </c>
      <c r="M205" s="94">
        <v>1.3134799073859482E-4</v>
      </c>
      <c r="N205" s="94">
        <f t="shared" si="4"/>
        <v>2.5278285828675769E-3</v>
      </c>
      <c r="O205" s="94">
        <f>L205/'סכום נכסי הקרן'!$C$42</f>
        <v>3.3893796245959172E-4</v>
      </c>
    </row>
    <row r="206" spans="2:15">
      <c r="B206" s="86" t="s">
        <v>1626</v>
      </c>
      <c r="C206" s="83" t="s">
        <v>1627</v>
      </c>
      <c r="D206" s="96" t="s">
        <v>30</v>
      </c>
      <c r="E206" s="96" t="s">
        <v>927</v>
      </c>
      <c r="F206" s="83"/>
      <c r="G206" s="96" t="s">
        <v>976</v>
      </c>
      <c r="H206" s="96" t="s">
        <v>153</v>
      </c>
      <c r="I206" s="93">
        <v>32251.586778999994</v>
      </c>
      <c r="J206" s="95">
        <v>10550</v>
      </c>
      <c r="K206" s="83"/>
      <c r="L206" s="93">
        <v>12946.673853070999</v>
      </c>
      <c r="M206" s="94">
        <v>1.5119694589788737E-4</v>
      </c>
      <c r="N206" s="94">
        <f t="shared" si="4"/>
        <v>1.3100116404659357E-3</v>
      </c>
      <c r="O206" s="94">
        <f>L206/'סכום נכסי הקרן'!$C$42</f>
        <v>1.7564983607954227E-4</v>
      </c>
    </row>
    <row r="207" spans="2:15">
      <c r="B207" s="86" t="s">
        <v>1628</v>
      </c>
      <c r="C207" s="83" t="s">
        <v>1629</v>
      </c>
      <c r="D207" s="96" t="s">
        <v>1463</v>
      </c>
      <c r="E207" s="96" t="s">
        <v>927</v>
      </c>
      <c r="F207" s="83"/>
      <c r="G207" s="96" t="s">
        <v>1470</v>
      </c>
      <c r="H207" s="96" t="s">
        <v>151</v>
      </c>
      <c r="I207" s="93">
        <v>79892.183474999983</v>
      </c>
      <c r="J207" s="95">
        <v>9263</v>
      </c>
      <c r="K207" s="93">
        <v>161.34705805899995</v>
      </c>
      <c r="L207" s="93">
        <v>25929.584968375995</v>
      </c>
      <c r="M207" s="94">
        <v>6.6136645465190275E-4</v>
      </c>
      <c r="N207" s="94">
        <f t="shared" si="4"/>
        <v>2.6236899551590818E-3</v>
      </c>
      <c r="O207" s="94">
        <f>L207/'סכום נכסי הקרן'!$C$42</f>
        <v>3.5179130956677771E-4</v>
      </c>
    </row>
    <row r="208" spans="2:15">
      <c r="B208" s="86" t="s">
        <v>1630</v>
      </c>
      <c r="C208" s="83" t="s">
        <v>1631</v>
      </c>
      <c r="D208" s="96" t="s">
        <v>1463</v>
      </c>
      <c r="E208" s="96" t="s">
        <v>927</v>
      </c>
      <c r="F208" s="83"/>
      <c r="G208" s="96" t="s">
        <v>1470</v>
      </c>
      <c r="H208" s="96" t="s">
        <v>151</v>
      </c>
      <c r="I208" s="93">
        <v>131378.25726999997</v>
      </c>
      <c r="J208" s="95">
        <v>5574</v>
      </c>
      <c r="K208" s="83"/>
      <c r="L208" s="93">
        <v>25498.769777720994</v>
      </c>
      <c r="M208" s="94">
        <v>1.0867293179860775E-4</v>
      </c>
      <c r="N208" s="94">
        <f t="shared" si="4"/>
        <v>2.5800978386778489E-3</v>
      </c>
      <c r="O208" s="94">
        <f>L208/'סכום נכסי הקרן'!$C$42</f>
        <v>3.4594636294358168E-4</v>
      </c>
    </row>
    <row r="209" spans="2:15">
      <c r="B209" s="86" t="s">
        <v>1632</v>
      </c>
      <c r="C209" s="83" t="s">
        <v>1633</v>
      </c>
      <c r="D209" s="96" t="s">
        <v>1463</v>
      </c>
      <c r="E209" s="96" t="s">
        <v>927</v>
      </c>
      <c r="F209" s="83"/>
      <c r="G209" s="96" t="s">
        <v>1074</v>
      </c>
      <c r="H209" s="96" t="s">
        <v>151</v>
      </c>
      <c r="I209" s="93">
        <v>62653.225662999983</v>
      </c>
      <c r="J209" s="95">
        <v>4120</v>
      </c>
      <c r="K209" s="83"/>
      <c r="L209" s="93">
        <v>8988.1315084479993</v>
      </c>
      <c r="M209" s="94">
        <v>8.105018701144621E-5</v>
      </c>
      <c r="N209" s="94">
        <f t="shared" si="4"/>
        <v>9.0946578524588072E-4</v>
      </c>
      <c r="O209" s="94">
        <f>L209/'סכום נכסי הקרן'!$C$42</f>
        <v>1.219435852047645E-4</v>
      </c>
    </row>
    <row r="210" spans="2:15">
      <c r="B210" s="86" t="s">
        <v>1634</v>
      </c>
      <c r="C210" s="83" t="s">
        <v>1635</v>
      </c>
      <c r="D210" s="96" t="s">
        <v>30</v>
      </c>
      <c r="E210" s="96" t="s">
        <v>927</v>
      </c>
      <c r="F210" s="83"/>
      <c r="G210" s="96" t="s">
        <v>1565</v>
      </c>
      <c r="H210" s="96" t="s">
        <v>153</v>
      </c>
      <c r="I210" s="93">
        <v>115754.89694599998</v>
      </c>
      <c r="J210" s="95">
        <v>5515</v>
      </c>
      <c r="K210" s="83"/>
      <c r="L210" s="93">
        <v>24290.673165803997</v>
      </c>
      <c r="M210" s="94">
        <v>7.4935470469002393E-5</v>
      </c>
      <c r="N210" s="94">
        <f t="shared" si="4"/>
        <v>2.4578563546967473E-3</v>
      </c>
      <c r="O210" s="94">
        <f>L210/'סכום נכסי הקרן'!$C$42</f>
        <v>3.2955590047733705E-4</v>
      </c>
    </row>
    <row r="211" spans="2:15">
      <c r="B211" s="86" t="s">
        <v>1636</v>
      </c>
      <c r="C211" s="83" t="s">
        <v>1637</v>
      </c>
      <c r="D211" s="96" t="s">
        <v>1463</v>
      </c>
      <c r="E211" s="96" t="s">
        <v>927</v>
      </c>
      <c r="F211" s="83"/>
      <c r="G211" s="96" t="s">
        <v>945</v>
      </c>
      <c r="H211" s="96" t="s">
        <v>151</v>
      </c>
      <c r="I211" s="93">
        <v>88714.410988000003</v>
      </c>
      <c r="J211" s="95">
        <v>11982</v>
      </c>
      <c r="K211" s="83"/>
      <c r="L211" s="93">
        <v>37012.826842985989</v>
      </c>
      <c r="M211" s="94">
        <v>1.2703704678912253E-4</v>
      </c>
      <c r="N211" s="94">
        <f t="shared" si="4"/>
        <v>3.7451498787358689E-3</v>
      </c>
      <c r="O211" s="94">
        <f>L211/'סכום נכסי הקרן'!$C$42</f>
        <v>5.0215963123755058E-4</v>
      </c>
    </row>
    <row r="212" spans="2:15">
      <c r="B212" s="86" t="s">
        <v>1638</v>
      </c>
      <c r="C212" s="83" t="s">
        <v>1639</v>
      </c>
      <c r="D212" s="96" t="s">
        <v>1463</v>
      </c>
      <c r="E212" s="96" t="s">
        <v>927</v>
      </c>
      <c r="F212" s="83"/>
      <c r="G212" s="96" t="s">
        <v>966</v>
      </c>
      <c r="H212" s="96" t="s">
        <v>151</v>
      </c>
      <c r="I212" s="93">
        <v>45915.635684999994</v>
      </c>
      <c r="J212" s="95">
        <v>21732</v>
      </c>
      <c r="K212" s="83"/>
      <c r="L212" s="93">
        <v>34744.739868688986</v>
      </c>
      <c r="M212" s="94">
        <v>4.8450538344823295E-5</v>
      </c>
      <c r="N212" s="94">
        <f t="shared" si="4"/>
        <v>3.5156530696219624E-3</v>
      </c>
      <c r="O212" s="94">
        <f>L212/'סכום נכסי הקרן'!$C$42</f>
        <v>4.7138809024017584E-4</v>
      </c>
    </row>
    <row r="213" spans="2:15">
      <c r="B213" s="86" t="s">
        <v>1640</v>
      </c>
      <c r="C213" s="83" t="s">
        <v>1641</v>
      </c>
      <c r="D213" s="96" t="s">
        <v>1449</v>
      </c>
      <c r="E213" s="96" t="s">
        <v>927</v>
      </c>
      <c r="F213" s="83"/>
      <c r="G213" s="96" t="s">
        <v>1074</v>
      </c>
      <c r="H213" s="96" t="s">
        <v>151</v>
      </c>
      <c r="I213" s="93">
        <v>99202.789124999996</v>
      </c>
      <c r="J213" s="95">
        <v>5978</v>
      </c>
      <c r="K213" s="83"/>
      <c r="L213" s="93">
        <v>20649.453399412996</v>
      </c>
      <c r="M213" s="94">
        <v>3.2709118608996793E-3</v>
      </c>
      <c r="N213" s="94">
        <f t="shared" si="4"/>
        <v>2.0894188445222408E-3</v>
      </c>
      <c r="O213" s="94">
        <f>L213/'סכום נכסי הקרן'!$C$42</f>
        <v>2.8015482168639662E-4</v>
      </c>
    </row>
    <row r="214" spans="2:15">
      <c r="B214" s="86" t="s">
        <v>1642</v>
      </c>
      <c r="C214" s="83" t="s">
        <v>1643</v>
      </c>
      <c r="D214" s="96" t="s">
        <v>30</v>
      </c>
      <c r="E214" s="96" t="s">
        <v>927</v>
      </c>
      <c r="F214" s="83"/>
      <c r="G214" s="96" t="s">
        <v>976</v>
      </c>
      <c r="H214" s="96" t="s">
        <v>153</v>
      </c>
      <c r="I214" s="93">
        <v>46789.12356</v>
      </c>
      <c r="J214" s="95">
        <v>9882</v>
      </c>
      <c r="K214" s="83"/>
      <c r="L214" s="93">
        <v>17593.183029481996</v>
      </c>
      <c r="M214" s="94">
        <v>7.73070223655553E-5</v>
      </c>
      <c r="N214" s="94">
        <f t="shared" si="4"/>
        <v>1.7801695495713961E-3</v>
      </c>
      <c r="O214" s="94">
        <f>L214/'סכום נכסי הקרן'!$C$42</f>
        <v>2.3868985581287976E-4</v>
      </c>
    </row>
    <row r="215" spans="2:15">
      <c r="B215" s="86" t="s">
        <v>1644</v>
      </c>
      <c r="C215" s="83" t="s">
        <v>1645</v>
      </c>
      <c r="D215" s="96" t="s">
        <v>1463</v>
      </c>
      <c r="E215" s="96" t="s">
        <v>927</v>
      </c>
      <c r="F215" s="83"/>
      <c r="G215" s="96" t="s">
        <v>1074</v>
      </c>
      <c r="H215" s="96" t="s">
        <v>151</v>
      </c>
      <c r="I215" s="93">
        <v>77258.226954999976</v>
      </c>
      <c r="J215" s="95">
        <v>17201</v>
      </c>
      <c r="K215" s="83"/>
      <c r="L215" s="93">
        <v>46272.951290074998</v>
      </c>
      <c r="M215" s="94">
        <v>4.4736249106263462E-5</v>
      </c>
      <c r="N215" s="94">
        <f t="shared" si="4"/>
        <v>4.6821373208789565E-3</v>
      </c>
      <c r="O215" s="94">
        <f>L215/'סכום נכסי הקרן'!$C$42</f>
        <v>6.2779339321121183E-4</v>
      </c>
    </row>
    <row r="216" spans="2:15">
      <c r="B216" s="86" t="s">
        <v>1646</v>
      </c>
      <c r="C216" s="83" t="s">
        <v>1647</v>
      </c>
      <c r="D216" s="96" t="s">
        <v>1463</v>
      </c>
      <c r="E216" s="96" t="s">
        <v>927</v>
      </c>
      <c r="F216" s="83"/>
      <c r="G216" s="96" t="s">
        <v>1648</v>
      </c>
      <c r="H216" s="96" t="s">
        <v>151</v>
      </c>
      <c r="I216" s="93">
        <v>160235.66901899996</v>
      </c>
      <c r="J216" s="95">
        <v>11868</v>
      </c>
      <c r="K216" s="83"/>
      <c r="L216" s="93">
        <v>66216.390351295981</v>
      </c>
      <c r="M216" s="94">
        <v>5.6336028509149466E-5</v>
      </c>
      <c r="N216" s="94">
        <f t="shared" si="4"/>
        <v>6.7001179711697108E-3</v>
      </c>
      <c r="O216" s="94">
        <f>L216/'סכום נכסי הקרן'!$C$42</f>
        <v>8.9836959229688406E-4</v>
      </c>
    </row>
    <row r="217" spans="2:15">
      <c r="B217" s="86" t="s">
        <v>1649</v>
      </c>
      <c r="C217" s="83" t="s">
        <v>1650</v>
      </c>
      <c r="D217" s="96" t="s">
        <v>1463</v>
      </c>
      <c r="E217" s="96" t="s">
        <v>927</v>
      </c>
      <c r="F217" s="83"/>
      <c r="G217" s="96" t="s">
        <v>1103</v>
      </c>
      <c r="H217" s="96" t="s">
        <v>151</v>
      </c>
      <c r="I217" s="93">
        <v>62564.456568999987</v>
      </c>
      <c r="J217" s="95">
        <v>13032</v>
      </c>
      <c r="K217" s="83"/>
      <c r="L217" s="93">
        <v>28390.138728311998</v>
      </c>
      <c r="M217" s="94">
        <v>3.4731422738795517E-5</v>
      </c>
      <c r="N217" s="94">
        <f t="shared" ref="N217:N218" si="5">L217/$L$11</f>
        <v>2.8726615523499538E-3</v>
      </c>
      <c r="O217" s="94">
        <f>L217/'סכום נכסי הקרן'!$C$42</f>
        <v>3.8517408181411766E-4</v>
      </c>
    </row>
    <row r="218" spans="2:15">
      <c r="B218" s="86" t="s">
        <v>1651</v>
      </c>
      <c r="C218" s="83" t="s">
        <v>1652</v>
      </c>
      <c r="D218" s="96" t="s">
        <v>1463</v>
      </c>
      <c r="E218" s="96" t="s">
        <v>927</v>
      </c>
      <c r="F218" s="83"/>
      <c r="G218" s="96" t="s">
        <v>939</v>
      </c>
      <c r="H218" s="96" t="s">
        <v>151</v>
      </c>
      <c r="I218" s="93">
        <v>55007.366166999993</v>
      </c>
      <c r="J218" s="95">
        <v>5044</v>
      </c>
      <c r="K218" s="83"/>
      <c r="L218" s="93">
        <v>9661.0581360309989</v>
      </c>
      <c r="M218" s="94">
        <v>1.2484346361162898E-5</v>
      </c>
      <c r="N218" s="94">
        <f t="shared" si="5"/>
        <v>9.7755599322652833E-4</v>
      </c>
      <c r="O218" s="94">
        <f>L218/'סכום נכסי הקרן'!$C$42</f>
        <v>1.3107330092711395E-4</v>
      </c>
    </row>
    <row r="219" spans="2:15">
      <c r="B219" s="142"/>
      <c r="C219" s="142"/>
      <c r="D219" s="142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</row>
    <row r="220" spans="2:15">
      <c r="B220" s="142"/>
      <c r="C220" s="142"/>
      <c r="D220" s="142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</row>
    <row r="221" spans="2:15">
      <c r="B221" s="142"/>
      <c r="C221" s="142"/>
      <c r="D221" s="142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</row>
    <row r="222" spans="2:15">
      <c r="B222" s="143" t="s">
        <v>243</v>
      </c>
      <c r="C222" s="142"/>
      <c r="D222" s="142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</row>
    <row r="223" spans="2:15">
      <c r="B223" s="143" t="s">
        <v>131</v>
      </c>
      <c r="C223" s="142"/>
      <c r="D223" s="142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</row>
    <row r="224" spans="2:15">
      <c r="B224" s="143" t="s">
        <v>225</v>
      </c>
      <c r="C224" s="142"/>
      <c r="D224" s="142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</row>
    <row r="225" spans="2:15">
      <c r="B225" s="143" t="s">
        <v>233</v>
      </c>
      <c r="C225" s="142"/>
      <c r="D225" s="142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</row>
    <row r="226" spans="2:15">
      <c r="B226" s="143" t="s">
        <v>240</v>
      </c>
      <c r="C226" s="142"/>
      <c r="D226" s="142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</row>
    <row r="227" spans="2:15">
      <c r="B227" s="142"/>
      <c r="C227" s="142"/>
      <c r="D227" s="142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</row>
    <row r="228" spans="2:15">
      <c r="B228" s="142"/>
      <c r="C228" s="142"/>
      <c r="D228" s="142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</row>
    <row r="229" spans="2:15">
      <c r="B229" s="142"/>
      <c r="C229" s="142"/>
      <c r="D229" s="142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</row>
    <row r="230" spans="2:15">
      <c r="B230" s="142"/>
      <c r="C230" s="142"/>
      <c r="D230" s="142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</row>
    <row r="231" spans="2:15">
      <c r="B231" s="142"/>
      <c r="C231" s="142"/>
      <c r="D231" s="142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</row>
    <row r="232" spans="2:15">
      <c r="B232" s="142"/>
      <c r="C232" s="142"/>
      <c r="D232" s="142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</row>
    <row r="233" spans="2:15">
      <c r="B233" s="142"/>
      <c r="C233" s="142"/>
      <c r="D233" s="142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</row>
    <row r="234" spans="2:15">
      <c r="B234" s="142"/>
      <c r="C234" s="142"/>
      <c r="D234" s="142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</row>
    <row r="235" spans="2:15">
      <c r="B235" s="142"/>
      <c r="C235" s="142"/>
      <c r="D235" s="142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</row>
    <row r="236" spans="2:15">
      <c r="B236" s="142"/>
      <c r="C236" s="142"/>
      <c r="D236" s="142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</row>
    <row r="237" spans="2:15">
      <c r="B237" s="142"/>
      <c r="C237" s="142"/>
      <c r="D237" s="142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</row>
    <row r="238" spans="2:15">
      <c r="B238" s="142"/>
      <c r="C238" s="142"/>
      <c r="D238" s="142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</row>
    <row r="239" spans="2:15">
      <c r="B239" s="142"/>
      <c r="C239" s="142"/>
      <c r="D239" s="142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</row>
    <row r="240" spans="2:15">
      <c r="B240" s="142"/>
      <c r="C240" s="142"/>
      <c r="D240" s="142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</row>
    <row r="241" spans="2:15">
      <c r="B241" s="142"/>
      <c r="C241" s="142"/>
      <c r="D241" s="142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</row>
    <row r="242" spans="2:15">
      <c r="B242" s="142"/>
      <c r="C242" s="142"/>
      <c r="D242" s="142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</row>
    <row r="243" spans="2:15">
      <c r="B243" s="142"/>
      <c r="C243" s="142"/>
      <c r="D243" s="142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</row>
    <row r="244" spans="2:15">
      <c r="B244" s="142"/>
      <c r="C244" s="142"/>
      <c r="D244" s="142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</row>
    <row r="245" spans="2:15">
      <c r="B245" s="142"/>
      <c r="C245" s="142"/>
      <c r="D245" s="142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</row>
    <row r="246" spans="2:15">
      <c r="B246" s="142"/>
      <c r="C246" s="142"/>
      <c r="D246" s="142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</row>
    <row r="247" spans="2:15">
      <c r="B247" s="142"/>
      <c r="C247" s="142"/>
      <c r="D247" s="142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</row>
    <row r="248" spans="2:15">
      <c r="B248" s="142"/>
      <c r="C248" s="142"/>
      <c r="D248" s="142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</row>
    <row r="249" spans="2:15">
      <c r="B249" s="142"/>
      <c r="C249" s="142"/>
      <c r="D249" s="142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</row>
    <row r="250" spans="2:15">
      <c r="B250" s="142"/>
      <c r="C250" s="142"/>
      <c r="D250" s="142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</row>
    <row r="251" spans="2:15">
      <c r="B251" s="142"/>
      <c r="C251" s="142"/>
      <c r="D251" s="142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</row>
    <row r="252" spans="2:15">
      <c r="B252" s="142"/>
      <c r="C252" s="142"/>
      <c r="D252" s="142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</row>
    <row r="253" spans="2:15">
      <c r="B253" s="142"/>
      <c r="C253" s="142"/>
      <c r="D253" s="142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</row>
    <row r="254" spans="2:15">
      <c r="B254" s="142"/>
      <c r="C254" s="142"/>
      <c r="D254" s="142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</row>
    <row r="255" spans="2:15">
      <c r="B255" s="142"/>
      <c r="C255" s="142"/>
      <c r="D255" s="142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</row>
    <row r="256" spans="2:15">
      <c r="B256" s="142"/>
      <c r="C256" s="142"/>
      <c r="D256" s="142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</row>
    <row r="257" spans="2:15">
      <c r="B257" s="142"/>
      <c r="C257" s="142"/>
      <c r="D257" s="142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</row>
    <row r="258" spans="2:15">
      <c r="B258" s="142"/>
      <c r="C258" s="142"/>
      <c r="D258" s="142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</row>
    <row r="259" spans="2:15">
      <c r="B259" s="142"/>
      <c r="C259" s="142"/>
      <c r="D259" s="142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</row>
    <row r="260" spans="2:15">
      <c r="B260" s="142"/>
      <c r="C260" s="142"/>
      <c r="D260" s="142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</row>
    <row r="261" spans="2:15">
      <c r="B261" s="142"/>
      <c r="C261" s="142"/>
      <c r="D261" s="142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</row>
    <row r="262" spans="2:15">
      <c r="B262" s="142"/>
      <c r="C262" s="142"/>
      <c r="D262" s="142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</row>
    <row r="263" spans="2:15">
      <c r="B263" s="142"/>
      <c r="C263" s="142"/>
      <c r="D263" s="142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</row>
    <row r="264" spans="2:15">
      <c r="B264" s="142"/>
      <c r="C264" s="142"/>
      <c r="D264" s="142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</row>
    <row r="265" spans="2:15">
      <c r="B265" s="142"/>
      <c r="C265" s="142"/>
      <c r="D265" s="142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</row>
    <row r="266" spans="2:15">
      <c r="B266" s="142"/>
      <c r="C266" s="142"/>
      <c r="D266" s="142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</row>
    <row r="267" spans="2:15">
      <c r="B267" s="142"/>
      <c r="C267" s="142"/>
      <c r="D267" s="142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</row>
    <row r="268" spans="2:15">
      <c r="B268" s="142"/>
      <c r="C268" s="142"/>
      <c r="D268" s="142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</row>
    <row r="269" spans="2:15">
      <c r="B269" s="142"/>
      <c r="C269" s="142"/>
      <c r="D269" s="142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</row>
    <row r="270" spans="2:15">
      <c r="B270" s="142"/>
      <c r="C270" s="142"/>
      <c r="D270" s="142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</row>
    <row r="271" spans="2:15">
      <c r="B271" s="142"/>
      <c r="C271" s="142"/>
      <c r="D271" s="142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</row>
    <row r="272" spans="2:15">
      <c r="B272" s="142"/>
      <c r="C272" s="142"/>
      <c r="D272" s="142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</row>
    <row r="273" spans="2:15">
      <c r="B273" s="147"/>
      <c r="C273" s="142"/>
      <c r="D273" s="142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</row>
    <row r="274" spans="2:15">
      <c r="B274" s="147"/>
      <c r="C274" s="142"/>
      <c r="D274" s="142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</row>
    <row r="275" spans="2:15">
      <c r="B275" s="148"/>
      <c r="C275" s="142"/>
      <c r="D275" s="142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</row>
    <row r="276" spans="2:15">
      <c r="B276" s="142"/>
      <c r="C276" s="142"/>
      <c r="D276" s="142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</row>
    <row r="277" spans="2:15">
      <c r="B277" s="142"/>
      <c r="C277" s="142"/>
      <c r="D277" s="142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</row>
    <row r="278" spans="2:15">
      <c r="B278" s="142"/>
      <c r="C278" s="142"/>
      <c r="D278" s="142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</row>
    <row r="279" spans="2:15">
      <c r="B279" s="142"/>
      <c r="C279" s="142"/>
      <c r="D279" s="142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</row>
    <row r="280" spans="2:15">
      <c r="B280" s="142"/>
      <c r="C280" s="142"/>
      <c r="D280" s="142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</row>
    <row r="281" spans="2:15">
      <c r="B281" s="142"/>
      <c r="C281" s="142"/>
      <c r="D281" s="142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</row>
    <row r="282" spans="2:15">
      <c r="B282" s="142"/>
      <c r="C282" s="142"/>
      <c r="D282" s="142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</row>
    <row r="283" spans="2:15">
      <c r="B283" s="142"/>
      <c r="C283" s="142"/>
      <c r="D283" s="142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</row>
    <row r="284" spans="2:15">
      <c r="B284" s="142"/>
      <c r="C284" s="142"/>
      <c r="D284" s="142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</row>
    <row r="285" spans="2:15">
      <c r="B285" s="142"/>
      <c r="C285" s="142"/>
      <c r="D285" s="142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</row>
    <row r="286" spans="2:15">
      <c r="B286" s="142"/>
      <c r="C286" s="142"/>
      <c r="D286" s="142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</row>
    <row r="287" spans="2:15">
      <c r="B287" s="142"/>
      <c r="C287" s="142"/>
      <c r="D287" s="142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</row>
    <row r="288" spans="2:15">
      <c r="B288" s="142"/>
      <c r="C288" s="142"/>
      <c r="D288" s="142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</row>
    <row r="289" spans="2:15">
      <c r="B289" s="142"/>
      <c r="C289" s="142"/>
      <c r="D289" s="142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</row>
    <row r="290" spans="2:15">
      <c r="B290" s="142"/>
      <c r="C290" s="142"/>
      <c r="D290" s="142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</row>
    <row r="291" spans="2:15">
      <c r="B291" s="142"/>
      <c r="C291" s="142"/>
      <c r="D291" s="142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</row>
    <row r="292" spans="2:15">
      <c r="B292" s="142"/>
      <c r="C292" s="142"/>
      <c r="D292" s="142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</row>
    <row r="293" spans="2:15">
      <c r="B293" s="142"/>
      <c r="C293" s="142"/>
      <c r="D293" s="142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</row>
    <row r="294" spans="2:15">
      <c r="B294" s="147"/>
      <c r="C294" s="142"/>
      <c r="D294" s="142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</row>
    <row r="295" spans="2:15">
      <c r="B295" s="147"/>
      <c r="C295" s="142"/>
      <c r="D295" s="142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</row>
    <row r="296" spans="2:15">
      <c r="B296" s="148"/>
      <c r="C296" s="142"/>
      <c r="D296" s="142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</row>
    <row r="297" spans="2:15">
      <c r="B297" s="142"/>
      <c r="C297" s="142"/>
      <c r="D297" s="142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</row>
    <row r="298" spans="2:15">
      <c r="B298" s="142"/>
      <c r="C298" s="142"/>
      <c r="D298" s="142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</row>
    <row r="299" spans="2:15">
      <c r="B299" s="142"/>
      <c r="C299" s="142"/>
      <c r="D299" s="142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</row>
    <row r="300" spans="2:15">
      <c r="B300" s="142"/>
      <c r="C300" s="142"/>
      <c r="D300" s="142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</row>
    <row r="301" spans="2:15">
      <c r="B301" s="142"/>
      <c r="C301" s="142"/>
      <c r="D301" s="142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</row>
    <row r="302" spans="2:15">
      <c r="B302" s="142"/>
      <c r="C302" s="142"/>
      <c r="D302" s="142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</row>
    <row r="303" spans="2:15">
      <c r="B303" s="142"/>
      <c r="C303" s="142"/>
      <c r="D303" s="142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</row>
    <row r="304" spans="2:15">
      <c r="B304" s="142"/>
      <c r="C304" s="142"/>
      <c r="D304" s="142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</row>
    <row r="305" spans="2:15">
      <c r="B305" s="142"/>
      <c r="C305" s="142"/>
      <c r="D305" s="142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</row>
    <row r="306" spans="2:15">
      <c r="B306" s="142"/>
      <c r="C306" s="142"/>
      <c r="D306" s="142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</row>
    <row r="307" spans="2:15">
      <c r="B307" s="142"/>
      <c r="C307" s="142"/>
      <c r="D307" s="142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</row>
    <row r="308" spans="2:15">
      <c r="B308" s="142"/>
      <c r="C308" s="142"/>
      <c r="D308" s="142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</row>
    <row r="309" spans="2:15">
      <c r="B309" s="142"/>
      <c r="C309" s="142"/>
      <c r="D309" s="142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</row>
    <row r="310" spans="2:15">
      <c r="B310" s="142"/>
      <c r="C310" s="142"/>
      <c r="D310" s="142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</row>
    <row r="311" spans="2:15">
      <c r="B311" s="142"/>
      <c r="C311" s="142"/>
      <c r="D311" s="142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</row>
    <row r="312" spans="2:15">
      <c r="B312" s="142"/>
      <c r="C312" s="142"/>
      <c r="D312" s="142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</row>
    <row r="313" spans="2:15">
      <c r="B313" s="142"/>
      <c r="C313" s="142"/>
      <c r="D313" s="142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</row>
    <row r="314" spans="2:15">
      <c r="B314" s="142"/>
      <c r="C314" s="142"/>
      <c r="D314" s="142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</row>
    <row r="315" spans="2:15">
      <c r="B315" s="142"/>
      <c r="C315" s="142"/>
      <c r="D315" s="142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</row>
    <row r="316" spans="2:15">
      <c r="B316" s="142"/>
      <c r="C316" s="142"/>
      <c r="D316" s="142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</row>
    <row r="317" spans="2:15">
      <c r="B317" s="142"/>
      <c r="C317" s="142"/>
      <c r="D317" s="142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</row>
    <row r="318" spans="2:15">
      <c r="B318" s="142"/>
      <c r="C318" s="142"/>
      <c r="D318" s="142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</row>
    <row r="319" spans="2:15">
      <c r="B319" s="142"/>
      <c r="C319" s="142"/>
      <c r="D319" s="142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</row>
    <row r="320" spans="2:15">
      <c r="B320" s="142"/>
      <c r="C320" s="142"/>
      <c r="D320" s="142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</row>
    <row r="321" spans="2:15">
      <c r="B321" s="142"/>
      <c r="C321" s="142"/>
      <c r="D321" s="142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</row>
    <row r="322" spans="2:15">
      <c r="B322" s="142"/>
      <c r="C322" s="142"/>
      <c r="D322" s="142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</row>
    <row r="323" spans="2:15">
      <c r="B323" s="142"/>
      <c r="C323" s="142"/>
      <c r="D323" s="142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</row>
    <row r="324" spans="2:15">
      <c r="B324" s="142"/>
      <c r="C324" s="142"/>
      <c r="D324" s="142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</row>
    <row r="325" spans="2:15">
      <c r="B325" s="142"/>
      <c r="C325" s="142"/>
      <c r="D325" s="142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</row>
    <row r="326" spans="2:15">
      <c r="B326" s="142"/>
      <c r="C326" s="142"/>
      <c r="D326" s="142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</row>
    <row r="327" spans="2:15">
      <c r="B327" s="142"/>
      <c r="C327" s="142"/>
      <c r="D327" s="142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</row>
    <row r="328" spans="2:15">
      <c r="B328" s="142"/>
      <c r="C328" s="142"/>
      <c r="D328" s="142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</row>
    <row r="329" spans="2:15">
      <c r="B329" s="142"/>
      <c r="C329" s="142"/>
      <c r="D329" s="142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</row>
    <row r="330" spans="2:15">
      <c r="B330" s="142"/>
      <c r="C330" s="142"/>
      <c r="D330" s="142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</row>
    <row r="331" spans="2:15">
      <c r="B331" s="142"/>
      <c r="C331" s="142"/>
      <c r="D331" s="142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</row>
    <row r="332" spans="2:15">
      <c r="B332" s="142"/>
      <c r="C332" s="142"/>
      <c r="D332" s="142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</row>
    <row r="333" spans="2:15">
      <c r="B333" s="142"/>
      <c r="C333" s="142"/>
      <c r="D333" s="142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</row>
    <row r="334" spans="2:15">
      <c r="B334" s="142"/>
      <c r="C334" s="142"/>
      <c r="D334" s="142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</row>
    <row r="335" spans="2:15">
      <c r="B335" s="142"/>
      <c r="C335" s="142"/>
      <c r="D335" s="142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</row>
    <row r="336" spans="2:15">
      <c r="B336" s="142"/>
      <c r="C336" s="142"/>
      <c r="D336" s="142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</row>
    <row r="337" spans="2:15">
      <c r="B337" s="142"/>
      <c r="C337" s="142"/>
      <c r="D337" s="142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</row>
    <row r="338" spans="2:15">
      <c r="B338" s="142"/>
      <c r="C338" s="142"/>
      <c r="D338" s="142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</row>
    <row r="339" spans="2:15">
      <c r="B339" s="142"/>
      <c r="C339" s="142"/>
      <c r="D339" s="142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</row>
    <row r="340" spans="2:15">
      <c r="B340" s="142"/>
      <c r="C340" s="142"/>
      <c r="D340" s="142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</row>
    <row r="341" spans="2:15">
      <c r="B341" s="142"/>
      <c r="C341" s="142"/>
      <c r="D341" s="142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</row>
    <row r="342" spans="2:15">
      <c r="B342" s="142"/>
      <c r="C342" s="142"/>
      <c r="D342" s="142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</row>
    <row r="343" spans="2:15">
      <c r="B343" s="142"/>
      <c r="C343" s="142"/>
      <c r="D343" s="142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</row>
    <row r="344" spans="2:15">
      <c r="B344" s="142"/>
      <c r="C344" s="142"/>
      <c r="D344" s="142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</row>
    <row r="345" spans="2:15">
      <c r="B345" s="142"/>
      <c r="C345" s="142"/>
      <c r="D345" s="142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</row>
    <row r="346" spans="2:15">
      <c r="B346" s="142"/>
      <c r="C346" s="142"/>
      <c r="D346" s="142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</row>
    <row r="347" spans="2:15">
      <c r="B347" s="142"/>
      <c r="C347" s="142"/>
      <c r="D347" s="142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</row>
    <row r="348" spans="2:15">
      <c r="B348" s="142"/>
      <c r="C348" s="142"/>
      <c r="D348" s="142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</row>
    <row r="349" spans="2:15">
      <c r="B349" s="142"/>
      <c r="C349" s="142"/>
      <c r="D349" s="142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</row>
    <row r="350" spans="2:15">
      <c r="B350" s="142"/>
      <c r="C350" s="142"/>
      <c r="D350" s="142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</row>
    <row r="351" spans="2:15">
      <c r="B351" s="142"/>
      <c r="C351" s="142"/>
      <c r="D351" s="142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</row>
    <row r="352" spans="2:15">
      <c r="B352" s="142"/>
      <c r="C352" s="142"/>
      <c r="D352" s="142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</row>
    <row r="353" spans="2:15">
      <c r="B353" s="142"/>
      <c r="C353" s="142"/>
      <c r="D353" s="142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</row>
    <row r="354" spans="2:15">
      <c r="B354" s="142"/>
      <c r="C354" s="142"/>
      <c r="D354" s="142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</row>
    <row r="355" spans="2:15">
      <c r="B355" s="142"/>
      <c r="C355" s="142"/>
      <c r="D355" s="142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</row>
    <row r="356" spans="2:15">
      <c r="B356" s="142"/>
      <c r="C356" s="142"/>
      <c r="D356" s="142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</row>
    <row r="357" spans="2:15">
      <c r="B357" s="142"/>
      <c r="C357" s="142"/>
      <c r="D357" s="142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</row>
    <row r="358" spans="2:15">
      <c r="B358" s="142"/>
      <c r="C358" s="142"/>
      <c r="D358" s="142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</row>
    <row r="359" spans="2:15">
      <c r="B359" s="142"/>
      <c r="C359" s="142"/>
      <c r="D359" s="142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</row>
    <row r="360" spans="2:15">
      <c r="B360" s="142"/>
      <c r="C360" s="142"/>
      <c r="D360" s="142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</row>
    <row r="361" spans="2:15">
      <c r="B361" s="147"/>
      <c r="C361" s="142"/>
      <c r="D361" s="142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</row>
    <row r="362" spans="2:15">
      <c r="B362" s="147"/>
      <c r="C362" s="142"/>
      <c r="D362" s="142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</row>
    <row r="363" spans="2:15">
      <c r="B363" s="148"/>
      <c r="C363" s="142"/>
      <c r="D363" s="142"/>
      <c r="E363" s="142"/>
      <c r="F363" s="142"/>
      <c r="G363" s="142"/>
      <c r="H363" s="128"/>
      <c r="I363" s="128"/>
      <c r="J363" s="128"/>
      <c r="K363" s="128"/>
      <c r="L363" s="128"/>
      <c r="M363" s="128"/>
      <c r="N363" s="128"/>
      <c r="O363" s="128"/>
    </row>
    <row r="364" spans="2:15">
      <c r="B364" s="142"/>
      <c r="C364" s="142"/>
      <c r="D364" s="142"/>
      <c r="E364" s="142"/>
      <c r="F364" s="142"/>
      <c r="G364" s="142"/>
      <c r="H364" s="128"/>
      <c r="I364" s="128"/>
      <c r="J364" s="128"/>
      <c r="K364" s="128"/>
      <c r="L364" s="128"/>
      <c r="M364" s="128"/>
      <c r="N364" s="128"/>
      <c r="O364" s="128"/>
    </row>
    <row r="365" spans="2:15">
      <c r="B365" s="142"/>
      <c r="C365" s="142"/>
      <c r="D365" s="142"/>
      <c r="E365" s="142"/>
      <c r="F365" s="142"/>
      <c r="G365" s="142"/>
      <c r="H365" s="128"/>
      <c r="I365" s="128"/>
      <c r="J365" s="128"/>
      <c r="K365" s="128"/>
      <c r="L365" s="128"/>
      <c r="M365" s="128"/>
      <c r="N365" s="128"/>
      <c r="O365" s="128"/>
    </row>
    <row r="366" spans="2:15">
      <c r="B366" s="142"/>
      <c r="C366" s="142"/>
      <c r="D366" s="142"/>
      <c r="E366" s="142"/>
      <c r="F366" s="142"/>
      <c r="G366" s="142"/>
      <c r="H366" s="128"/>
      <c r="I366" s="128"/>
      <c r="J366" s="128"/>
      <c r="K366" s="128"/>
      <c r="L366" s="128"/>
      <c r="M366" s="128"/>
      <c r="N366" s="128"/>
      <c r="O366" s="128"/>
    </row>
    <row r="367" spans="2:15">
      <c r="B367" s="142"/>
      <c r="C367" s="142"/>
      <c r="D367" s="142"/>
      <c r="E367" s="142"/>
      <c r="F367" s="142"/>
      <c r="G367" s="142"/>
      <c r="H367" s="128"/>
      <c r="I367" s="128"/>
      <c r="J367" s="128"/>
      <c r="K367" s="128"/>
      <c r="L367" s="128"/>
      <c r="M367" s="128"/>
      <c r="N367" s="128"/>
      <c r="O367" s="128"/>
    </row>
    <row r="368" spans="2:15">
      <c r="B368" s="142"/>
      <c r="C368" s="142"/>
      <c r="D368" s="142"/>
      <c r="E368" s="142"/>
      <c r="F368" s="142"/>
      <c r="G368" s="142"/>
      <c r="H368" s="128"/>
      <c r="I368" s="128"/>
      <c r="J368" s="128"/>
      <c r="K368" s="128"/>
      <c r="L368" s="128"/>
      <c r="M368" s="128"/>
      <c r="N368" s="128"/>
      <c r="O368" s="128"/>
    </row>
    <row r="369" spans="2:15">
      <c r="B369" s="142"/>
      <c r="C369" s="142"/>
      <c r="D369" s="142"/>
      <c r="E369" s="142"/>
      <c r="F369" s="142"/>
      <c r="G369" s="142"/>
      <c r="H369" s="128"/>
      <c r="I369" s="128"/>
      <c r="J369" s="128"/>
      <c r="K369" s="128"/>
      <c r="L369" s="128"/>
      <c r="M369" s="128"/>
      <c r="N369" s="128"/>
      <c r="O369" s="128"/>
    </row>
    <row r="370" spans="2:15">
      <c r="B370" s="142"/>
      <c r="C370" s="142"/>
      <c r="D370" s="142"/>
      <c r="E370" s="142"/>
      <c r="F370" s="142"/>
      <c r="G370" s="142"/>
      <c r="H370" s="128"/>
      <c r="I370" s="128"/>
      <c r="J370" s="128"/>
      <c r="K370" s="128"/>
      <c r="L370" s="128"/>
      <c r="M370" s="128"/>
      <c r="N370" s="128"/>
      <c r="O370" s="128"/>
    </row>
    <row r="371" spans="2:15">
      <c r="B371" s="142"/>
      <c r="C371" s="142"/>
      <c r="D371" s="142"/>
      <c r="E371" s="142"/>
      <c r="F371" s="142"/>
      <c r="G371" s="142"/>
      <c r="H371" s="128"/>
      <c r="I371" s="128"/>
      <c r="J371" s="128"/>
      <c r="K371" s="128"/>
      <c r="L371" s="128"/>
      <c r="M371" s="128"/>
      <c r="N371" s="128"/>
      <c r="O371" s="128"/>
    </row>
    <row r="372" spans="2:15">
      <c r="B372" s="142"/>
      <c r="C372" s="142"/>
      <c r="D372" s="142"/>
      <c r="E372" s="142"/>
      <c r="F372" s="142"/>
      <c r="G372" s="142"/>
      <c r="H372" s="128"/>
      <c r="I372" s="128"/>
      <c r="J372" s="128"/>
      <c r="K372" s="128"/>
      <c r="L372" s="128"/>
      <c r="M372" s="128"/>
      <c r="N372" s="128"/>
      <c r="O372" s="128"/>
    </row>
    <row r="373" spans="2:15">
      <c r="B373" s="142"/>
      <c r="C373" s="142"/>
      <c r="D373" s="142"/>
      <c r="E373" s="142"/>
      <c r="F373" s="142"/>
      <c r="G373" s="142"/>
      <c r="H373" s="128"/>
      <c r="I373" s="128"/>
      <c r="J373" s="128"/>
      <c r="K373" s="128"/>
      <c r="L373" s="128"/>
      <c r="M373" s="128"/>
      <c r="N373" s="128"/>
      <c r="O373" s="128"/>
    </row>
    <row r="374" spans="2:15">
      <c r="B374" s="142"/>
      <c r="C374" s="142"/>
      <c r="D374" s="142"/>
      <c r="E374" s="142"/>
      <c r="F374" s="142"/>
      <c r="G374" s="142"/>
      <c r="H374" s="128"/>
      <c r="I374" s="128"/>
      <c r="J374" s="128"/>
      <c r="K374" s="128"/>
      <c r="L374" s="128"/>
      <c r="M374" s="128"/>
      <c r="N374" s="128"/>
      <c r="O374" s="128"/>
    </row>
    <row r="375" spans="2:15">
      <c r="B375" s="142"/>
      <c r="C375" s="142"/>
      <c r="D375" s="142"/>
      <c r="E375" s="142"/>
      <c r="F375" s="142"/>
      <c r="G375" s="142"/>
      <c r="H375" s="128"/>
      <c r="I375" s="128"/>
      <c r="J375" s="128"/>
      <c r="K375" s="128"/>
      <c r="L375" s="128"/>
      <c r="M375" s="128"/>
      <c r="N375" s="128"/>
      <c r="O375" s="128"/>
    </row>
    <row r="376" spans="2:15">
      <c r="B376" s="142"/>
      <c r="C376" s="142"/>
      <c r="D376" s="142"/>
      <c r="E376" s="142"/>
      <c r="F376" s="142"/>
      <c r="G376" s="142"/>
      <c r="H376" s="128"/>
      <c r="I376" s="128"/>
      <c r="J376" s="128"/>
      <c r="K376" s="128"/>
      <c r="L376" s="128"/>
      <c r="M376" s="128"/>
      <c r="N376" s="128"/>
      <c r="O376" s="128"/>
    </row>
    <row r="377" spans="2:15">
      <c r="B377" s="142"/>
      <c r="C377" s="142"/>
      <c r="D377" s="142"/>
      <c r="E377" s="142"/>
      <c r="F377" s="142"/>
      <c r="G377" s="142"/>
      <c r="H377" s="128"/>
      <c r="I377" s="128"/>
      <c r="J377" s="128"/>
      <c r="K377" s="128"/>
      <c r="L377" s="128"/>
      <c r="M377" s="128"/>
      <c r="N377" s="128"/>
      <c r="O377" s="128"/>
    </row>
    <row r="378" spans="2:15">
      <c r="B378" s="142"/>
      <c r="C378" s="142"/>
      <c r="D378" s="142"/>
      <c r="E378" s="142"/>
      <c r="F378" s="142"/>
      <c r="G378" s="142"/>
      <c r="H378" s="128"/>
      <c r="I378" s="128"/>
      <c r="J378" s="128"/>
      <c r="K378" s="128"/>
      <c r="L378" s="128"/>
      <c r="M378" s="128"/>
      <c r="N378" s="128"/>
      <c r="O378" s="128"/>
    </row>
    <row r="379" spans="2:15">
      <c r="B379" s="142"/>
      <c r="C379" s="142"/>
      <c r="D379" s="142"/>
      <c r="E379" s="142"/>
      <c r="F379" s="142"/>
      <c r="G379" s="142"/>
      <c r="H379" s="128"/>
      <c r="I379" s="128"/>
      <c r="J379" s="128"/>
      <c r="K379" s="128"/>
      <c r="L379" s="128"/>
      <c r="M379" s="128"/>
      <c r="N379" s="128"/>
      <c r="O379" s="128"/>
    </row>
    <row r="380" spans="2:15">
      <c r="B380" s="142"/>
      <c r="C380" s="142"/>
      <c r="D380" s="142"/>
      <c r="E380" s="142"/>
      <c r="F380" s="142"/>
      <c r="G380" s="142"/>
      <c r="H380" s="128"/>
      <c r="I380" s="128"/>
      <c r="J380" s="128"/>
      <c r="K380" s="128"/>
      <c r="L380" s="128"/>
      <c r="M380" s="128"/>
      <c r="N380" s="128"/>
      <c r="O380" s="128"/>
    </row>
    <row r="381" spans="2:15">
      <c r="B381" s="142"/>
      <c r="C381" s="142"/>
      <c r="D381" s="142"/>
      <c r="E381" s="142"/>
      <c r="F381" s="142"/>
      <c r="G381" s="142"/>
      <c r="H381" s="128"/>
      <c r="I381" s="128"/>
      <c r="J381" s="128"/>
      <c r="K381" s="128"/>
      <c r="L381" s="128"/>
      <c r="M381" s="128"/>
      <c r="N381" s="128"/>
      <c r="O381" s="128"/>
    </row>
    <row r="382" spans="2:15">
      <c r="B382" s="142"/>
      <c r="C382" s="142"/>
      <c r="D382" s="142"/>
      <c r="E382" s="142"/>
      <c r="F382" s="142"/>
      <c r="G382" s="142"/>
      <c r="H382" s="128"/>
      <c r="I382" s="128"/>
      <c r="J382" s="128"/>
      <c r="K382" s="128"/>
      <c r="L382" s="128"/>
      <c r="M382" s="128"/>
      <c r="N382" s="128"/>
      <c r="O382" s="128"/>
    </row>
    <row r="383" spans="2:15">
      <c r="B383" s="142"/>
      <c r="C383" s="142"/>
      <c r="D383" s="142"/>
      <c r="E383" s="142"/>
      <c r="F383" s="142"/>
      <c r="G383" s="142"/>
      <c r="H383" s="128"/>
      <c r="I383" s="128"/>
      <c r="J383" s="128"/>
      <c r="K383" s="128"/>
      <c r="L383" s="128"/>
      <c r="M383" s="128"/>
      <c r="N383" s="128"/>
      <c r="O383" s="128"/>
    </row>
    <row r="384" spans="2:15">
      <c r="B384" s="142"/>
      <c r="C384" s="142"/>
      <c r="D384" s="142"/>
      <c r="E384" s="142"/>
      <c r="F384" s="142"/>
      <c r="G384" s="142"/>
      <c r="H384" s="128"/>
      <c r="I384" s="128"/>
      <c r="J384" s="128"/>
      <c r="K384" s="128"/>
      <c r="L384" s="128"/>
      <c r="M384" s="128"/>
      <c r="N384" s="128"/>
      <c r="O384" s="128"/>
    </row>
    <row r="385" spans="2:15">
      <c r="B385" s="142"/>
      <c r="C385" s="142"/>
      <c r="D385" s="142"/>
      <c r="E385" s="142"/>
      <c r="F385" s="142"/>
      <c r="G385" s="142"/>
      <c r="H385" s="128"/>
      <c r="I385" s="128"/>
      <c r="J385" s="128"/>
      <c r="K385" s="128"/>
      <c r="L385" s="128"/>
      <c r="M385" s="128"/>
      <c r="N385" s="128"/>
      <c r="O385" s="128"/>
    </row>
    <row r="386" spans="2:15">
      <c r="B386" s="142"/>
      <c r="C386" s="142"/>
      <c r="D386" s="142"/>
      <c r="E386" s="142"/>
      <c r="F386" s="142"/>
      <c r="G386" s="142"/>
      <c r="H386" s="128"/>
      <c r="I386" s="128"/>
      <c r="J386" s="128"/>
      <c r="K386" s="128"/>
      <c r="L386" s="128"/>
      <c r="M386" s="128"/>
      <c r="N386" s="128"/>
      <c r="O386" s="128"/>
    </row>
    <row r="387" spans="2:15">
      <c r="B387" s="142"/>
      <c r="C387" s="142"/>
      <c r="D387" s="142"/>
      <c r="E387" s="142"/>
      <c r="F387" s="142"/>
      <c r="G387" s="142"/>
      <c r="H387" s="128"/>
      <c r="I387" s="128"/>
      <c r="J387" s="128"/>
      <c r="K387" s="128"/>
      <c r="L387" s="128"/>
      <c r="M387" s="128"/>
      <c r="N387" s="128"/>
      <c r="O387" s="128"/>
    </row>
    <row r="388" spans="2:15">
      <c r="B388" s="142"/>
      <c r="C388" s="142"/>
      <c r="D388" s="142"/>
      <c r="E388" s="142"/>
      <c r="F388" s="142"/>
      <c r="G388" s="142"/>
      <c r="H388" s="128"/>
      <c r="I388" s="128"/>
      <c r="J388" s="128"/>
      <c r="K388" s="128"/>
      <c r="L388" s="128"/>
      <c r="M388" s="128"/>
      <c r="N388" s="128"/>
      <c r="O388" s="128"/>
    </row>
    <row r="389" spans="2:15">
      <c r="B389" s="142"/>
      <c r="C389" s="142"/>
      <c r="D389" s="142"/>
      <c r="E389" s="142"/>
      <c r="F389" s="142"/>
      <c r="G389" s="142"/>
      <c r="H389" s="128"/>
      <c r="I389" s="128"/>
      <c r="J389" s="128"/>
      <c r="K389" s="128"/>
      <c r="L389" s="128"/>
      <c r="M389" s="128"/>
      <c r="N389" s="128"/>
      <c r="O389" s="128"/>
    </row>
    <row r="390" spans="2:15">
      <c r="B390" s="142"/>
      <c r="C390" s="142"/>
      <c r="D390" s="142"/>
      <c r="E390" s="142"/>
      <c r="F390" s="142"/>
      <c r="G390" s="142"/>
      <c r="H390" s="128"/>
      <c r="I390" s="128"/>
      <c r="J390" s="128"/>
      <c r="K390" s="128"/>
      <c r="L390" s="128"/>
      <c r="M390" s="128"/>
      <c r="N390" s="128"/>
      <c r="O390" s="128"/>
    </row>
    <row r="391" spans="2:15">
      <c r="B391" s="142"/>
      <c r="C391" s="142"/>
      <c r="D391" s="142"/>
      <c r="E391" s="142"/>
      <c r="F391" s="142"/>
      <c r="G391" s="142"/>
      <c r="H391" s="128"/>
      <c r="I391" s="128"/>
      <c r="J391" s="128"/>
      <c r="K391" s="128"/>
      <c r="L391" s="128"/>
      <c r="M391" s="128"/>
      <c r="N391" s="128"/>
      <c r="O391" s="128"/>
    </row>
    <row r="392" spans="2:15">
      <c r="B392" s="142"/>
      <c r="C392" s="142"/>
      <c r="D392" s="142"/>
      <c r="E392" s="142"/>
      <c r="F392" s="142"/>
      <c r="G392" s="142"/>
      <c r="H392" s="128"/>
      <c r="I392" s="128"/>
      <c r="J392" s="128"/>
      <c r="K392" s="128"/>
      <c r="L392" s="128"/>
      <c r="M392" s="128"/>
      <c r="N392" s="128"/>
      <c r="O392" s="128"/>
    </row>
    <row r="393" spans="2:15">
      <c r="B393" s="142"/>
      <c r="C393" s="142"/>
      <c r="D393" s="142"/>
      <c r="E393" s="142"/>
      <c r="F393" s="142"/>
      <c r="G393" s="142"/>
      <c r="H393" s="128"/>
      <c r="I393" s="128"/>
      <c r="J393" s="128"/>
      <c r="K393" s="128"/>
      <c r="L393" s="128"/>
      <c r="M393" s="128"/>
      <c r="N393" s="128"/>
      <c r="O393" s="128"/>
    </row>
    <row r="394" spans="2:15">
      <c r="B394" s="142"/>
      <c r="C394" s="142"/>
      <c r="D394" s="142"/>
      <c r="E394" s="142"/>
      <c r="F394" s="142"/>
      <c r="G394" s="142"/>
      <c r="H394" s="128"/>
      <c r="I394" s="128"/>
      <c r="J394" s="128"/>
      <c r="K394" s="128"/>
      <c r="L394" s="128"/>
      <c r="M394" s="128"/>
      <c r="N394" s="128"/>
      <c r="O394" s="128"/>
    </row>
    <row r="395" spans="2:15">
      <c r="B395" s="142"/>
      <c r="C395" s="142"/>
      <c r="D395" s="142"/>
      <c r="E395" s="142"/>
      <c r="F395" s="142"/>
      <c r="G395" s="142"/>
      <c r="H395" s="128"/>
      <c r="I395" s="128"/>
      <c r="J395" s="128"/>
      <c r="K395" s="128"/>
      <c r="L395" s="128"/>
      <c r="M395" s="128"/>
      <c r="N395" s="128"/>
      <c r="O395" s="128"/>
    </row>
    <row r="396" spans="2:15">
      <c r="B396" s="142"/>
      <c r="C396" s="142"/>
      <c r="D396" s="142"/>
      <c r="E396" s="142"/>
      <c r="F396" s="142"/>
      <c r="G396" s="142"/>
      <c r="H396" s="128"/>
      <c r="I396" s="128"/>
      <c r="J396" s="128"/>
      <c r="K396" s="128"/>
      <c r="L396" s="128"/>
      <c r="M396" s="128"/>
      <c r="N396" s="128"/>
      <c r="O396" s="128"/>
    </row>
    <row r="397" spans="2:15">
      <c r="B397" s="142"/>
      <c r="C397" s="142"/>
      <c r="D397" s="142"/>
      <c r="E397" s="142"/>
      <c r="F397" s="142"/>
      <c r="G397" s="142"/>
      <c r="H397" s="128"/>
      <c r="I397" s="128"/>
      <c r="J397" s="128"/>
      <c r="K397" s="128"/>
      <c r="L397" s="128"/>
      <c r="M397" s="128"/>
      <c r="N397" s="128"/>
      <c r="O397" s="128"/>
    </row>
    <row r="398" spans="2:15">
      <c r="B398" s="142"/>
      <c r="C398" s="142"/>
      <c r="D398" s="142"/>
      <c r="E398" s="142"/>
      <c r="F398" s="142"/>
      <c r="G398" s="142"/>
      <c r="H398" s="128"/>
      <c r="I398" s="128"/>
      <c r="J398" s="128"/>
      <c r="K398" s="128"/>
      <c r="L398" s="128"/>
      <c r="M398" s="128"/>
      <c r="N398" s="128"/>
      <c r="O398" s="128"/>
    </row>
    <row r="399" spans="2:15">
      <c r="B399" s="142"/>
      <c r="C399" s="142"/>
      <c r="D399" s="142"/>
      <c r="E399" s="142"/>
      <c r="F399" s="142"/>
      <c r="G399" s="142"/>
      <c r="H399" s="128"/>
      <c r="I399" s="128"/>
      <c r="J399" s="128"/>
      <c r="K399" s="128"/>
      <c r="L399" s="128"/>
      <c r="M399" s="128"/>
      <c r="N399" s="128"/>
      <c r="O399" s="128"/>
    </row>
    <row r="400" spans="2:15">
      <c r="B400" s="142"/>
      <c r="C400" s="142"/>
      <c r="D400" s="142"/>
      <c r="E400" s="142"/>
      <c r="F400" s="142"/>
      <c r="G400" s="142"/>
      <c r="H400" s="128"/>
      <c r="I400" s="128"/>
      <c r="J400" s="128"/>
      <c r="K400" s="128"/>
      <c r="L400" s="128"/>
      <c r="M400" s="128"/>
      <c r="N400" s="128"/>
      <c r="O400" s="128"/>
    </row>
    <row r="401" spans="2:15">
      <c r="B401" s="142"/>
      <c r="C401" s="142"/>
      <c r="D401" s="142"/>
      <c r="E401" s="142"/>
      <c r="F401" s="142"/>
      <c r="G401" s="142"/>
      <c r="H401" s="128"/>
      <c r="I401" s="128"/>
      <c r="J401" s="128"/>
      <c r="K401" s="128"/>
      <c r="L401" s="128"/>
      <c r="M401" s="128"/>
      <c r="N401" s="128"/>
      <c r="O401" s="128"/>
    </row>
    <row r="402" spans="2:15">
      <c r="B402" s="142"/>
      <c r="C402" s="142"/>
      <c r="D402" s="142"/>
      <c r="E402" s="142"/>
      <c r="F402" s="142"/>
      <c r="G402" s="142"/>
      <c r="H402" s="128"/>
      <c r="I402" s="128"/>
      <c r="J402" s="128"/>
      <c r="K402" s="128"/>
      <c r="L402" s="128"/>
      <c r="M402" s="128"/>
      <c r="N402" s="128"/>
      <c r="O402" s="128"/>
    </row>
    <row r="403" spans="2:15">
      <c r="B403" s="142"/>
      <c r="C403" s="142"/>
      <c r="D403" s="142"/>
      <c r="E403" s="142"/>
      <c r="F403" s="142"/>
      <c r="G403" s="142"/>
      <c r="H403" s="128"/>
      <c r="I403" s="128"/>
      <c r="J403" s="128"/>
      <c r="K403" s="128"/>
      <c r="L403" s="128"/>
      <c r="M403" s="128"/>
      <c r="N403" s="128"/>
      <c r="O403" s="128"/>
    </row>
    <row r="404" spans="2:15">
      <c r="B404" s="142"/>
      <c r="C404" s="142"/>
      <c r="D404" s="142"/>
      <c r="E404" s="142"/>
      <c r="F404" s="142"/>
      <c r="G404" s="142"/>
      <c r="H404" s="128"/>
      <c r="I404" s="128"/>
      <c r="J404" s="128"/>
      <c r="K404" s="128"/>
      <c r="L404" s="128"/>
      <c r="M404" s="128"/>
      <c r="N404" s="128"/>
      <c r="O404" s="128"/>
    </row>
    <row r="405" spans="2:15">
      <c r="B405" s="142"/>
      <c r="C405" s="142"/>
      <c r="D405" s="142"/>
      <c r="E405" s="142"/>
      <c r="F405" s="142"/>
      <c r="G405" s="142"/>
      <c r="H405" s="128"/>
      <c r="I405" s="128"/>
      <c r="J405" s="128"/>
      <c r="K405" s="128"/>
      <c r="L405" s="128"/>
      <c r="M405" s="128"/>
      <c r="N405" s="128"/>
      <c r="O405" s="128"/>
    </row>
    <row r="406" spans="2:15">
      <c r="B406" s="142"/>
      <c r="C406" s="142"/>
      <c r="D406" s="142"/>
      <c r="E406" s="142"/>
      <c r="F406" s="142"/>
      <c r="G406" s="142"/>
      <c r="H406" s="128"/>
      <c r="I406" s="128"/>
      <c r="J406" s="128"/>
      <c r="K406" s="128"/>
      <c r="L406" s="128"/>
      <c r="M406" s="128"/>
      <c r="N406" s="128"/>
      <c r="O406" s="128"/>
    </row>
    <row r="407" spans="2:15">
      <c r="B407" s="142"/>
      <c r="C407" s="142"/>
      <c r="D407" s="142"/>
      <c r="E407" s="142"/>
      <c r="F407" s="142"/>
      <c r="G407" s="142"/>
      <c r="H407" s="128"/>
      <c r="I407" s="128"/>
      <c r="J407" s="128"/>
      <c r="K407" s="128"/>
      <c r="L407" s="128"/>
      <c r="M407" s="128"/>
      <c r="N407" s="128"/>
      <c r="O407" s="128"/>
    </row>
    <row r="408" spans="2:15">
      <c r="B408" s="142"/>
      <c r="C408" s="142"/>
      <c r="D408" s="142"/>
      <c r="E408" s="142"/>
      <c r="F408" s="142"/>
      <c r="G408" s="142"/>
      <c r="H408" s="128"/>
      <c r="I408" s="128"/>
      <c r="J408" s="128"/>
      <c r="K408" s="128"/>
      <c r="L408" s="128"/>
      <c r="M408" s="128"/>
      <c r="N408" s="128"/>
      <c r="O408" s="128"/>
    </row>
    <row r="409" spans="2:15">
      <c r="B409" s="142"/>
      <c r="C409" s="142"/>
      <c r="D409" s="142"/>
      <c r="E409" s="142"/>
      <c r="F409" s="142"/>
      <c r="G409" s="142"/>
      <c r="H409" s="128"/>
      <c r="I409" s="128"/>
      <c r="J409" s="128"/>
      <c r="K409" s="128"/>
      <c r="L409" s="128"/>
      <c r="M409" s="128"/>
      <c r="N409" s="128"/>
      <c r="O409" s="128"/>
    </row>
    <row r="410" spans="2:15">
      <c r="B410" s="142"/>
      <c r="C410" s="142"/>
      <c r="D410" s="142"/>
      <c r="E410" s="142"/>
      <c r="F410" s="142"/>
      <c r="G410" s="142"/>
      <c r="H410" s="128"/>
      <c r="I410" s="128"/>
      <c r="J410" s="128"/>
      <c r="K410" s="128"/>
      <c r="L410" s="128"/>
      <c r="M410" s="128"/>
      <c r="N410" s="128"/>
      <c r="O410" s="128"/>
    </row>
    <row r="411" spans="2:15">
      <c r="B411" s="142"/>
      <c r="C411" s="142"/>
      <c r="D411" s="142"/>
      <c r="E411" s="142"/>
      <c r="F411" s="142"/>
      <c r="G411" s="142"/>
      <c r="H411" s="128"/>
      <c r="I411" s="128"/>
      <c r="J411" s="128"/>
      <c r="K411" s="128"/>
      <c r="L411" s="128"/>
      <c r="M411" s="128"/>
      <c r="N411" s="128"/>
      <c r="O411" s="128"/>
    </row>
    <row r="412" spans="2:15">
      <c r="B412" s="142"/>
      <c r="C412" s="142"/>
      <c r="D412" s="142"/>
      <c r="E412" s="142"/>
      <c r="F412" s="142"/>
      <c r="G412" s="142"/>
      <c r="H412" s="128"/>
      <c r="I412" s="128"/>
      <c r="J412" s="128"/>
      <c r="K412" s="128"/>
      <c r="L412" s="128"/>
      <c r="M412" s="128"/>
      <c r="N412" s="128"/>
      <c r="O412" s="128"/>
    </row>
    <row r="413" spans="2:15">
      <c r="B413" s="142"/>
      <c r="C413" s="142"/>
      <c r="D413" s="142"/>
      <c r="E413" s="142"/>
      <c r="F413" s="142"/>
      <c r="G413" s="142"/>
      <c r="H413" s="128"/>
      <c r="I413" s="128"/>
      <c r="J413" s="128"/>
      <c r="K413" s="128"/>
      <c r="L413" s="128"/>
      <c r="M413" s="128"/>
      <c r="N413" s="128"/>
      <c r="O413" s="128"/>
    </row>
    <row r="414" spans="2:15">
      <c r="B414" s="142"/>
      <c r="C414" s="142"/>
      <c r="D414" s="142"/>
      <c r="E414" s="142"/>
      <c r="F414" s="142"/>
      <c r="G414" s="142"/>
      <c r="H414" s="128"/>
      <c r="I414" s="128"/>
      <c r="J414" s="128"/>
      <c r="K414" s="128"/>
      <c r="L414" s="128"/>
      <c r="M414" s="128"/>
      <c r="N414" s="128"/>
      <c r="O414" s="128"/>
    </row>
    <row r="415" spans="2:15">
      <c r="B415" s="142"/>
      <c r="C415" s="142"/>
      <c r="D415" s="142"/>
      <c r="E415" s="142"/>
      <c r="F415" s="142"/>
      <c r="G415" s="142"/>
      <c r="H415" s="128"/>
      <c r="I415" s="128"/>
      <c r="J415" s="128"/>
      <c r="K415" s="128"/>
      <c r="L415" s="128"/>
      <c r="M415" s="128"/>
      <c r="N415" s="128"/>
      <c r="O415" s="128"/>
    </row>
    <row r="416" spans="2:15">
      <c r="B416" s="142"/>
      <c r="C416" s="142"/>
      <c r="D416" s="142"/>
      <c r="E416" s="142"/>
      <c r="F416" s="142"/>
      <c r="G416" s="142"/>
      <c r="H416" s="128"/>
      <c r="I416" s="128"/>
      <c r="J416" s="128"/>
      <c r="K416" s="128"/>
      <c r="L416" s="128"/>
      <c r="M416" s="128"/>
      <c r="N416" s="128"/>
      <c r="O416" s="128"/>
    </row>
    <row r="417" spans="2:15">
      <c r="B417" s="142"/>
      <c r="C417" s="142"/>
      <c r="D417" s="142"/>
      <c r="E417" s="142"/>
      <c r="F417" s="142"/>
      <c r="G417" s="142"/>
      <c r="H417" s="128"/>
      <c r="I417" s="128"/>
      <c r="J417" s="128"/>
      <c r="K417" s="128"/>
      <c r="L417" s="128"/>
      <c r="M417" s="128"/>
      <c r="N417" s="128"/>
      <c r="O417" s="128"/>
    </row>
    <row r="418" spans="2:15">
      <c r="B418" s="142"/>
      <c r="C418" s="142"/>
      <c r="D418" s="142"/>
      <c r="E418" s="142"/>
      <c r="F418" s="142"/>
      <c r="G418" s="142"/>
      <c r="H418" s="128"/>
      <c r="I418" s="128"/>
      <c r="J418" s="128"/>
      <c r="K418" s="128"/>
      <c r="L418" s="128"/>
      <c r="M418" s="128"/>
      <c r="N418" s="128"/>
      <c r="O418" s="128"/>
    </row>
    <row r="419" spans="2:15">
      <c r="B419" s="142"/>
      <c r="C419" s="142"/>
      <c r="D419" s="142"/>
      <c r="E419" s="142"/>
      <c r="F419" s="142"/>
      <c r="G419" s="142"/>
      <c r="H419" s="128"/>
      <c r="I419" s="128"/>
      <c r="J419" s="128"/>
      <c r="K419" s="128"/>
      <c r="L419" s="128"/>
      <c r="M419" s="128"/>
      <c r="N419" s="128"/>
      <c r="O419" s="128"/>
    </row>
    <row r="420" spans="2:15">
      <c r="B420" s="142"/>
      <c r="C420" s="142"/>
      <c r="D420" s="142"/>
      <c r="E420" s="142"/>
      <c r="F420" s="142"/>
      <c r="G420" s="142"/>
      <c r="H420" s="128"/>
      <c r="I420" s="128"/>
      <c r="J420" s="128"/>
      <c r="K420" s="128"/>
      <c r="L420" s="128"/>
      <c r="M420" s="128"/>
      <c r="N420" s="128"/>
      <c r="O420" s="128"/>
    </row>
    <row r="421" spans="2:15">
      <c r="B421" s="142"/>
      <c r="C421" s="142"/>
      <c r="D421" s="142"/>
      <c r="E421" s="142"/>
      <c r="F421" s="142"/>
      <c r="G421" s="142"/>
      <c r="H421" s="128"/>
      <c r="I421" s="128"/>
      <c r="J421" s="128"/>
      <c r="K421" s="128"/>
      <c r="L421" s="128"/>
      <c r="M421" s="128"/>
      <c r="N421" s="128"/>
      <c r="O421" s="128"/>
    </row>
    <row r="422" spans="2:15">
      <c r="B422" s="142"/>
      <c r="C422" s="142"/>
      <c r="D422" s="142"/>
      <c r="E422" s="142"/>
      <c r="F422" s="142"/>
      <c r="G422" s="142"/>
      <c r="H422" s="128"/>
      <c r="I422" s="128"/>
      <c r="J422" s="128"/>
      <c r="K422" s="128"/>
      <c r="L422" s="128"/>
      <c r="M422" s="128"/>
      <c r="N422" s="128"/>
      <c r="O422" s="128"/>
    </row>
    <row r="423" spans="2:15">
      <c r="B423" s="142"/>
      <c r="C423" s="142"/>
      <c r="D423" s="142"/>
      <c r="E423" s="142"/>
      <c r="F423" s="142"/>
      <c r="G423" s="142"/>
      <c r="H423" s="128"/>
      <c r="I423" s="128"/>
      <c r="J423" s="128"/>
      <c r="K423" s="128"/>
      <c r="L423" s="128"/>
      <c r="M423" s="128"/>
      <c r="N423" s="128"/>
      <c r="O423" s="128"/>
    </row>
    <row r="424" spans="2:15">
      <c r="B424" s="142"/>
      <c r="C424" s="142"/>
      <c r="D424" s="142"/>
      <c r="E424" s="142"/>
      <c r="F424" s="142"/>
      <c r="G424" s="142"/>
      <c r="H424" s="128"/>
      <c r="I424" s="128"/>
      <c r="J424" s="128"/>
      <c r="K424" s="128"/>
      <c r="L424" s="128"/>
      <c r="M424" s="128"/>
      <c r="N424" s="128"/>
      <c r="O424" s="128"/>
    </row>
    <row r="425" spans="2:15">
      <c r="B425" s="142"/>
      <c r="C425" s="142"/>
      <c r="D425" s="142"/>
      <c r="E425" s="142"/>
      <c r="F425" s="142"/>
      <c r="G425" s="142"/>
      <c r="H425" s="128"/>
      <c r="I425" s="128"/>
      <c r="J425" s="128"/>
      <c r="K425" s="128"/>
      <c r="L425" s="128"/>
      <c r="M425" s="128"/>
      <c r="N425" s="128"/>
      <c r="O425" s="128"/>
    </row>
    <row r="426" spans="2:15">
      <c r="B426" s="142"/>
      <c r="C426" s="142"/>
      <c r="D426" s="142"/>
      <c r="E426" s="142"/>
      <c r="F426" s="142"/>
      <c r="G426" s="142"/>
      <c r="H426" s="128"/>
      <c r="I426" s="128"/>
      <c r="J426" s="128"/>
      <c r="K426" s="128"/>
      <c r="L426" s="128"/>
      <c r="M426" s="128"/>
      <c r="N426" s="128"/>
      <c r="O426" s="128"/>
    </row>
    <row r="427" spans="2:15">
      <c r="B427" s="142"/>
      <c r="C427" s="142"/>
      <c r="D427" s="142"/>
      <c r="E427" s="142"/>
      <c r="F427" s="142"/>
      <c r="G427" s="142"/>
      <c r="H427" s="128"/>
      <c r="I427" s="128"/>
      <c r="J427" s="128"/>
      <c r="K427" s="128"/>
      <c r="L427" s="128"/>
      <c r="M427" s="128"/>
      <c r="N427" s="128"/>
      <c r="O427" s="128"/>
    </row>
    <row r="428" spans="2:15">
      <c r="B428" s="142"/>
      <c r="C428" s="142"/>
      <c r="D428" s="142"/>
      <c r="E428" s="142"/>
      <c r="F428" s="142"/>
      <c r="G428" s="142"/>
      <c r="H428" s="128"/>
      <c r="I428" s="128"/>
      <c r="J428" s="128"/>
      <c r="K428" s="128"/>
      <c r="L428" s="128"/>
      <c r="M428" s="128"/>
      <c r="N428" s="128"/>
      <c r="O428" s="128"/>
    </row>
    <row r="429" spans="2:15">
      <c r="B429" s="142"/>
      <c r="C429" s="142"/>
      <c r="D429" s="142"/>
      <c r="E429" s="142"/>
      <c r="F429" s="142"/>
      <c r="G429" s="142"/>
      <c r="H429" s="128"/>
      <c r="I429" s="128"/>
      <c r="J429" s="128"/>
      <c r="K429" s="128"/>
      <c r="L429" s="128"/>
      <c r="M429" s="128"/>
      <c r="N429" s="128"/>
      <c r="O429" s="128"/>
    </row>
    <row r="430" spans="2:15">
      <c r="B430" s="142"/>
      <c r="C430" s="142"/>
      <c r="D430" s="142"/>
      <c r="E430" s="142"/>
      <c r="F430" s="142"/>
      <c r="G430" s="142"/>
      <c r="H430" s="128"/>
      <c r="I430" s="128"/>
      <c r="J430" s="128"/>
      <c r="K430" s="128"/>
      <c r="L430" s="128"/>
      <c r="M430" s="128"/>
      <c r="N430" s="128"/>
      <c r="O430" s="128"/>
    </row>
    <row r="431" spans="2:15">
      <c r="B431" s="142"/>
      <c r="C431" s="142"/>
      <c r="D431" s="142"/>
      <c r="E431" s="142"/>
      <c r="F431" s="142"/>
      <c r="G431" s="142"/>
      <c r="H431" s="128"/>
      <c r="I431" s="128"/>
      <c r="J431" s="128"/>
      <c r="K431" s="128"/>
      <c r="L431" s="128"/>
      <c r="M431" s="128"/>
      <c r="N431" s="128"/>
      <c r="O431" s="128"/>
    </row>
    <row r="432" spans="2:15">
      <c r="B432" s="142"/>
      <c r="C432" s="142"/>
      <c r="D432" s="142"/>
      <c r="E432" s="142"/>
      <c r="F432" s="142"/>
      <c r="G432" s="142"/>
      <c r="H432" s="128"/>
      <c r="I432" s="128"/>
      <c r="J432" s="128"/>
      <c r="K432" s="128"/>
      <c r="L432" s="128"/>
      <c r="M432" s="128"/>
      <c r="N432" s="128"/>
      <c r="O432" s="128"/>
    </row>
    <row r="433" spans="2:15">
      <c r="B433" s="142"/>
      <c r="C433" s="142"/>
      <c r="D433" s="142"/>
      <c r="E433" s="142"/>
      <c r="F433" s="142"/>
      <c r="G433" s="142"/>
      <c r="H433" s="128"/>
      <c r="I433" s="128"/>
      <c r="J433" s="128"/>
      <c r="K433" s="128"/>
      <c r="L433" s="128"/>
      <c r="M433" s="128"/>
      <c r="N433" s="128"/>
      <c r="O433" s="128"/>
    </row>
    <row r="434" spans="2:15">
      <c r="B434" s="142"/>
      <c r="C434" s="142"/>
      <c r="D434" s="142"/>
      <c r="E434" s="142"/>
      <c r="F434" s="142"/>
      <c r="G434" s="142"/>
      <c r="H434" s="128"/>
      <c r="I434" s="128"/>
      <c r="J434" s="128"/>
      <c r="K434" s="128"/>
      <c r="L434" s="128"/>
      <c r="M434" s="128"/>
      <c r="N434" s="128"/>
      <c r="O434" s="128"/>
    </row>
    <row r="435" spans="2:15">
      <c r="B435" s="142"/>
      <c r="C435" s="142"/>
      <c r="D435" s="142"/>
      <c r="E435" s="142"/>
      <c r="F435" s="142"/>
      <c r="G435" s="142"/>
      <c r="H435" s="128"/>
      <c r="I435" s="128"/>
      <c r="J435" s="128"/>
      <c r="K435" s="128"/>
      <c r="L435" s="128"/>
      <c r="M435" s="128"/>
      <c r="N435" s="128"/>
      <c r="O435" s="128"/>
    </row>
    <row r="436" spans="2:15">
      <c r="B436" s="142"/>
      <c r="C436" s="142"/>
      <c r="D436" s="142"/>
      <c r="E436" s="142"/>
      <c r="F436" s="142"/>
      <c r="G436" s="142"/>
      <c r="H436" s="128"/>
      <c r="I436" s="128"/>
      <c r="J436" s="128"/>
      <c r="K436" s="128"/>
      <c r="L436" s="128"/>
      <c r="M436" s="128"/>
      <c r="N436" s="128"/>
      <c r="O436" s="128"/>
    </row>
    <row r="437" spans="2:15">
      <c r="B437" s="142"/>
      <c r="C437" s="142"/>
      <c r="D437" s="142"/>
      <c r="E437" s="142"/>
      <c r="F437" s="142"/>
      <c r="G437" s="142"/>
      <c r="H437" s="128"/>
      <c r="I437" s="128"/>
      <c r="J437" s="128"/>
      <c r="K437" s="128"/>
      <c r="L437" s="128"/>
      <c r="M437" s="128"/>
      <c r="N437" s="128"/>
      <c r="O437" s="128"/>
    </row>
    <row r="438" spans="2:15">
      <c r="B438" s="142"/>
      <c r="C438" s="142"/>
      <c r="D438" s="142"/>
      <c r="E438" s="142"/>
      <c r="F438" s="142"/>
      <c r="G438" s="142"/>
      <c r="H438" s="128"/>
      <c r="I438" s="128"/>
      <c r="J438" s="128"/>
      <c r="K438" s="128"/>
      <c r="L438" s="128"/>
      <c r="M438" s="128"/>
      <c r="N438" s="128"/>
      <c r="O438" s="128"/>
    </row>
    <row r="439" spans="2:15">
      <c r="B439" s="142"/>
      <c r="C439" s="142"/>
      <c r="D439" s="142"/>
      <c r="E439" s="142"/>
      <c r="F439" s="142"/>
      <c r="G439" s="142"/>
      <c r="H439" s="128"/>
      <c r="I439" s="128"/>
      <c r="J439" s="128"/>
      <c r="K439" s="128"/>
      <c r="L439" s="128"/>
      <c r="M439" s="128"/>
      <c r="N439" s="128"/>
      <c r="O439" s="128"/>
    </row>
    <row r="440" spans="2:15">
      <c r="B440" s="142"/>
      <c r="C440" s="142"/>
      <c r="D440" s="142"/>
      <c r="E440" s="142"/>
      <c r="F440" s="142"/>
      <c r="G440" s="142"/>
      <c r="H440" s="128"/>
      <c r="I440" s="128"/>
      <c r="J440" s="128"/>
      <c r="K440" s="128"/>
      <c r="L440" s="128"/>
      <c r="M440" s="128"/>
      <c r="N440" s="128"/>
      <c r="O440" s="128"/>
    </row>
    <row r="441" spans="2:15">
      <c r="B441" s="142"/>
      <c r="C441" s="142"/>
      <c r="D441" s="142"/>
      <c r="E441" s="142"/>
      <c r="F441" s="142"/>
      <c r="G441" s="142"/>
      <c r="H441" s="128"/>
      <c r="I441" s="128"/>
      <c r="J441" s="128"/>
      <c r="K441" s="128"/>
      <c r="L441" s="128"/>
      <c r="M441" s="128"/>
      <c r="N441" s="128"/>
      <c r="O441" s="128"/>
    </row>
    <row r="442" spans="2:15">
      <c r="B442" s="142"/>
      <c r="C442" s="142"/>
      <c r="D442" s="142"/>
      <c r="E442" s="142"/>
      <c r="F442" s="142"/>
      <c r="G442" s="142"/>
      <c r="H442" s="128"/>
      <c r="I442" s="128"/>
      <c r="J442" s="128"/>
      <c r="K442" s="128"/>
      <c r="L442" s="128"/>
      <c r="M442" s="128"/>
      <c r="N442" s="128"/>
      <c r="O442" s="128"/>
    </row>
    <row r="443" spans="2:15">
      <c r="B443" s="142"/>
      <c r="C443" s="142"/>
      <c r="D443" s="142"/>
      <c r="E443" s="142"/>
      <c r="F443" s="142"/>
      <c r="G443" s="142"/>
      <c r="H443" s="128"/>
      <c r="I443" s="128"/>
      <c r="J443" s="128"/>
      <c r="K443" s="128"/>
      <c r="L443" s="128"/>
      <c r="M443" s="128"/>
      <c r="N443" s="128"/>
      <c r="O443" s="128"/>
    </row>
    <row r="444" spans="2:15">
      <c r="B444" s="142"/>
      <c r="C444" s="142"/>
      <c r="D444" s="142"/>
      <c r="E444" s="142"/>
      <c r="F444" s="142"/>
      <c r="G444" s="142"/>
      <c r="H444" s="128"/>
      <c r="I444" s="128"/>
      <c r="J444" s="128"/>
      <c r="K444" s="128"/>
      <c r="L444" s="128"/>
      <c r="M444" s="128"/>
      <c r="N444" s="128"/>
      <c r="O444" s="128"/>
    </row>
    <row r="445" spans="2:15">
      <c r="B445" s="142"/>
      <c r="C445" s="142"/>
      <c r="D445" s="142"/>
      <c r="E445" s="142"/>
      <c r="F445" s="142"/>
      <c r="G445" s="142"/>
      <c r="H445" s="128"/>
      <c r="I445" s="128"/>
      <c r="J445" s="128"/>
      <c r="K445" s="128"/>
      <c r="L445" s="128"/>
      <c r="M445" s="128"/>
      <c r="N445" s="128"/>
      <c r="O445" s="128"/>
    </row>
    <row r="446" spans="2:15">
      <c r="B446" s="142"/>
      <c r="C446" s="142"/>
      <c r="D446" s="142"/>
      <c r="E446" s="142"/>
      <c r="F446" s="142"/>
      <c r="G446" s="142"/>
      <c r="H446" s="128"/>
      <c r="I446" s="128"/>
      <c r="J446" s="128"/>
      <c r="K446" s="128"/>
      <c r="L446" s="128"/>
      <c r="M446" s="128"/>
      <c r="N446" s="128"/>
      <c r="O446" s="128"/>
    </row>
    <row r="447" spans="2:15">
      <c r="B447" s="142"/>
      <c r="C447" s="142"/>
      <c r="D447" s="142"/>
      <c r="E447" s="142"/>
      <c r="F447" s="142"/>
      <c r="G447" s="142"/>
      <c r="H447" s="128"/>
      <c r="I447" s="128"/>
      <c r="J447" s="128"/>
      <c r="K447" s="128"/>
      <c r="L447" s="128"/>
      <c r="M447" s="128"/>
      <c r="N447" s="128"/>
      <c r="O447" s="128"/>
    </row>
    <row r="448" spans="2:15">
      <c r="B448" s="142"/>
      <c r="C448" s="142"/>
      <c r="D448" s="142"/>
      <c r="E448" s="142"/>
      <c r="F448" s="142"/>
      <c r="G448" s="142"/>
      <c r="H448" s="128"/>
      <c r="I448" s="128"/>
      <c r="J448" s="128"/>
      <c r="K448" s="128"/>
      <c r="L448" s="128"/>
      <c r="M448" s="128"/>
      <c r="N448" s="128"/>
      <c r="O448" s="128"/>
    </row>
    <row r="449" spans="2:15">
      <c r="B449" s="142"/>
      <c r="C449" s="142"/>
      <c r="D449" s="142"/>
      <c r="E449" s="142"/>
      <c r="F449" s="142"/>
      <c r="G449" s="142"/>
      <c r="H449" s="128"/>
      <c r="I449" s="128"/>
      <c r="J449" s="128"/>
      <c r="K449" s="128"/>
      <c r="L449" s="128"/>
      <c r="M449" s="128"/>
      <c r="N449" s="128"/>
      <c r="O449" s="128"/>
    </row>
    <row r="450" spans="2:15">
      <c r="B450" s="142"/>
      <c r="C450" s="142"/>
      <c r="D450" s="142"/>
      <c r="E450" s="142"/>
      <c r="F450" s="142"/>
      <c r="G450" s="142"/>
      <c r="H450" s="128"/>
      <c r="I450" s="128"/>
      <c r="J450" s="128"/>
      <c r="K450" s="128"/>
      <c r="L450" s="128"/>
      <c r="M450" s="128"/>
      <c r="N450" s="128"/>
      <c r="O450" s="128"/>
    </row>
    <row r="451" spans="2:15">
      <c r="B451" s="142"/>
      <c r="C451" s="142"/>
      <c r="D451" s="142"/>
      <c r="E451" s="142"/>
      <c r="F451" s="142"/>
      <c r="G451" s="142"/>
      <c r="H451" s="128"/>
      <c r="I451" s="128"/>
      <c r="J451" s="128"/>
      <c r="K451" s="128"/>
      <c r="L451" s="128"/>
      <c r="M451" s="128"/>
      <c r="N451" s="128"/>
      <c r="O451" s="128"/>
    </row>
    <row r="452" spans="2:15">
      <c r="B452" s="142"/>
      <c r="C452" s="142"/>
      <c r="D452" s="142"/>
      <c r="E452" s="142"/>
      <c r="F452" s="142"/>
      <c r="G452" s="142"/>
      <c r="H452" s="128"/>
      <c r="I452" s="128"/>
      <c r="J452" s="128"/>
      <c r="K452" s="128"/>
      <c r="L452" s="128"/>
      <c r="M452" s="128"/>
      <c r="N452" s="128"/>
      <c r="O452" s="128"/>
    </row>
    <row r="453" spans="2:15">
      <c r="B453" s="142"/>
      <c r="C453" s="142"/>
      <c r="D453" s="142"/>
      <c r="E453" s="142"/>
      <c r="F453" s="142"/>
      <c r="G453" s="142"/>
      <c r="H453" s="128"/>
      <c r="I453" s="128"/>
      <c r="J453" s="128"/>
      <c r="K453" s="128"/>
      <c r="L453" s="128"/>
      <c r="M453" s="128"/>
      <c r="N453" s="128"/>
      <c r="O453" s="128"/>
    </row>
    <row r="454" spans="2:15">
      <c r="B454" s="142"/>
      <c r="C454" s="142"/>
      <c r="D454" s="142"/>
      <c r="E454" s="142"/>
      <c r="F454" s="142"/>
      <c r="G454" s="142"/>
      <c r="H454" s="128"/>
      <c r="I454" s="128"/>
      <c r="J454" s="128"/>
      <c r="K454" s="128"/>
      <c r="L454" s="128"/>
      <c r="M454" s="128"/>
      <c r="N454" s="128"/>
      <c r="O454" s="128"/>
    </row>
    <row r="455" spans="2:15">
      <c r="B455" s="142"/>
      <c r="C455" s="142"/>
      <c r="D455" s="142"/>
      <c r="E455" s="142"/>
      <c r="F455" s="142"/>
      <c r="G455" s="142"/>
      <c r="H455" s="128"/>
      <c r="I455" s="128"/>
      <c r="J455" s="128"/>
      <c r="K455" s="128"/>
      <c r="L455" s="128"/>
      <c r="M455" s="128"/>
      <c r="N455" s="128"/>
      <c r="O455" s="128"/>
    </row>
    <row r="456" spans="2:15">
      <c r="B456" s="142"/>
      <c r="C456" s="142"/>
      <c r="D456" s="142"/>
      <c r="E456" s="142"/>
      <c r="F456" s="142"/>
      <c r="G456" s="142"/>
      <c r="H456" s="128"/>
      <c r="I456" s="128"/>
      <c r="J456" s="128"/>
      <c r="K456" s="128"/>
      <c r="L456" s="128"/>
      <c r="M456" s="128"/>
      <c r="N456" s="128"/>
      <c r="O456" s="128"/>
    </row>
    <row r="457" spans="2:15">
      <c r="B457" s="142"/>
      <c r="C457" s="142"/>
      <c r="D457" s="142"/>
      <c r="E457" s="142"/>
      <c r="F457" s="142"/>
      <c r="G457" s="142"/>
      <c r="H457" s="128"/>
      <c r="I457" s="128"/>
      <c r="J457" s="128"/>
      <c r="K457" s="128"/>
      <c r="L457" s="128"/>
      <c r="M457" s="128"/>
      <c r="N457" s="128"/>
      <c r="O457" s="128"/>
    </row>
    <row r="458" spans="2:15">
      <c r="B458" s="142"/>
      <c r="C458" s="142"/>
      <c r="D458" s="142"/>
      <c r="E458" s="142"/>
      <c r="F458" s="142"/>
      <c r="G458" s="142"/>
      <c r="H458" s="128"/>
      <c r="I458" s="128"/>
      <c r="J458" s="128"/>
      <c r="K458" s="128"/>
      <c r="L458" s="128"/>
      <c r="M458" s="128"/>
      <c r="N458" s="128"/>
      <c r="O458" s="128"/>
    </row>
    <row r="459" spans="2:15">
      <c r="B459" s="142"/>
      <c r="C459" s="142"/>
      <c r="D459" s="142"/>
      <c r="E459" s="142"/>
      <c r="F459" s="142"/>
      <c r="G459" s="142"/>
      <c r="H459" s="128"/>
      <c r="I459" s="128"/>
      <c r="J459" s="128"/>
      <c r="K459" s="128"/>
      <c r="L459" s="128"/>
      <c r="M459" s="128"/>
      <c r="N459" s="128"/>
      <c r="O459" s="128"/>
    </row>
    <row r="460" spans="2:15">
      <c r="B460" s="142"/>
      <c r="C460" s="142"/>
      <c r="D460" s="142"/>
      <c r="E460" s="142"/>
      <c r="F460" s="142"/>
      <c r="G460" s="142"/>
      <c r="H460" s="128"/>
      <c r="I460" s="128"/>
      <c r="J460" s="128"/>
      <c r="K460" s="128"/>
      <c r="L460" s="128"/>
      <c r="M460" s="128"/>
      <c r="N460" s="128"/>
      <c r="O460" s="128"/>
    </row>
    <row r="461" spans="2:15">
      <c r="B461" s="142"/>
      <c r="C461" s="142"/>
      <c r="D461" s="142"/>
      <c r="E461" s="142"/>
      <c r="F461" s="142"/>
      <c r="G461" s="142"/>
      <c r="H461" s="128"/>
      <c r="I461" s="128"/>
      <c r="J461" s="128"/>
      <c r="K461" s="128"/>
      <c r="L461" s="128"/>
      <c r="M461" s="128"/>
      <c r="N461" s="128"/>
      <c r="O461" s="128"/>
    </row>
    <row r="462" spans="2:15">
      <c r="B462" s="142"/>
      <c r="C462" s="142"/>
      <c r="D462" s="142"/>
      <c r="E462" s="142"/>
      <c r="F462" s="142"/>
      <c r="G462" s="142"/>
      <c r="H462" s="128"/>
      <c r="I462" s="128"/>
      <c r="J462" s="128"/>
      <c r="K462" s="128"/>
      <c r="L462" s="128"/>
      <c r="M462" s="128"/>
      <c r="N462" s="128"/>
      <c r="O462" s="128"/>
    </row>
    <row r="463" spans="2:15">
      <c r="B463" s="142"/>
      <c r="C463" s="142"/>
      <c r="D463" s="142"/>
      <c r="E463" s="142"/>
      <c r="F463" s="142"/>
      <c r="G463" s="142"/>
      <c r="H463" s="128"/>
      <c r="I463" s="128"/>
      <c r="J463" s="128"/>
      <c r="K463" s="128"/>
      <c r="L463" s="128"/>
      <c r="M463" s="128"/>
      <c r="N463" s="128"/>
      <c r="O463" s="128"/>
    </row>
    <row r="464" spans="2:15">
      <c r="B464" s="142"/>
      <c r="C464" s="142"/>
      <c r="D464" s="142"/>
      <c r="E464" s="142"/>
      <c r="F464" s="142"/>
      <c r="G464" s="142"/>
      <c r="H464" s="128"/>
      <c r="I464" s="128"/>
      <c r="J464" s="128"/>
      <c r="K464" s="128"/>
      <c r="L464" s="128"/>
      <c r="M464" s="128"/>
      <c r="N464" s="128"/>
      <c r="O464" s="128"/>
    </row>
    <row r="465" spans="2:15">
      <c r="B465" s="142"/>
      <c r="C465" s="142"/>
      <c r="D465" s="142"/>
      <c r="E465" s="142"/>
      <c r="F465" s="142"/>
      <c r="G465" s="142"/>
      <c r="H465" s="128"/>
      <c r="I465" s="128"/>
      <c r="J465" s="128"/>
      <c r="K465" s="128"/>
      <c r="L465" s="128"/>
      <c r="M465" s="128"/>
      <c r="N465" s="128"/>
      <c r="O465" s="128"/>
    </row>
    <row r="466" spans="2:15">
      <c r="B466" s="142"/>
      <c r="C466" s="142"/>
      <c r="D466" s="142"/>
      <c r="E466" s="142"/>
      <c r="F466" s="142"/>
      <c r="G466" s="142"/>
      <c r="H466" s="128"/>
      <c r="I466" s="128"/>
      <c r="J466" s="128"/>
      <c r="K466" s="128"/>
      <c r="L466" s="128"/>
      <c r="M466" s="128"/>
      <c r="N466" s="128"/>
      <c r="O466" s="128"/>
    </row>
    <row r="467" spans="2:15">
      <c r="B467" s="142"/>
      <c r="C467" s="142"/>
      <c r="D467" s="142"/>
      <c r="E467" s="142"/>
      <c r="F467" s="142"/>
      <c r="G467" s="142"/>
      <c r="H467" s="128"/>
      <c r="I467" s="128"/>
      <c r="J467" s="128"/>
      <c r="K467" s="128"/>
      <c r="L467" s="128"/>
      <c r="M467" s="128"/>
      <c r="N467" s="128"/>
      <c r="O467" s="128"/>
    </row>
    <row r="468" spans="2:15">
      <c r="B468" s="142"/>
      <c r="C468" s="142"/>
      <c r="D468" s="142"/>
      <c r="E468" s="142"/>
      <c r="F468" s="142"/>
      <c r="G468" s="142"/>
      <c r="H468" s="128"/>
      <c r="I468" s="128"/>
      <c r="J468" s="128"/>
      <c r="K468" s="128"/>
      <c r="L468" s="128"/>
      <c r="M468" s="128"/>
      <c r="N468" s="128"/>
      <c r="O468" s="128"/>
    </row>
    <row r="469" spans="2:15">
      <c r="B469" s="142"/>
      <c r="C469" s="142"/>
      <c r="D469" s="142"/>
      <c r="E469" s="142"/>
      <c r="F469" s="142"/>
      <c r="G469" s="142"/>
      <c r="H469" s="128"/>
      <c r="I469" s="128"/>
      <c r="J469" s="128"/>
      <c r="K469" s="128"/>
      <c r="L469" s="128"/>
      <c r="M469" s="128"/>
      <c r="N469" s="128"/>
      <c r="O469" s="128"/>
    </row>
    <row r="470" spans="2:15">
      <c r="B470" s="142"/>
      <c r="C470" s="142"/>
      <c r="D470" s="142"/>
      <c r="E470" s="142"/>
      <c r="F470" s="142"/>
      <c r="G470" s="142"/>
      <c r="H470" s="128"/>
      <c r="I470" s="128"/>
      <c r="J470" s="128"/>
      <c r="K470" s="128"/>
      <c r="L470" s="128"/>
      <c r="M470" s="128"/>
      <c r="N470" s="128"/>
      <c r="O470" s="128"/>
    </row>
    <row r="471" spans="2:15">
      <c r="B471" s="142"/>
      <c r="C471" s="142"/>
      <c r="D471" s="142"/>
      <c r="E471" s="142"/>
      <c r="F471" s="142"/>
      <c r="G471" s="142"/>
      <c r="H471" s="128"/>
      <c r="I471" s="128"/>
      <c r="J471" s="128"/>
      <c r="K471" s="128"/>
      <c r="L471" s="128"/>
      <c r="M471" s="128"/>
      <c r="N471" s="128"/>
      <c r="O471" s="128"/>
    </row>
    <row r="472" spans="2:15">
      <c r="B472" s="142"/>
      <c r="C472" s="142"/>
      <c r="D472" s="142"/>
      <c r="E472" s="142"/>
      <c r="F472" s="142"/>
      <c r="G472" s="142"/>
      <c r="H472" s="128"/>
      <c r="I472" s="128"/>
      <c r="J472" s="128"/>
      <c r="K472" s="128"/>
      <c r="L472" s="128"/>
      <c r="M472" s="128"/>
      <c r="N472" s="128"/>
      <c r="O472" s="128"/>
    </row>
    <row r="473" spans="2:15">
      <c r="B473" s="142"/>
      <c r="C473" s="142"/>
      <c r="D473" s="142"/>
      <c r="E473" s="142"/>
      <c r="F473" s="142"/>
      <c r="G473" s="142"/>
      <c r="H473" s="128"/>
      <c r="I473" s="128"/>
      <c r="J473" s="128"/>
      <c r="K473" s="128"/>
      <c r="L473" s="128"/>
      <c r="M473" s="128"/>
      <c r="N473" s="128"/>
      <c r="O473" s="128"/>
    </row>
    <row r="474" spans="2:15">
      <c r="B474" s="142"/>
      <c r="C474" s="142"/>
      <c r="D474" s="142"/>
      <c r="E474" s="142"/>
      <c r="F474" s="142"/>
      <c r="G474" s="142"/>
      <c r="H474" s="128"/>
      <c r="I474" s="128"/>
      <c r="J474" s="128"/>
      <c r="K474" s="128"/>
      <c r="L474" s="128"/>
      <c r="M474" s="128"/>
      <c r="N474" s="128"/>
      <c r="O474" s="128"/>
    </row>
    <row r="475" spans="2:15">
      <c r="B475" s="142"/>
      <c r="C475" s="142"/>
      <c r="D475" s="142"/>
      <c r="E475" s="142"/>
      <c r="F475" s="142"/>
      <c r="G475" s="142"/>
      <c r="H475" s="128"/>
      <c r="I475" s="128"/>
      <c r="J475" s="128"/>
      <c r="K475" s="128"/>
      <c r="L475" s="128"/>
      <c r="M475" s="128"/>
      <c r="N475" s="128"/>
      <c r="O475" s="128"/>
    </row>
    <row r="476" spans="2:15">
      <c r="B476" s="142"/>
      <c r="C476" s="142"/>
      <c r="D476" s="142"/>
      <c r="E476" s="142"/>
      <c r="F476" s="142"/>
      <c r="G476" s="142"/>
      <c r="H476" s="128"/>
      <c r="I476" s="128"/>
      <c r="J476" s="128"/>
      <c r="K476" s="128"/>
      <c r="L476" s="128"/>
      <c r="M476" s="128"/>
      <c r="N476" s="128"/>
      <c r="O476" s="128"/>
    </row>
    <row r="477" spans="2:15">
      <c r="B477" s="142"/>
      <c r="C477" s="142"/>
      <c r="D477" s="142"/>
      <c r="E477" s="142"/>
      <c r="F477" s="142"/>
      <c r="G477" s="142"/>
      <c r="H477" s="128"/>
      <c r="I477" s="128"/>
      <c r="J477" s="128"/>
      <c r="K477" s="128"/>
      <c r="L477" s="128"/>
      <c r="M477" s="128"/>
      <c r="N477" s="128"/>
      <c r="O477" s="128"/>
    </row>
    <row r="478" spans="2:15">
      <c r="B478" s="142"/>
      <c r="C478" s="142"/>
      <c r="D478" s="142"/>
      <c r="E478" s="142"/>
      <c r="F478" s="142"/>
      <c r="G478" s="142"/>
      <c r="H478" s="128"/>
      <c r="I478" s="128"/>
      <c r="J478" s="128"/>
      <c r="K478" s="128"/>
      <c r="L478" s="128"/>
      <c r="M478" s="128"/>
      <c r="N478" s="128"/>
      <c r="O478" s="128"/>
    </row>
    <row r="479" spans="2:15">
      <c r="B479" s="142"/>
      <c r="C479" s="142"/>
      <c r="D479" s="142"/>
      <c r="E479" s="142"/>
      <c r="F479" s="142"/>
      <c r="G479" s="142"/>
      <c r="H479" s="128"/>
      <c r="I479" s="128"/>
      <c r="J479" s="128"/>
      <c r="K479" s="128"/>
      <c r="L479" s="128"/>
      <c r="M479" s="128"/>
      <c r="N479" s="128"/>
      <c r="O479" s="128"/>
    </row>
    <row r="480" spans="2:15">
      <c r="B480" s="142"/>
      <c r="C480" s="142"/>
      <c r="D480" s="142"/>
      <c r="E480" s="142"/>
      <c r="F480" s="142"/>
      <c r="G480" s="142"/>
      <c r="H480" s="128"/>
      <c r="I480" s="128"/>
      <c r="J480" s="128"/>
      <c r="K480" s="128"/>
      <c r="L480" s="128"/>
      <c r="M480" s="128"/>
      <c r="N480" s="128"/>
      <c r="O480" s="128"/>
    </row>
    <row r="481" spans="2:15">
      <c r="B481" s="142"/>
      <c r="C481" s="142"/>
      <c r="D481" s="142"/>
      <c r="E481" s="142"/>
      <c r="F481" s="142"/>
      <c r="G481" s="142"/>
      <c r="H481" s="128"/>
      <c r="I481" s="128"/>
      <c r="J481" s="128"/>
      <c r="K481" s="128"/>
      <c r="L481" s="128"/>
      <c r="M481" s="128"/>
      <c r="N481" s="128"/>
      <c r="O481" s="128"/>
    </row>
    <row r="482" spans="2:15">
      <c r="B482" s="142"/>
      <c r="C482" s="142"/>
      <c r="D482" s="142"/>
      <c r="E482" s="142"/>
      <c r="F482" s="142"/>
      <c r="G482" s="142"/>
      <c r="H482" s="128"/>
      <c r="I482" s="128"/>
      <c r="J482" s="128"/>
      <c r="K482" s="128"/>
      <c r="L482" s="128"/>
      <c r="M482" s="128"/>
      <c r="N482" s="128"/>
      <c r="O482" s="128"/>
    </row>
    <row r="483" spans="2:15">
      <c r="B483" s="142"/>
      <c r="C483" s="142"/>
      <c r="D483" s="142"/>
      <c r="E483" s="142"/>
      <c r="F483" s="142"/>
      <c r="G483" s="142"/>
      <c r="H483" s="128"/>
      <c r="I483" s="128"/>
      <c r="J483" s="128"/>
      <c r="K483" s="128"/>
      <c r="L483" s="128"/>
      <c r="M483" s="128"/>
      <c r="N483" s="128"/>
      <c r="O483" s="128"/>
    </row>
    <row r="484" spans="2:15">
      <c r="B484" s="142"/>
      <c r="C484" s="142"/>
      <c r="D484" s="142"/>
      <c r="E484" s="142"/>
      <c r="F484" s="142"/>
      <c r="G484" s="142"/>
      <c r="H484" s="128"/>
      <c r="I484" s="128"/>
      <c r="J484" s="128"/>
      <c r="K484" s="128"/>
      <c r="L484" s="128"/>
      <c r="M484" s="128"/>
      <c r="N484" s="128"/>
      <c r="O484" s="128"/>
    </row>
    <row r="485" spans="2:15">
      <c r="B485" s="142"/>
      <c r="C485" s="142"/>
      <c r="D485" s="142"/>
      <c r="E485" s="142"/>
      <c r="F485" s="142"/>
      <c r="G485" s="142"/>
      <c r="H485" s="128"/>
      <c r="I485" s="128"/>
      <c r="J485" s="128"/>
      <c r="K485" s="128"/>
      <c r="L485" s="128"/>
      <c r="M485" s="128"/>
      <c r="N485" s="128"/>
      <c r="O485" s="128"/>
    </row>
    <row r="486" spans="2:15">
      <c r="B486" s="142"/>
      <c r="C486" s="142"/>
      <c r="D486" s="142"/>
      <c r="E486" s="142"/>
      <c r="F486" s="142"/>
      <c r="G486" s="142"/>
      <c r="H486" s="128"/>
      <c r="I486" s="128"/>
      <c r="J486" s="128"/>
      <c r="K486" s="128"/>
      <c r="L486" s="128"/>
      <c r="M486" s="128"/>
      <c r="N486" s="128"/>
      <c r="O486" s="128"/>
    </row>
    <row r="487" spans="2:15">
      <c r="B487" s="142"/>
      <c r="C487" s="142"/>
      <c r="D487" s="142"/>
      <c r="E487" s="142"/>
      <c r="F487" s="142"/>
      <c r="G487" s="142"/>
      <c r="H487" s="128"/>
      <c r="I487" s="128"/>
      <c r="J487" s="128"/>
      <c r="K487" s="128"/>
      <c r="L487" s="128"/>
      <c r="M487" s="128"/>
      <c r="N487" s="128"/>
      <c r="O487" s="128"/>
    </row>
    <row r="488" spans="2:15">
      <c r="B488" s="142"/>
      <c r="C488" s="142"/>
      <c r="D488" s="142"/>
      <c r="E488" s="142"/>
      <c r="F488" s="142"/>
      <c r="G488" s="142"/>
      <c r="H488" s="128"/>
      <c r="I488" s="128"/>
      <c r="J488" s="128"/>
      <c r="K488" s="128"/>
      <c r="L488" s="128"/>
      <c r="M488" s="128"/>
      <c r="N488" s="128"/>
      <c r="O488" s="128"/>
    </row>
    <row r="489" spans="2:15">
      <c r="B489" s="142"/>
      <c r="C489" s="142"/>
      <c r="D489" s="142"/>
      <c r="E489" s="142"/>
      <c r="F489" s="142"/>
      <c r="G489" s="142"/>
      <c r="H489" s="128"/>
      <c r="I489" s="128"/>
      <c r="J489" s="128"/>
      <c r="K489" s="128"/>
      <c r="L489" s="128"/>
      <c r="M489" s="128"/>
      <c r="N489" s="128"/>
      <c r="O489" s="128"/>
    </row>
    <row r="490" spans="2:15">
      <c r="B490" s="142"/>
      <c r="C490" s="142"/>
      <c r="D490" s="142"/>
      <c r="E490" s="142"/>
      <c r="F490" s="142"/>
      <c r="G490" s="142"/>
      <c r="H490" s="128"/>
      <c r="I490" s="128"/>
      <c r="J490" s="128"/>
      <c r="K490" s="128"/>
      <c r="L490" s="128"/>
      <c r="M490" s="128"/>
      <c r="N490" s="128"/>
      <c r="O490" s="128"/>
    </row>
    <row r="491" spans="2:15">
      <c r="B491" s="142"/>
      <c r="C491" s="142"/>
      <c r="D491" s="142"/>
      <c r="E491" s="142"/>
      <c r="F491" s="142"/>
      <c r="G491" s="142"/>
      <c r="H491" s="128"/>
      <c r="I491" s="128"/>
      <c r="J491" s="128"/>
      <c r="K491" s="128"/>
      <c r="L491" s="128"/>
      <c r="M491" s="128"/>
      <c r="N491" s="128"/>
      <c r="O491" s="128"/>
    </row>
    <row r="492" spans="2:15">
      <c r="B492" s="142"/>
      <c r="C492" s="142"/>
      <c r="D492" s="142"/>
      <c r="E492" s="142"/>
      <c r="F492" s="142"/>
      <c r="G492" s="142"/>
      <c r="H492" s="128"/>
      <c r="I492" s="128"/>
      <c r="J492" s="128"/>
      <c r="K492" s="128"/>
      <c r="L492" s="128"/>
      <c r="M492" s="128"/>
      <c r="N492" s="128"/>
      <c r="O492" s="128"/>
    </row>
    <row r="493" spans="2:15">
      <c r="B493" s="142"/>
      <c r="C493" s="142"/>
      <c r="D493" s="142"/>
      <c r="E493" s="142"/>
      <c r="F493" s="142"/>
      <c r="G493" s="142"/>
      <c r="H493" s="128"/>
      <c r="I493" s="128"/>
      <c r="J493" s="128"/>
      <c r="K493" s="128"/>
      <c r="L493" s="128"/>
      <c r="M493" s="128"/>
      <c r="N493" s="128"/>
      <c r="O493" s="128"/>
    </row>
    <row r="494" spans="2:15">
      <c r="B494" s="142"/>
      <c r="C494" s="142"/>
      <c r="D494" s="142"/>
      <c r="E494" s="142"/>
      <c r="F494" s="142"/>
      <c r="G494" s="142"/>
      <c r="H494" s="128"/>
      <c r="I494" s="128"/>
      <c r="J494" s="128"/>
      <c r="K494" s="128"/>
      <c r="L494" s="128"/>
      <c r="M494" s="128"/>
      <c r="N494" s="128"/>
      <c r="O494" s="128"/>
    </row>
    <row r="495" spans="2:15">
      <c r="B495" s="142"/>
      <c r="C495" s="142"/>
      <c r="D495" s="142"/>
      <c r="E495" s="142"/>
      <c r="F495" s="142"/>
      <c r="G495" s="142"/>
      <c r="H495" s="128"/>
      <c r="I495" s="128"/>
      <c r="J495" s="128"/>
      <c r="K495" s="128"/>
      <c r="L495" s="128"/>
      <c r="M495" s="128"/>
      <c r="N495" s="128"/>
      <c r="O495" s="128"/>
    </row>
    <row r="496" spans="2:15">
      <c r="B496" s="142"/>
      <c r="C496" s="142"/>
      <c r="D496" s="142"/>
      <c r="E496" s="142"/>
      <c r="F496" s="142"/>
      <c r="G496" s="142"/>
      <c r="H496" s="128"/>
      <c r="I496" s="128"/>
      <c r="J496" s="128"/>
      <c r="K496" s="128"/>
      <c r="L496" s="128"/>
      <c r="M496" s="128"/>
      <c r="N496" s="128"/>
      <c r="O496" s="128"/>
    </row>
    <row r="497" spans="2:15">
      <c r="B497" s="142"/>
      <c r="C497" s="142"/>
      <c r="D497" s="142"/>
      <c r="E497" s="142"/>
      <c r="F497" s="142"/>
      <c r="G497" s="142"/>
      <c r="H497" s="128"/>
      <c r="I497" s="128"/>
      <c r="J497" s="128"/>
      <c r="K497" s="128"/>
      <c r="L497" s="128"/>
      <c r="M497" s="128"/>
      <c r="N497" s="128"/>
      <c r="O497" s="128"/>
    </row>
    <row r="498" spans="2:15">
      <c r="B498" s="142"/>
      <c r="C498" s="142"/>
      <c r="D498" s="142"/>
      <c r="E498" s="142"/>
      <c r="F498" s="142"/>
      <c r="G498" s="142"/>
      <c r="H498" s="128"/>
      <c r="I498" s="128"/>
      <c r="J498" s="128"/>
      <c r="K498" s="128"/>
      <c r="L498" s="128"/>
      <c r="M498" s="128"/>
      <c r="N498" s="128"/>
      <c r="O498" s="128"/>
    </row>
    <row r="499" spans="2:15">
      <c r="B499" s="142"/>
      <c r="C499" s="142"/>
      <c r="D499" s="142"/>
      <c r="E499" s="142"/>
      <c r="F499" s="142"/>
      <c r="G499" s="142"/>
      <c r="H499" s="128"/>
      <c r="I499" s="128"/>
      <c r="J499" s="128"/>
      <c r="K499" s="128"/>
      <c r="L499" s="128"/>
      <c r="M499" s="128"/>
      <c r="N499" s="128"/>
      <c r="O499" s="128"/>
    </row>
    <row r="500" spans="2:15">
      <c r="B500" s="142"/>
      <c r="C500" s="142"/>
      <c r="D500" s="142"/>
      <c r="E500" s="142"/>
      <c r="F500" s="142"/>
      <c r="G500" s="142"/>
      <c r="H500" s="128"/>
      <c r="I500" s="128"/>
      <c r="J500" s="128"/>
      <c r="K500" s="128"/>
      <c r="L500" s="128"/>
      <c r="M500" s="128"/>
      <c r="N500" s="128"/>
      <c r="O500" s="128"/>
    </row>
  </sheetData>
  <sheetProtection sheet="1" objects="1" scenarios="1"/>
  <mergeCells count="2">
    <mergeCell ref="B6:O6"/>
    <mergeCell ref="B7:O7"/>
  </mergeCells>
  <phoneticPr fontId="6" type="noConversion"/>
  <dataValidations count="4">
    <dataValidation allowBlank="1" showInputMessage="1" showErrorMessage="1" sqref="A1 B34 K9 B36:I36 B224 B226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37:G36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9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56" t="s">
        <v>165</v>
      </c>
      <c r="C1" s="77" t="s" vm="1">
        <v>244</v>
      </c>
    </row>
    <row r="2" spans="2:14">
      <c r="B2" s="56" t="s">
        <v>164</v>
      </c>
      <c r="C2" s="77" t="s">
        <v>245</v>
      </c>
    </row>
    <row r="3" spans="2:14">
      <c r="B3" s="56" t="s">
        <v>166</v>
      </c>
      <c r="C3" s="77" t="s">
        <v>246</v>
      </c>
    </row>
    <row r="4" spans="2:14">
      <c r="B4" s="56" t="s">
        <v>167</v>
      </c>
      <c r="C4" s="77" t="s">
        <v>247</v>
      </c>
    </row>
    <row r="6" spans="2:14" ht="26.25" customHeight="1">
      <c r="B6" s="182" t="s">
        <v>193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</row>
    <row r="7" spans="2:14" ht="26.25" customHeight="1">
      <c r="B7" s="182" t="s">
        <v>109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4"/>
    </row>
    <row r="8" spans="2:14" s="3" customFormat="1" ht="74.25" customHeight="1">
      <c r="B8" s="22" t="s">
        <v>134</v>
      </c>
      <c r="C8" s="30" t="s">
        <v>51</v>
      </c>
      <c r="D8" s="30" t="s">
        <v>138</v>
      </c>
      <c r="E8" s="30" t="s">
        <v>136</v>
      </c>
      <c r="F8" s="30" t="s">
        <v>75</v>
      </c>
      <c r="G8" s="30" t="s">
        <v>120</v>
      </c>
      <c r="H8" s="30" t="s">
        <v>227</v>
      </c>
      <c r="I8" s="30" t="s">
        <v>226</v>
      </c>
      <c r="J8" s="30" t="s">
        <v>242</v>
      </c>
      <c r="K8" s="30" t="s">
        <v>72</v>
      </c>
      <c r="L8" s="30" t="s">
        <v>67</v>
      </c>
      <c r="M8" s="30" t="s">
        <v>168</v>
      </c>
      <c r="N8" s="14" t="s">
        <v>170</v>
      </c>
    </row>
    <row r="9" spans="2:14" s="3" customFormat="1" ht="26.25" customHeight="1">
      <c r="B9" s="15"/>
      <c r="C9" s="16"/>
      <c r="D9" s="16"/>
      <c r="E9" s="16"/>
      <c r="F9" s="16"/>
      <c r="G9" s="16"/>
      <c r="H9" s="32" t="s">
        <v>234</v>
      </c>
      <c r="I9" s="32"/>
      <c r="J9" s="16" t="s">
        <v>230</v>
      </c>
      <c r="K9" s="32" t="s">
        <v>230</v>
      </c>
      <c r="L9" s="32" t="s">
        <v>20</v>
      </c>
      <c r="M9" s="17" t="s">
        <v>20</v>
      </c>
      <c r="N9" s="17" t="s">
        <v>20</v>
      </c>
    </row>
    <row r="10" spans="2:1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</row>
    <row r="11" spans="2:14" s="4" customFormat="1" ht="18" customHeight="1">
      <c r="B11" s="78" t="s">
        <v>34</v>
      </c>
      <c r="C11" s="79"/>
      <c r="D11" s="79"/>
      <c r="E11" s="79"/>
      <c r="F11" s="79"/>
      <c r="G11" s="79"/>
      <c r="H11" s="87"/>
      <c r="I11" s="89"/>
      <c r="J11" s="87">
        <v>3531.1062660240004</v>
      </c>
      <c r="K11" s="87">
        <v>7367405.3156057661</v>
      </c>
      <c r="L11" s="79"/>
      <c r="M11" s="88">
        <v>1</v>
      </c>
      <c r="N11" s="88">
        <f>K11/'סכום נכסי הקרן'!$C$42</f>
        <v>9.9954903529970343E-2</v>
      </c>
    </row>
    <row r="12" spans="2:14">
      <c r="B12" s="80" t="s">
        <v>221</v>
      </c>
      <c r="C12" s="81"/>
      <c r="D12" s="81"/>
      <c r="E12" s="81"/>
      <c r="F12" s="81"/>
      <c r="G12" s="81"/>
      <c r="H12" s="90"/>
      <c r="I12" s="92"/>
      <c r="J12" s="81"/>
      <c r="K12" s="90">
        <v>861449.005643685</v>
      </c>
      <c r="L12" s="81"/>
      <c r="M12" s="91">
        <v>0.11692705487764447</v>
      </c>
      <c r="N12" s="91">
        <f>K12/'סכום נכסי הקרן'!$C$42</f>
        <v>1.1687432490338502E-2</v>
      </c>
    </row>
    <row r="13" spans="2:14">
      <c r="B13" s="100" t="s">
        <v>77</v>
      </c>
      <c r="C13" s="81"/>
      <c r="D13" s="81"/>
      <c r="E13" s="81"/>
      <c r="F13" s="81"/>
      <c r="G13" s="81"/>
      <c r="H13" s="90"/>
      <c r="I13" s="92"/>
      <c r="J13" s="81"/>
      <c r="K13" s="90">
        <v>572854.41769812291</v>
      </c>
      <c r="L13" s="81"/>
      <c r="M13" s="91">
        <v>7.7755246678867074E-2</v>
      </c>
      <c r="N13" s="91">
        <f>K13/'סכום נכסי הקרן'!$C$42</f>
        <v>7.7720181807352058E-3</v>
      </c>
    </row>
    <row r="14" spans="2:14">
      <c r="B14" s="86" t="s">
        <v>1653</v>
      </c>
      <c r="C14" s="83" t="s">
        <v>1654</v>
      </c>
      <c r="D14" s="96" t="s">
        <v>139</v>
      </c>
      <c r="E14" s="83" t="s">
        <v>1655</v>
      </c>
      <c r="F14" s="96" t="s">
        <v>1656</v>
      </c>
      <c r="G14" s="96" t="s">
        <v>152</v>
      </c>
      <c r="H14" s="93">
        <v>1616068.9999999998</v>
      </c>
      <c r="I14" s="95">
        <v>1523</v>
      </c>
      <c r="J14" s="83"/>
      <c r="K14" s="93">
        <v>24612.730869999992</v>
      </c>
      <c r="L14" s="94">
        <v>0.17464925205544529</v>
      </c>
      <c r="M14" s="94">
        <v>3.3407597133097698E-3</v>
      </c>
      <c r="N14" s="94">
        <f>K14/'סכום נכסי הקרן'!$C$42</f>
        <v>3.3392531486068939E-4</v>
      </c>
    </row>
    <row r="15" spans="2:14">
      <c r="B15" s="86" t="s">
        <v>1657</v>
      </c>
      <c r="C15" s="83" t="s">
        <v>1658</v>
      </c>
      <c r="D15" s="96" t="s">
        <v>139</v>
      </c>
      <c r="E15" s="83" t="s">
        <v>1655</v>
      </c>
      <c r="F15" s="96" t="s">
        <v>1656</v>
      </c>
      <c r="G15" s="96" t="s">
        <v>152</v>
      </c>
      <c r="H15" s="93">
        <v>2885899.3200000008</v>
      </c>
      <c r="I15" s="95">
        <v>1524</v>
      </c>
      <c r="J15" s="83"/>
      <c r="K15" s="93">
        <v>43981.105636799984</v>
      </c>
      <c r="L15" s="94">
        <v>3.9985943189769745E-2</v>
      </c>
      <c r="M15" s="94">
        <v>5.9696872579601996E-3</v>
      </c>
      <c r="N15" s="94">
        <f>K15/'סכום נכסי הקרן'!$C$42</f>
        <v>5.9669951397350494E-4</v>
      </c>
    </row>
    <row r="16" spans="2:14">
      <c r="B16" s="86" t="s">
        <v>1659</v>
      </c>
      <c r="C16" s="83" t="s">
        <v>1660</v>
      </c>
      <c r="D16" s="96" t="s">
        <v>139</v>
      </c>
      <c r="E16" s="83" t="s">
        <v>1655</v>
      </c>
      <c r="F16" s="96" t="s">
        <v>1656</v>
      </c>
      <c r="G16" s="96" t="s">
        <v>152</v>
      </c>
      <c r="H16" s="93">
        <v>4613812.7795049995</v>
      </c>
      <c r="I16" s="95">
        <v>2343</v>
      </c>
      <c r="J16" s="83"/>
      <c r="K16" s="93">
        <v>108101.63342378898</v>
      </c>
      <c r="L16" s="94">
        <v>0.10893250126455602</v>
      </c>
      <c r="M16" s="94">
        <v>1.4672958632370371E-2</v>
      </c>
      <c r="N16" s="94">
        <f>K16/'סכום נכסי הקרן'!$C$42</f>
        <v>1.4666341645978259E-3</v>
      </c>
    </row>
    <row r="17" spans="2:14">
      <c r="B17" s="86" t="s">
        <v>1661</v>
      </c>
      <c r="C17" s="83" t="s">
        <v>1662</v>
      </c>
      <c r="D17" s="96" t="s">
        <v>139</v>
      </c>
      <c r="E17" s="83" t="s">
        <v>1663</v>
      </c>
      <c r="F17" s="96" t="s">
        <v>1656</v>
      </c>
      <c r="G17" s="96" t="s">
        <v>152</v>
      </c>
      <c r="H17" s="93">
        <v>1657981.9999999998</v>
      </c>
      <c r="I17" s="95">
        <v>1519</v>
      </c>
      <c r="J17" s="83"/>
      <c r="K17" s="93">
        <v>25184.746579999999</v>
      </c>
      <c r="L17" s="94">
        <v>0.21736289535763922</v>
      </c>
      <c r="M17" s="94">
        <v>3.4184011196795746E-3</v>
      </c>
      <c r="N17" s="94">
        <f>K17/'סכום נכסי הקרן'!$C$42</f>
        <v>3.4168595414431444E-4</v>
      </c>
    </row>
    <row r="18" spans="2:14">
      <c r="B18" s="86" t="s">
        <v>1664</v>
      </c>
      <c r="C18" s="83" t="s">
        <v>1665</v>
      </c>
      <c r="D18" s="96" t="s">
        <v>139</v>
      </c>
      <c r="E18" s="83" t="s">
        <v>1663</v>
      </c>
      <c r="F18" s="96" t="s">
        <v>1656</v>
      </c>
      <c r="G18" s="96" t="s">
        <v>152</v>
      </c>
      <c r="H18" s="93">
        <v>2885.8993199999991</v>
      </c>
      <c r="I18" s="95">
        <v>1173</v>
      </c>
      <c r="J18" s="83"/>
      <c r="K18" s="93">
        <v>33.851599024000002</v>
      </c>
      <c r="L18" s="94">
        <v>4.6534529147982048E-3</v>
      </c>
      <c r="M18" s="94">
        <v>4.5947789722244485E-6</v>
      </c>
      <c r="N18" s="94">
        <f>K18/'סכום נכסי הקרן'!$C$42</f>
        <v>4.5927068891023104E-7</v>
      </c>
    </row>
    <row r="19" spans="2:14">
      <c r="B19" s="86" t="s">
        <v>1666</v>
      </c>
      <c r="C19" s="83" t="s">
        <v>1667</v>
      </c>
      <c r="D19" s="96" t="s">
        <v>139</v>
      </c>
      <c r="E19" s="83" t="s">
        <v>1663</v>
      </c>
      <c r="F19" s="96" t="s">
        <v>1656</v>
      </c>
      <c r="G19" s="96" t="s">
        <v>152</v>
      </c>
      <c r="H19" s="93">
        <v>3679521.632999999</v>
      </c>
      <c r="I19" s="95">
        <v>1520</v>
      </c>
      <c r="J19" s="83"/>
      <c r="K19" s="93">
        <v>55928.728821599987</v>
      </c>
      <c r="L19" s="94">
        <v>2.8828344712738724E-2</v>
      </c>
      <c r="M19" s="94">
        <v>7.5913739540202545E-3</v>
      </c>
      <c r="N19" s="94">
        <f>K19/'סכום נכסי הקרן'!$C$42</f>
        <v>7.5879505123402412E-4</v>
      </c>
    </row>
    <row r="20" spans="2:14">
      <c r="B20" s="86" t="s">
        <v>1668</v>
      </c>
      <c r="C20" s="83" t="s">
        <v>1669</v>
      </c>
      <c r="D20" s="96" t="s">
        <v>139</v>
      </c>
      <c r="E20" s="83" t="s">
        <v>1663</v>
      </c>
      <c r="F20" s="96" t="s">
        <v>1656</v>
      </c>
      <c r="G20" s="96" t="s">
        <v>152</v>
      </c>
      <c r="H20" s="93">
        <v>1659392.1089999997</v>
      </c>
      <c r="I20" s="95">
        <v>2322</v>
      </c>
      <c r="J20" s="83"/>
      <c r="K20" s="93">
        <v>38531.08477098</v>
      </c>
      <c r="L20" s="94">
        <v>2.2951432247966821E-2</v>
      </c>
      <c r="M20" s="94">
        <v>5.2299395947936764E-3</v>
      </c>
      <c r="N20" s="94">
        <f>K20/'סכום נכסי הקרן'!$C$42</f>
        <v>5.227581076651741E-4</v>
      </c>
    </row>
    <row r="21" spans="2:14">
      <c r="B21" s="86" t="s">
        <v>1670</v>
      </c>
      <c r="C21" s="83" t="s">
        <v>1671</v>
      </c>
      <c r="D21" s="96" t="s">
        <v>139</v>
      </c>
      <c r="E21" s="83" t="s">
        <v>1672</v>
      </c>
      <c r="F21" s="96" t="s">
        <v>1656</v>
      </c>
      <c r="G21" s="96" t="s">
        <v>152</v>
      </c>
      <c r="H21" s="93">
        <v>143298.99999999997</v>
      </c>
      <c r="I21" s="95">
        <v>15210</v>
      </c>
      <c r="J21" s="83"/>
      <c r="K21" s="93">
        <v>21795.777899999994</v>
      </c>
      <c r="L21" s="94">
        <v>0.11523223115441304</v>
      </c>
      <c r="M21" s="94">
        <v>2.9584062456604358E-3</v>
      </c>
      <c r="N21" s="94">
        <f>K21/'סכום נכסי הקרן'!$C$42</f>
        <v>2.957072108874506E-4</v>
      </c>
    </row>
    <row r="22" spans="2:14">
      <c r="B22" s="86" t="s">
        <v>1673</v>
      </c>
      <c r="C22" s="83" t="s">
        <v>1674</v>
      </c>
      <c r="D22" s="96" t="s">
        <v>139</v>
      </c>
      <c r="E22" s="83" t="s">
        <v>1672</v>
      </c>
      <c r="F22" s="96" t="s">
        <v>1656</v>
      </c>
      <c r="G22" s="96" t="s">
        <v>152</v>
      </c>
      <c r="H22" s="93">
        <v>0.44731399999999993</v>
      </c>
      <c r="I22" s="95">
        <v>16060</v>
      </c>
      <c r="J22" s="83"/>
      <c r="K22" s="93">
        <v>7.1837247999999992E-2</v>
      </c>
      <c r="L22" s="94">
        <v>3.5743805879412336E-8</v>
      </c>
      <c r="M22" s="94">
        <v>9.7506849321609985E-9</v>
      </c>
      <c r="N22" s="94">
        <f>K22/'סכום נכסי הקרן'!$C$42</f>
        <v>9.746287717452881E-10</v>
      </c>
    </row>
    <row r="23" spans="2:14">
      <c r="B23" s="86" t="s">
        <v>1675</v>
      </c>
      <c r="C23" s="83" t="s">
        <v>1676</v>
      </c>
      <c r="D23" s="96" t="s">
        <v>139</v>
      </c>
      <c r="E23" s="83" t="s">
        <v>1672</v>
      </c>
      <c r="F23" s="96" t="s">
        <v>1656</v>
      </c>
      <c r="G23" s="96" t="s">
        <v>152</v>
      </c>
      <c r="H23" s="93">
        <v>80264.074841999987</v>
      </c>
      <c r="I23" s="95">
        <v>22730</v>
      </c>
      <c r="J23" s="83"/>
      <c r="K23" s="93">
        <v>18244.024210566997</v>
      </c>
      <c r="L23" s="94">
        <v>1.011460513923384E-2</v>
      </c>
      <c r="M23" s="94">
        <v>2.4763160745238473E-3</v>
      </c>
      <c r="N23" s="94">
        <f>K23/'סכום נכסי הקרן'!$C$42</f>
        <v>2.4751993433874599E-4</v>
      </c>
    </row>
    <row r="24" spans="2:14">
      <c r="B24" s="86" t="s">
        <v>1677</v>
      </c>
      <c r="C24" s="83" t="s">
        <v>1678</v>
      </c>
      <c r="D24" s="96" t="s">
        <v>139</v>
      </c>
      <c r="E24" s="83" t="s">
        <v>1672</v>
      </c>
      <c r="F24" s="96" t="s">
        <v>1656</v>
      </c>
      <c r="G24" s="96" t="s">
        <v>152</v>
      </c>
      <c r="H24" s="93">
        <v>369755.85037499992</v>
      </c>
      <c r="I24" s="95">
        <v>15110</v>
      </c>
      <c r="J24" s="83"/>
      <c r="K24" s="93">
        <v>55870.108991666995</v>
      </c>
      <c r="L24" s="94">
        <v>2.5492894498110243E-2</v>
      </c>
      <c r="M24" s="94">
        <v>7.5834173088484705E-3</v>
      </c>
      <c r="N24" s="94">
        <f>K24/'סכום נכסי הקרן'!$C$42</f>
        <v>7.5799974553345613E-4</v>
      </c>
    </row>
    <row r="25" spans="2:14">
      <c r="B25" s="86" t="s">
        <v>1679</v>
      </c>
      <c r="C25" s="83" t="s">
        <v>1680</v>
      </c>
      <c r="D25" s="96" t="s">
        <v>139</v>
      </c>
      <c r="E25" s="83" t="s">
        <v>1681</v>
      </c>
      <c r="F25" s="96" t="s">
        <v>1656</v>
      </c>
      <c r="G25" s="96" t="s">
        <v>152</v>
      </c>
      <c r="H25" s="93">
        <v>1533978.9999999998</v>
      </c>
      <c r="I25" s="95">
        <v>1524</v>
      </c>
      <c r="J25" s="83"/>
      <c r="K25" s="93">
        <v>23377.839959999994</v>
      </c>
      <c r="L25" s="94">
        <v>0.10656672599471742</v>
      </c>
      <c r="M25" s="94">
        <v>3.1731442697309794E-3</v>
      </c>
      <c r="N25" s="94">
        <f>K25/'סכום נכסי הקרן'!$C$42</f>
        <v>3.1717132936763824E-4</v>
      </c>
    </row>
    <row r="26" spans="2:14">
      <c r="B26" s="86" t="s">
        <v>1682</v>
      </c>
      <c r="C26" s="83" t="s">
        <v>1683</v>
      </c>
      <c r="D26" s="96" t="s">
        <v>139</v>
      </c>
      <c r="E26" s="83" t="s">
        <v>1681</v>
      </c>
      <c r="F26" s="96" t="s">
        <v>1656</v>
      </c>
      <c r="G26" s="96" t="s">
        <v>152</v>
      </c>
      <c r="H26" s="93">
        <v>2885899.32</v>
      </c>
      <c r="I26" s="95">
        <v>1524</v>
      </c>
      <c r="J26" s="83"/>
      <c r="K26" s="93">
        <v>43981.105636799984</v>
      </c>
      <c r="L26" s="94">
        <v>1.5108679486338072E-2</v>
      </c>
      <c r="M26" s="94">
        <v>5.9696872579601996E-3</v>
      </c>
      <c r="N26" s="94">
        <f>K26/'סכום נכסי הקרן'!$C$42</f>
        <v>5.9669951397350494E-4</v>
      </c>
    </row>
    <row r="27" spans="2:14">
      <c r="B27" s="86" t="s">
        <v>1684</v>
      </c>
      <c r="C27" s="83" t="s">
        <v>1685</v>
      </c>
      <c r="D27" s="96" t="s">
        <v>139</v>
      </c>
      <c r="E27" s="83" t="s">
        <v>1681</v>
      </c>
      <c r="F27" s="96" t="s">
        <v>1656</v>
      </c>
      <c r="G27" s="96" t="s">
        <v>152</v>
      </c>
      <c r="H27" s="93">
        <v>0.85133899999999996</v>
      </c>
      <c r="I27" s="95">
        <v>1610</v>
      </c>
      <c r="J27" s="83"/>
      <c r="K27" s="93">
        <v>1.3708021999999999E-2</v>
      </c>
      <c r="L27" s="94">
        <v>1.0660942922150681E-8</v>
      </c>
      <c r="M27" s="94">
        <v>1.8606309023019852E-9</v>
      </c>
      <c r="N27" s="94">
        <f>K27/'סכום נכסי הקרן'!$C$42</f>
        <v>1.8597918234447659E-10</v>
      </c>
    </row>
    <row r="28" spans="2:14">
      <c r="B28" s="86" t="s">
        <v>1686</v>
      </c>
      <c r="C28" s="83" t="s">
        <v>1687</v>
      </c>
      <c r="D28" s="96" t="s">
        <v>139</v>
      </c>
      <c r="E28" s="83" t="s">
        <v>1681</v>
      </c>
      <c r="F28" s="96" t="s">
        <v>1656</v>
      </c>
      <c r="G28" s="96" t="s">
        <v>152</v>
      </c>
      <c r="H28" s="93">
        <v>4898814.0957000004</v>
      </c>
      <c r="I28" s="95">
        <v>2311</v>
      </c>
      <c r="J28" s="83"/>
      <c r="K28" s="93">
        <v>113211.59375162597</v>
      </c>
      <c r="L28" s="94">
        <v>6.2669342958962621E-2</v>
      </c>
      <c r="M28" s="94">
        <v>1.5366548859721238E-2</v>
      </c>
      <c r="N28" s="94">
        <f>K28/'סכום נכסי הקרן'!$C$42</f>
        <v>1.5359619088620121E-3</v>
      </c>
    </row>
    <row r="29" spans="2:14">
      <c r="B29" s="82"/>
      <c r="C29" s="83"/>
      <c r="D29" s="83"/>
      <c r="E29" s="83"/>
      <c r="F29" s="83"/>
      <c r="G29" s="83"/>
      <c r="H29" s="93"/>
      <c r="I29" s="95"/>
      <c r="J29" s="83"/>
      <c r="K29" s="83"/>
      <c r="L29" s="83"/>
      <c r="M29" s="94"/>
      <c r="N29" s="83"/>
    </row>
    <row r="30" spans="2:14">
      <c r="B30" s="100" t="s">
        <v>78</v>
      </c>
      <c r="C30" s="81"/>
      <c r="D30" s="81"/>
      <c r="E30" s="81"/>
      <c r="F30" s="81"/>
      <c r="G30" s="81"/>
      <c r="H30" s="90"/>
      <c r="I30" s="92"/>
      <c r="J30" s="81"/>
      <c r="K30" s="90">
        <v>288594.58794556203</v>
      </c>
      <c r="L30" s="81"/>
      <c r="M30" s="91">
        <v>3.9171808198777386E-2</v>
      </c>
      <c r="N30" s="91">
        <f>K30/'סכום נכסי הקרן'!$C$42</f>
        <v>3.9154143096032951E-3</v>
      </c>
    </row>
    <row r="31" spans="2:14">
      <c r="B31" s="86" t="s">
        <v>1688</v>
      </c>
      <c r="C31" s="83" t="s">
        <v>1689</v>
      </c>
      <c r="D31" s="96" t="s">
        <v>139</v>
      </c>
      <c r="E31" s="83" t="s">
        <v>1655</v>
      </c>
      <c r="F31" s="96" t="s">
        <v>1690</v>
      </c>
      <c r="G31" s="96" t="s">
        <v>152</v>
      </c>
      <c r="H31" s="93">
        <v>11223694.999999998</v>
      </c>
      <c r="I31" s="95">
        <v>355.44</v>
      </c>
      <c r="J31" s="83"/>
      <c r="K31" s="93">
        <v>39893.501509999987</v>
      </c>
      <c r="L31" s="94">
        <v>0.13489121618348221</v>
      </c>
      <c r="M31" s="94">
        <v>5.4148645012779299E-3</v>
      </c>
      <c r="N31" s="94">
        <f>K31/'סכום נכסי הקרן'!$C$42</f>
        <v>5.4124225885309645E-4</v>
      </c>
    </row>
    <row r="32" spans="2:14">
      <c r="B32" s="86" t="s">
        <v>1691</v>
      </c>
      <c r="C32" s="83" t="s">
        <v>1692</v>
      </c>
      <c r="D32" s="96" t="s">
        <v>139</v>
      </c>
      <c r="E32" s="83" t="s">
        <v>1655</v>
      </c>
      <c r="F32" s="96" t="s">
        <v>1690</v>
      </c>
      <c r="G32" s="96" t="s">
        <v>152</v>
      </c>
      <c r="H32" s="93">
        <v>1337649.9999999998</v>
      </c>
      <c r="I32" s="95">
        <v>378.15</v>
      </c>
      <c r="J32" s="83"/>
      <c r="K32" s="93">
        <v>5058.3234799999982</v>
      </c>
      <c r="L32" s="94">
        <v>0.10409103080274326</v>
      </c>
      <c r="M32" s="94">
        <v>6.8658140326355733E-4</v>
      </c>
      <c r="N32" s="94">
        <f>K32/'סכום נכסי הקרן'!$C$42</f>
        <v>6.862717792868053E-5</v>
      </c>
    </row>
    <row r="33" spans="2:14">
      <c r="B33" s="86" t="s">
        <v>1693</v>
      </c>
      <c r="C33" s="83" t="s">
        <v>1694</v>
      </c>
      <c r="D33" s="96" t="s">
        <v>139</v>
      </c>
      <c r="E33" s="83" t="s">
        <v>1655</v>
      </c>
      <c r="F33" s="96" t="s">
        <v>1690</v>
      </c>
      <c r="G33" s="96" t="s">
        <v>152</v>
      </c>
      <c r="H33" s="93">
        <v>334962.19090699998</v>
      </c>
      <c r="I33" s="95">
        <v>359.41</v>
      </c>
      <c r="J33" s="83"/>
      <c r="K33" s="93">
        <v>1203.8876103219998</v>
      </c>
      <c r="L33" s="94">
        <v>2.1626831254905527E-3</v>
      </c>
      <c r="M33" s="94">
        <v>1.6340727281175966E-4</v>
      </c>
      <c r="N33" s="94">
        <f>K33/'סכום נכסי הקרן'!$C$42</f>
        <v>1.6333358189994983E-5</v>
      </c>
    </row>
    <row r="34" spans="2:14">
      <c r="B34" s="86" t="s">
        <v>1695</v>
      </c>
      <c r="C34" s="83" t="s">
        <v>1696</v>
      </c>
      <c r="D34" s="96" t="s">
        <v>139</v>
      </c>
      <c r="E34" s="83" t="s">
        <v>1655</v>
      </c>
      <c r="F34" s="96" t="s">
        <v>1690</v>
      </c>
      <c r="G34" s="96" t="s">
        <v>152</v>
      </c>
      <c r="H34" s="93">
        <v>1330700.1558129997</v>
      </c>
      <c r="I34" s="95">
        <v>330.88</v>
      </c>
      <c r="J34" s="83"/>
      <c r="K34" s="93">
        <v>4403.0206762519983</v>
      </c>
      <c r="L34" s="94">
        <v>6.0417818464930821E-2</v>
      </c>
      <c r="M34" s="94">
        <v>5.9763519008862497E-4</v>
      </c>
      <c r="N34" s="94">
        <f>K34/'סכום נכסי הקרן'!$C$42</f>
        <v>5.9736567771423998E-5</v>
      </c>
    </row>
    <row r="35" spans="2:14">
      <c r="B35" s="86" t="s">
        <v>1697</v>
      </c>
      <c r="C35" s="83" t="s">
        <v>1698</v>
      </c>
      <c r="D35" s="96" t="s">
        <v>139</v>
      </c>
      <c r="E35" s="83" t="s">
        <v>1655</v>
      </c>
      <c r="F35" s="96" t="s">
        <v>1690</v>
      </c>
      <c r="G35" s="96" t="s">
        <v>152</v>
      </c>
      <c r="H35" s="93">
        <v>8739113.2195469979</v>
      </c>
      <c r="I35" s="95">
        <v>345.35</v>
      </c>
      <c r="J35" s="83"/>
      <c r="K35" s="93">
        <v>30180.527504778991</v>
      </c>
      <c r="L35" s="94">
        <v>3.7386642676211147E-2</v>
      </c>
      <c r="M35" s="94">
        <v>4.0964934345135151E-3</v>
      </c>
      <c r="N35" s="94">
        <f>K35/'סכום נכסי הקרן'!$C$42</f>
        <v>4.0946460605795524E-4</v>
      </c>
    </row>
    <row r="36" spans="2:14">
      <c r="B36" s="86" t="s">
        <v>1699</v>
      </c>
      <c r="C36" s="83" t="s">
        <v>1700</v>
      </c>
      <c r="D36" s="96" t="s">
        <v>139</v>
      </c>
      <c r="E36" s="83" t="s">
        <v>1655</v>
      </c>
      <c r="F36" s="96" t="s">
        <v>1690</v>
      </c>
      <c r="G36" s="96" t="s">
        <v>152</v>
      </c>
      <c r="H36" s="93">
        <v>133939.71291699997</v>
      </c>
      <c r="I36" s="95">
        <v>378.15</v>
      </c>
      <c r="J36" s="83"/>
      <c r="K36" s="93">
        <v>506.49302548199989</v>
      </c>
      <c r="L36" s="94">
        <v>9.5180640734223625E-4</v>
      </c>
      <c r="M36" s="94">
        <v>6.8747816060715094E-5</v>
      </c>
      <c r="N36" s="94">
        <f>K36/'סכום נכסי הקרן'!$C$42</f>
        <v>6.8716813222449234E-6</v>
      </c>
    </row>
    <row r="37" spans="2:14">
      <c r="B37" s="86" t="s">
        <v>1701</v>
      </c>
      <c r="C37" s="83" t="s">
        <v>1702</v>
      </c>
      <c r="D37" s="96" t="s">
        <v>139</v>
      </c>
      <c r="E37" s="83" t="s">
        <v>1663</v>
      </c>
      <c r="F37" s="96" t="s">
        <v>1690</v>
      </c>
      <c r="G37" s="96" t="s">
        <v>152</v>
      </c>
      <c r="H37" s="93">
        <v>11864437.999999998</v>
      </c>
      <c r="I37" s="95">
        <v>345.82</v>
      </c>
      <c r="J37" s="83"/>
      <c r="K37" s="93">
        <v>41029.599489999993</v>
      </c>
      <c r="L37" s="94">
        <v>0.16929182495928596</v>
      </c>
      <c r="M37" s="94">
        <v>5.569070484433696E-3</v>
      </c>
      <c r="N37" s="94">
        <f>K37/'סכום נכסי הקרן'!$C$42</f>
        <v>5.5665590302317531E-4</v>
      </c>
    </row>
    <row r="38" spans="2:14">
      <c r="B38" s="86" t="s">
        <v>1703</v>
      </c>
      <c r="C38" s="83" t="s">
        <v>1704</v>
      </c>
      <c r="D38" s="96" t="s">
        <v>139</v>
      </c>
      <c r="E38" s="83" t="s">
        <v>1663</v>
      </c>
      <c r="F38" s="96" t="s">
        <v>1690</v>
      </c>
      <c r="G38" s="96" t="s">
        <v>152</v>
      </c>
      <c r="H38" s="93">
        <v>3594124.7974559991</v>
      </c>
      <c r="I38" s="95">
        <v>345.93</v>
      </c>
      <c r="J38" s="83"/>
      <c r="K38" s="93">
        <v>12433.155908687997</v>
      </c>
      <c r="L38" s="94">
        <v>8.6891541019393989E-3</v>
      </c>
      <c r="M38" s="94">
        <v>1.6875895075776366E-3</v>
      </c>
      <c r="N38" s="94">
        <f>K38/'סכום נכסי הקרן'!$C$42</f>
        <v>1.6868284642811282E-4</v>
      </c>
    </row>
    <row r="39" spans="2:14">
      <c r="B39" s="86" t="s">
        <v>1705</v>
      </c>
      <c r="C39" s="83" t="s">
        <v>1706</v>
      </c>
      <c r="D39" s="96" t="s">
        <v>139</v>
      </c>
      <c r="E39" s="83" t="s">
        <v>1663</v>
      </c>
      <c r="F39" s="96" t="s">
        <v>1690</v>
      </c>
      <c r="G39" s="96" t="s">
        <v>152</v>
      </c>
      <c r="H39" s="93">
        <v>1611045.9999999998</v>
      </c>
      <c r="I39" s="95">
        <v>375.1</v>
      </c>
      <c r="J39" s="83"/>
      <c r="K39" s="93">
        <v>6043.0335499999992</v>
      </c>
      <c r="L39" s="94">
        <v>0.13361135201289995</v>
      </c>
      <c r="M39" s="94">
        <v>8.2023905175944922E-4</v>
      </c>
      <c r="N39" s="94">
        <f>K39/'סכום נכסי הקרן'!$C$42</f>
        <v>8.1986915290130089E-5</v>
      </c>
    </row>
    <row r="40" spans="2:14">
      <c r="B40" s="86" t="s">
        <v>1707</v>
      </c>
      <c r="C40" s="83" t="s">
        <v>1708</v>
      </c>
      <c r="D40" s="96" t="s">
        <v>139</v>
      </c>
      <c r="E40" s="83" t="s">
        <v>1663</v>
      </c>
      <c r="F40" s="96" t="s">
        <v>1690</v>
      </c>
      <c r="G40" s="96" t="s">
        <v>152</v>
      </c>
      <c r="H40" s="93">
        <v>725968.42108899984</v>
      </c>
      <c r="I40" s="95">
        <v>355.53</v>
      </c>
      <c r="J40" s="83"/>
      <c r="K40" s="93">
        <v>2581.0355289969993</v>
      </c>
      <c r="L40" s="94">
        <v>2.429586942377342E-3</v>
      </c>
      <c r="M40" s="94">
        <v>3.503316864527332E-4</v>
      </c>
      <c r="N40" s="94">
        <f>K40/'סכום נכסי הקרן'!$C$42</f>
        <v>3.5017369922874769E-5</v>
      </c>
    </row>
    <row r="41" spans="2:14">
      <c r="B41" s="86" t="s">
        <v>1709</v>
      </c>
      <c r="C41" s="83" t="s">
        <v>1710</v>
      </c>
      <c r="D41" s="96" t="s">
        <v>139</v>
      </c>
      <c r="E41" s="83" t="s">
        <v>1663</v>
      </c>
      <c r="F41" s="96" t="s">
        <v>1690</v>
      </c>
      <c r="G41" s="96" t="s">
        <v>152</v>
      </c>
      <c r="H41" s="93">
        <v>680885.24795999983</v>
      </c>
      <c r="I41" s="95">
        <v>331.53</v>
      </c>
      <c r="J41" s="83"/>
      <c r="K41" s="93">
        <v>2257.3388639200002</v>
      </c>
      <c r="L41" s="94">
        <v>1.0243267883566375E-2</v>
      </c>
      <c r="M41" s="94">
        <v>3.0639536814113725E-4</v>
      </c>
      <c r="N41" s="94">
        <f>K41/'סכום נכסי הקרן'!$C$42</f>
        <v>3.062571946457712E-5</v>
      </c>
    </row>
    <row r="42" spans="2:14">
      <c r="B42" s="86" t="s">
        <v>1711</v>
      </c>
      <c r="C42" s="83" t="s">
        <v>1712</v>
      </c>
      <c r="D42" s="96" t="s">
        <v>139</v>
      </c>
      <c r="E42" s="83" t="s">
        <v>1663</v>
      </c>
      <c r="F42" s="96" t="s">
        <v>1690</v>
      </c>
      <c r="G42" s="96" t="s">
        <v>152</v>
      </c>
      <c r="H42" s="93">
        <v>3189447.8110689986</v>
      </c>
      <c r="I42" s="95">
        <v>375.56</v>
      </c>
      <c r="J42" s="83"/>
      <c r="K42" s="93">
        <v>11978.290198146997</v>
      </c>
      <c r="L42" s="94">
        <v>1.2519923563856377E-2</v>
      </c>
      <c r="M42" s="94">
        <v>1.6258492216756927E-3</v>
      </c>
      <c r="N42" s="94">
        <f>K42/'סכום נכסי הקרן'!$C$42</f>
        <v>1.6251160210687125E-4</v>
      </c>
    </row>
    <row r="43" spans="2:14">
      <c r="B43" s="86" t="s">
        <v>1713</v>
      </c>
      <c r="C43" s="83" t="s">
        <v>1714</v>
      </c>
      <c r="D43" s="96" t="s">
        <v>139</v>
      </c>
      <c r="E43" s="83" t="s">
        <v>1672</v>
      </c>
      <c r="F43" s="96" t="s">
        <v>1690</v>
      </c>
      <c r="G43" s="96" t="s">
        <v>152</v>
      </c>
      <c r="H43" s="93">
        <v>292919.99999999994</v>
      </c>
      <c r="I43" s="95">
        <v>3770.66</v>
      </c>
      <c r="J43" s="83"/>
      <c r="K43" s="93">
        <v>11045.017269999998</v>
      </c>
      <c r="L43" s="94">
        <v>0.18127572513074908</v>
      </c>
      <c r="M43" s="94">
        <v>1.4991732905754826E-3</v>
      </c>
      <c r="N43" s="94">
        <f>K43/'סכום נכסי הקרן'!$C$42</f>
        <v>1.4984972163418057E-4</v>
      </c>
    </row>
    <row r="44" spans="2:14">
      <c r="B44" s="86" t="s">
        <v>1715</v>
      </c>
      <c r="C44" s="83" t="s">
        <v>1716</v>
      </c>
      <c r="D44" s="96" t="s">
        <v>139</v>
      </c>
      <c r="E44" s="83" t="s">
        <v>1672</v>
      </c>
      <c r="F44" s="96" t="s">
        <v>1690</v>
      </c>
      <c r="G44" s="96" t="s">
        <v>152</v>
      </c>
      <c r="H44" s="93">
        <v>33854829.999999993</v>
      </c>
      <c r="I44" s="95">
        <v>105.37</v>
      </c>
      <c r="J44" s="83"/>
      <c r="K44" s="93">
        <v>35672.834369999997</v>
      </c>
      <c r="L44" s="94">
        <v>0.1874070758203735</v>
      </c>
      <c r="M44" s="94">
        <v>4.8419807030892111E-3</v>
      </c>
      <c r="N44" s="94">
        <f>K44/'סכום נכסי הקרן'!$C$42</f>
        <v>4.8397971407126007E-4</v>
      </c>
    </row>
    <row r="45" spans="2:14">
      <c r="B45" s="86" t="s">
        <v>1717</v>
      </c>
      <c r="C45" s="83" t="s">
        <v>1718</v>
      </c>
      <c r="D45" s="96" t="s">
        <v>139</v>
      </c>
      <c r="E45" s="83" t="s">
        <v>1672</v>
      </c>
      <c r="F45" s="96" t="s">
        <v>1690</v>
      </c>
      <c r="G45" s="96" t="s">
        <v>152</v>
      </c>
      <c r="H45" s="93">
        <v>6698.3835629999985</v>
      </c>
      <c r="I45" s="95">
        <v>3561.52</v>
      </c>
      <c r="J45" s="83"/>
      <c r="K45" s="93">
        <v>238.56427040999998</v>
      </c>
      <c r="L45" s="94">
        <v>2.9144525172022467E-4</v>
      </c>
      <c r="M45" s="94">
        <v>3.2381043283266769E-5</v>
      </c>
      <c r="N45" s="94">
        <f>K45/'סכום נכסי הקרן'!$C$42</f>
        <v>3.2366440575787239E-6</v>
      </c>
    </row>
    <row r="46" spans="2:14">
      <c r="B46" s="86" t="s">
        <v>1719</v>
      </c>
      <c r="C46" s="83" t="s">
        <v>1720</v>
      </c>
      <c r="D46" s="96" t="s">
        <v>139</v>
      </c>
      <c r="E46" s="83" t="s">
        <v>1672</v>
      </c>
      <c r="F46" s="96" t="s">
        <v>1690</v>
      </c>
      <c r="G46" s="96" t="s">
        <v>152</v>
      </c>
      <c r="H46" s="93">
        <v>29678.832965999994</v>
      </c>
      <c r="I46" s="95">
        <v>3295.08</v>
      </c>
      <c r="J46" s="83"/>
      <c r="K46" s="93">
        <v>977.94128929599981</v>
      </c>
      <c r="L46" s="94">
        <v>5.0879912454994012E-3</v>
      </c>
      <c r="M46" s="94">
        <v>1.3273890160821037E-4</v>
      </c>
      <c r="N46" s="94">
        <f>K46/'סכום נכסי הקרן'!$C$42</f>
        <v>1.3267904104922892E-5</v>
      </c>
    </row>
    <row r="47" spans="2:14">
      <c r="B47" s="86" t="s">
        <v>1721</v>
      </c>
      <c r="C47" s="83" t="s">
        <v>1722</v>
      </c>
      <c r="D47" s="96" t="s">
        <v>139</v>
      </c>
      <c r="E47" s="83" t="s">
        <v>1672</v>
      </c>
      <c r="F47" s="96" t="s">
        <v>1690</v>
      </c>
      <c r="G47" s="96" t="s">
        <v>152</v>
      </c>
      <c r="H47" s="93">
        <v>503961.14240799996</v>
      </c>
      <c r="I47" s="95">
        <v>3442.42</v>
      </c>
      <c r="J47" s="83"/>
      <c r="K47" s="93">
        <v>17348.459157959995</v>
      </c>
      <c r="L47" s="94">
        <v>1.2652875719722314E-2</v>
      </c>
      <c r="M47" s="94">
        <v>2.3547583463627538E-3</v>
      </c>
      <c r="N47" s="94">
        <f>K47/'סכום נכסי הקרן'!$C$42</f>
        <v>2.3536964334708153E-4</v>
      </c>
    </row>
    <row r="48" spans="2:14">
      <c r="B48" s="86" t="s">
        <v>1723</v>
      </c>
      <c r="C48" s="83" t="s">
        <v>1724</v>
      </c>
      <c r="D48" s="96" t="s">
        <v>139</v>
      </c>
      <c r="E48" s="83" t="s">
        <v>1672</v>
      </c>
      <c r="F48" s="96" t="s">
        <v>1690</v>
      </c>
      <c r="G48" s="96" t="s">
        <v>152</v>
      </c>
      <c r="H48" s="93">
        <v>387744.82285399997</v>
      </c>
      <c r="I48" s="95">
        <v>3770.16</v>
      </c>
      <c r="J48" s="83"/>
      <c r="K48" s="93">
        <v>14618.600213924998</v>
      </c>
      <c r="L48" s="94">
        <v>2.338828852407162E-2</v>
      </c>
      <c r="M48" s="94">
        <v>1.984226411835877E-3</v>
      </c>
      <c r="N48" s="94">
        <f>K48/'סכום נכסי הקרן'!$C$42</f>
        <v>1.983331595766743E-4</v>
      </c>
    </row>
    <row r="49" spans="2:14">
      <c r="B49" s="86" t="s">
        <v>1725</v>
      </c>
      <c r="C49" s="83" t="s">
        <v>1726</v>
      </c>
      <c r="D49" s="96" t="s">
        <v>139</v>
      </c>
      <c r="E49" s="83" t="s">
        <v>1681</v>
      </c>
      <c r="F49" s="96" t="s">
        <v>1690</v>
      </c>
      <c r="G49" s="96" t="s">
        <v>152</v>
      </c>
      <c r="H49" s="93">
        <v>1858228.9999999998</v>
      </c>
      <c r="I49" s="95">
        <v>378.72</v>
      </c>
      <c r="J49" s="83"/>
      <c r="K49" s="93">
        <v>7037.4848699999993</v>
      </c>
      <c r="L49" s="94">
        <v>9.7014569656882738E-2</v>
      </c>
      <c r="M49" s="94">
        <v>9.5521890930760607E-4</v>
      </c>
      <c r="N49" s="94">
        <f>K49/'סכום נכסי הקרן'!$C$42</f>
        <v>9.5478813929845258E-5</v>
      </c>
    </row>
    <row r="50" spans="2:14">
      <c r="B50" s="86" t="s">
        <v>1727</v>
      </c>
      <c r="C50" s="83" t="s">
        <v>1728</v>
      </c>
      <c r="D50" s="96" t="s">
        <v>139</v>
      </c>
      <c r="E50" s="83" t="s">
        <v>1681</v>
      </c>
      <c r="F50" s="96" t="s">
        <v>1690</v>
      </c>
      <c r="G50" s="96" t="s">
        <v>152</v>
      </c>
      <c r="H50" s="93">
        <v>936420.38046099991</v>
      </c>
      <c r="I50" s="95">
        <v>356.52</v>
      </c>
      <c r="J50" s="83"/>
      <c r="K50" s="93">
        <v>3338.5259418109995</v>
      </c>
      <c r="L50" s="94">
        <v>2.6911724382767928E-3</v>
      </c>
      <c r="M50" s="94">
        <v>4.5314813001251281E-4</v>
      </c>
      <c r="N50" s="94">
        <f>K50/'סכום נכסי הקרן'!$C$42</f>
        <v>4.5294377620187172E-5</v>
      </c>
    </row>
    <row r="51" spans="2:14">
      <c r="B51" s="86" t="s">
        <v>1729</v>
      </c>
      <c r="C51" s="83" t="s">
        <v>1730</v>
      </c>
      <c r="D51" s="96" t="s">
        <v>139</v>
      </c>
      <c r="E51" s="83" t="s">
        <v>1681</v>
      </c>
      <c r="F51" s="96" t="s">
        <v>1690</v>
      </c>
      <c r="G51" s="96" t="s">
        <v>152</v>
      </c>
      <c r="H51" s="93">
        <v>601286.056629</v>
      </c>
      <c r="I51" s="95">
        <v>330.71</v>
      </c>
      <c r="J51" s="83"/>
      <c r="K51" s="93">
        <v>1988.5131155899996</v>
      </c>
      <c r="L51" s="94">
        <v>1.6182812497248077E-2</v>
      </c>
      <c r="M51" s="94">
        <v>2.699068437809301E-4</v>
      </c>
      <c r="N51" s="94">
        <f>K51/'סכום נכסי הקרן'!$C$42</f>
        <v>2.6978512532201645E-5</v>
      </c>
    </row>
    <row r="52" spans="2:14">
      <c r="B52" s="86" t="s">
        <v>1731</v>
      </c>
      <c r="C52" s="83" t="s">
        <v>1732</v>
      </c>
      <c r="D52" s="96" t="s">
        <v>139</v>
      </c>
      <c r="E52" s="83" t="s">
        <v>1681</v>
      </c>
      <c r="F52" s="96" t="s">
        <v>1690</v>
      </c>
      <c r="G52" s="96" t="s">
        <v>152</v>
      </c>
      <c r="H52" s="93">
        <v>9477763.5282889977</v>
      </c>
      <c r="I52" s="95">
        <v>344.93</v>
      </c>
      <c r="J52" s="83"/>
      <c r="K52" s="93">
        <v>32691.649721359998</v>
      </c>
      <c r="L52" s="94">
        <v>2.2675092225401126E-2</v>
      </c>
      <c r="M52" s="94">
        <v>4.4373355775759989E-3</v>
      </c>
      <c r="N52" s="94">
        <f>K52/'סכום נכסי הקרן'!$C$42</f>
        <v>4.4353344958671424E-4</v>
      </c>
    </row>
    <row r="53" spans="2:14">
      <c r="B53" s="86" t="s">
        <v>1733</v>
      </c>
      <c r="C53" s="83" t="s">
        <v>1734</v>
      </c>
      <c r="D53" s="96" t="s">
        <v>139</v>
      </c>
      <c r="E53" s="83" t="s">
        <v>1681</v>
      </c>
      <c r="F53" s="96" t="s">
        <v>1690</v>
      </c>
      <c r="G53" s="96" t="s">
        <v>152</v>
      </c>
      <c r="H53" s="93">
        <v>1603294.5094549998</v>
      </c>
      <c r="I53" s="95">
        <v>378.52</v>
      </c>
      <c r="J53" s="83"/>
      <c r="K53" s="93">
        <v>6068.790378622999</v>
      </c>
      <c r="L53" s="94">
        <v>7.5999917816423155E-3</v>
      </c>
      <c r="M53" s="94">
        <v>8.2373510328907545E-4</v>
      </c>
      <c r="N53" s="94">
        <f>K53/'סכום נכסי הקרן'!$C$42</f>
        <v>8.2336362783509687E-5</v>
      </c>
    </row>
    <row r="54" spans="2:14">
      <c r="B54" s="82"/>
      <c r="C54" s="83"/>
      <c r="D54" s="83"/>
      <c r="E54" s="83"/>
      <c r="F54" s="83"/>
      <c r="G54" s="83"/>
      <c r="H54" s="93"/>
      <c r="I54" s="95"/>
      <c r="J54" s="83"/>
      <c r="K54" s="83"/>
      <c r="L54" s="83"/>
      <c r="M54" s="94"/>
      <c r="N54" s="83"/>
    </row>
    <row r="55" spans="2:14">
      <c r="B55" s="80" t="s">
        <v>220</v>
      </c>
      <c r="C55" s="81"/>
      <c r="D55" s="81"/>
      <c r="E55" s="81"/>
      <c r="F55" s="81"/>
      <c r="G55" s="81"/>
      <c r="H55" s="90"/>
      <c r="I55" s="92"/>
      <c r="J55" s="90">
        <v>3531.106266024</v>
      </c>
      <c r="K55" s="90">
        <v>6505956.3099620808</v>
      </c>
      <c r="L55" s="81"/>
      <c r="M55" s="91">
        <v>0.88307294512235546</v>
      </c>
      <c r="N55" s="91">
        <f>K55/'סכום נכסי הקרן'!$C$42</f>
        <v>8.826747103963184E-2</v>
      </c>
    </row>
    <row r="56" spans="2:14">
      <c r="B56" s="100" t="s">
        <v>79</v>
      </c>
      <c r="C56" s="81"/>
      <c r="D56" s="81"/>
      <c r="E56" s="81"/>
      <c r="F56" s="81"/>
      <c r="G56" s="81"/>
      <c r="H56" s="90"/>
      <c r="I56" s="92"/>
      <c r="J56" s="90">
        <v>3531.106266024</v>
      </c>
      <c r="K56" s="90">
        <v>6078028.8270881576</v>
      </c>
      <c r="L56" s="81"/>
      <c r="M56" s="91">
        <v>0.82498906558236607</v>
      </c>
      <c r="N56" s="91">
        <f>K56/'סכום נכסי הקרן'!$C$42</f>
        <v>8.2461702463565781E-2</v>
      </c>
    </row>
    <row r="57" spans="2:14">
      <c r="B57" s="86" t="s">
        <v>1735</v>
      </c>
      <c r="C57" s="83" t="s">
        <v>1736</v>
      </c>
      <c r="D57" s="96" t="s">
        <v>30</v>
      </c>
      <c r="E57" s="83"/>
      <c r="F57" s="96" t="s">
        <v>1656</v>
      </c>
      <c r="G57" s="96" t="s">
        <v>151</v>
      </c>
      <c r="H57" s="93">
        <v>28389.776161999987</v>
      </c>
      <c r="I57" s="95">
        <v>448.04</v>
      </c>
      <c r="J57" s="83"/>
      <c r="K57" s="93">
        <v>442.90187670800015</v>
      </c>
      <c r="L57" s="94">
        <v>4.9364433235231317E-5</v>
      </c>
      <c r="M57" s="94">
        <v>6.0116398886028122E-5</v>
      </c>
      <c r="N57" s="94">
        <f>K57/'סכום נכסי הקרן'!$C$42</f>
        <v>6.0089288512221572E-6</v>
      </c>
    </row>
    <row r="58" spans="2:14">
      <c r="B58" s="86" t="s">
        <v>1737</v>
      </c>
      <c r="C58" s="83" t="s">
        <v>1738</v>
      </c>
      <c r="D58" s="96" t="s">
        <v>30</v>
      </c>
      <c r="E58" s="83"/>
      <c r="F58" s="96" t="s">
        <v>1656</v>
      </c>
      <c r="G58" s="96" t="s">
        <v>151</v>
      </c>
      <c r="H58" s="93">
        <v>209631.05313899991</v>
      </c>
      <c r="I58" s="95">
        <v>5923</v>
      </c>
      <c r="J58" s="83"/>
      <c r="K58" s="93">
        <v>43234.06942256193</v>
      </c>
      <c r="L58" s="94">
        <v>5.3249051708829237E-3</v>
      </c>
      <c r="M58" s="94">
        <v>5.8682897940992565E-3</v>
      </c>
      <c r="N58" s="94">
        <f>K58/'סכום נכסי הקרן'!$C$42</f>
        <v>5.8656434025510071E-4</v>
      </c>
    </row>
    <row r="59" spans="2:14">
      <c r="B59" s="86" t="s">
        <v>1739</v>
      </c>
      <c r="C59" s="83" t="s">
        <v>1740</v>
      </c>
      <c r="D59" s="96" t="s">
        <v>1463</v>
      </c>
      <c r="E59" s="83"/>
      <c r="F59" s="96" t="s">
        <v>1656</v>
      </c>
      <c r="G59" s="96" t="s">
        <v>151</v>
      </c>
      <c r="H59" s="93">
        <v>301814.91534999991</v>
      </c>
      <c r="I59" s="95">
        <v>6142</v>
      </c>
      <c r="J59" s="83"/>
      <c r="K59" s="93">
        <v>64547.477854972982</v>
      </c>
      <c r="L59" s="94">
        <v>1.3181313309622317E-3</v>
      </c>
      <c r="M59" s="94">
        <v>8.7612225864983143E-3</v>
      </c>
      <c r="N59" s="94">
        <f>K59/'סכום נכסי הקרן'!$C$42</f>
        <v>8.7572715843803632E-4</v>
      </c>
    </row>
    <row r="60" spans="2:14">
      <c r="B60" s="86" t="s">
        <v>1741</v>
      </c>
      <c r="C60" s="83" t="s">
        <v>1742</v>
      </c>
      <c r="D60" s="96" t="s">
        <v>141</v>
      </c>
      <c r="E60" s="83"/>
      <c r="F60" s="96" t="s">
        <v>1656</v>
      </c>
      <c r="G60" s="96" t="s">
        <v>160</v>
      </c>
      <c r="H60" s="93">
        <v>10829254.097777998</v>
      </c>
      <c r="I60" s="95">
        <v>1665</v>
      </c>
      <c r="J60" s="83"/>
      <c r="K60" s="93">
        <v>582031.25660422281</v>
      </c>
      <c r="L60" s="94">
        <v>3.9009882028812008E-3</v>
      </c>
      <c r="M60" s="94">
        <v>7.9000846522092938E-2</v>
      </c>
      <c r="N60" s="94">
        <f>K60/'סכום נכסי הקרן'!$C$42</f>
        <v>7.8965219929017921E-3</v>
      </c>
    </row>
    <row r="61" spans="2:14">
      <c r="B61" s="86" t="s">
        <v>1743</v>
      </c>
      <c r="C61" s="83" t="s">
        <v>1744</v>
      </c>
      <c r="D61" s="96" t="s">
        <v>30</v>
      </c>
      <c r="E61" s="83"/>
      <c r="F61" s="96" t="s">
        <v>1656</v>
      </c>
      <c r="G61" s="96" t="s">
        <v>153</v>
      </c>
      <c r="H61" s="93">
        <v>390738.82139700005</v>
      </c>
      <c r="I61" s="95">
        <v>967.3</v>
      </c>
      <c r="J61" s="83"/>
      <c r="K61" s="93">
        <v>14381.441239035998</v>
      </c>
      <c r="L61" s="94">
        <v>7.3221024664751029E-3</v>
      </c>
      <c r="M61" s="94">
        <v>1.9520361135246596E-3</v>
      </c>
      <c r="N61" s="94">
        <f>K61/'סכום נכסי הקרן'!$C$42</f>
        <v>1.9511558141437559E-4</v>
      </c>
    </row>
    <row r="62" spans="2:14">
      <c r="B62" s="86" t="s">
        <v>1745</v>
      </c>
      <c r="C62" s="83" t="s">
        <v>1746</v>
      </c>
      <c r="D62" s="96" t="s">
        <v>1463</v>
      </c>
      <c r="E62" s="83"/>
      <c r="F62" s="96" t="s">
        <v>1656</v>
      </c>
      <c r="G62" s="96" t="s">
        <v>151</v>
      </c>
      <c r="H62" s="93">
        <v>3160444.9439479993</v>
      </c>
      <c r="I62" s="95">
        <v>2800</v>
      </c>
      <c r="J62" s="83"/>
      <c r="K62" s="93">
        <v>308130.74025810696</v>
      </c>
      <c r="L62" s="94">
        <v>3.9003613233374438E-3</v>
      </c>
      <c r="M62" s="94">
        <v>4.1823508692459078E-2</v>
      </c>
      <c r="N62" s="94">
        <f>K62/'סכום נכסי הקרן'!$C$42</f>
        <v>4.1804647766396233E-3</v>
      </c>
    </row>
    <row r="63" spans="2:14">
      <c r="B63" s="86" t="s">
        <v>1747</v>
      </c>
      <c r="C63" s="83" t="s">
        <v>1748</v>
      </c>
      <c r="D63" s="96" t="s">
        <v>1463</v>
      </c>
      <c r="E63" s="83"/>
      <c r="F63" s="96" t="s">
        <v>1656</v>
      </c>
      <c r="G63" s="96" t="s">
        <v>151</v>
      </c>
      <c r="H63" s="93">
        <v>399815.99374599993</v>
      </c>
      <c r="I63" s="95">
        <v>4832</v>
      </c>
      <c r="J63" s="93">
        <v>283.02598526599996</v>
      </c>
      <c r="K63" s="93">
        <v>67552.16288886698</v>
      </c>
      <c r="L63" s="94">
        <v>5.192414154515803E-2</v>
      </c>
      <c r="M63" s="94">
        <v>9.1690574897212197E-3</v>
      </c>
      <c r="N63" s="94">
        <f>K63/'סכום נכסי הקרן'!$C$42</f>
        <v>9.1649225684583657E-4</v>
      </c>
    </row>
    <row r="64" spans="2:14">
      <c r="B64" s="86" t="s">
        <v>1749</v>
      </c>
      <c r="C64" s="83" t="s">
        <v>1750</v>
      </c>
      <c r="D64" s="96" t="s">
        <v>30</v>
      </c>
      <c r="E64" s="83"/>
      <c r="F64" s="96" t="s">
        <v>1656</v>
      </c>
      <c r="G64" s="96" t="s">
        <v>159</v>
      </c>
      <c r="H64" s="93">
        <v>1537108.8621319998</v>
      </c>
      <c r="I64" s="95">
        <v>3678</v>
      </c>
      <c r="J64" s="83"/>
      <c r="K64" s="93">
        <v>148500.12715683898</v>
      </c>
      <c r="L64" s="94">
        <v>3.029265364977566E-2</v>
      </c>
      <c r="M64" s="94">
        <v>2.0156367241297751E-2</v>
      </c>
      <c r="N64" s="94">
        <f>K64/'סכום נכסי הקרן'!$C$42</f>
        <v>2.014727743118571E-3</v>
      </c>
    </row>
    <row r="65" spans="2:14">
      <c r="B65" s="86" t="s">
        <v>1751</v>
      </c>
      <c r="C65" s="83" t="s">
        <v>1752</v>
      </c>
      <c r="D65" s="96" t="s">
        <v>140</v>
      </c>
      <c r="E65" s="83"/>
      <c r="F65" s="96" t="s">
        <v>1656</v>
      </c>
      <c r="G65" s="96" t="s">
        <v>151</v>
      </c>
      <c r="H65" s="93">
        <v>2273510.3291190001</v>
      </c>
      <c r="I65" s="95">
        <v>399.85</v>
      </c>
      <c r="J65" s="83"/>
      <c r="K65" s="93">
        <v>31653.577312624995</v>
      </c>
      <c r="L65" s="94">
        <v>1.6038873574031748E-2</v>
      </c>
      <c r="M65" s="94">
        <v>4.2964348989427579E-3</v>
      </c>
      <c r="N65" s="94">
        <f>K65/'סכום נכסי הקרן'!$C$42</f>
        <v>4.294497358466212E-4</v>
      </c>
    </row>
    <row r="66" spans="2:14">
      <c r="B66" s="86" t="s">
        <v>1753</v>
      </c>
      <c r="C66" s="83" t="s">
        <v>1754</v>
      </c>
      <c r="D66" s="96" t="s">
        <v>1463</v>
      </c>
      <c r="E66" s="83"/>
      <c r="F66" s="96" t="s">
        <v>1656</v>
      </c>
      <c r="G66" s="96" t="s">
        <v>151</v>
      </c>
      <c r="H66" s="93">
        <v>347007.97061999998</v>
      </c>
      <c r="I66" s="95">
        <v>7763</v>
      </c>
      <c r="J66" s="83"/>
      <c r="K66" s="93">
        <v>93798.912543019993</v>
      </c>
      <c r="L66" s="94">
        <v>2.7469243910200592E-3</v>
      </c>
      <c r="M66" s="94">
        <v>1.2731607468959731E-2</v>
      </c>
      <c r="N66" s="94">
        <f>K66/'סכום נכסי הקרן'!$C$42</f>
        <v>1.2725865963413197E-3</v>
      </c>
    </row>
    <row r="67" spans="2:14">
      <c r="B67" s="86" t="s">
        <v>1755</v>
      </c>
      <c r="C67" s="83" t="s">
        <v>1756</v>
      </c>
      <c r="D67" s="96" t="s">
        <v>30</v>
      </c>
      <c r="E67" s="83"/>
      <c r="F67" s="96" t="s">
        <v>1656</v>
      </c>
      <c r="G67" s="96" t="s">
        <v>153</v>
      </c>
      <c r="H67" s="93">
        <v>182999.26008099993</v>
      </c>
      <c r="I67" s="95">
        <v>4481.5</v>
      </c>
      <c r="J67" s="83"/>
      <c r="K67" s="93">
        <v>31205.230552823014</v>
      </c>
      <c r="L67" s="94">
        <v>2.9707672091071415E-2</v>
      </c>
      <c r="M67" s="94">
        <v>4.23557944975873E-3</v>
      </c>
      <c r="N67" s="94">
        <f>K67/'סכום נכסי הקרן'!$C$42</f>
        <v>4.2336693529415874E-4</v>
      </c>
    </row>
    <row r="68" spans="2:14">
      <c r="B68" s="86" t="s">
        <v>1757</v>
      </c>
      <c r="C68" s="83" t="s">
        <v>1758</v>
      </c>
      <c r="D68" s="96" t="s">
        <v>144</v>
      </c>
      <c r="E68" s="83"/>
      <c r="F68" s="96" t="s">
        <v>1656</v>
      </c>
      <c r="G68" s="96" t="s">
        <v>151</v>
      </c>
      <c r="H68" s="93">
        <v>134081.80875899998</v>
      </c>
      <c r="I68" s="95">
        <v>11240</v>
      </c>
      <c r="J68" s="83"/>
      <c r="K68" s="93">
        <v>52476.509251931995</v>
      </c>
      <c r="L68" s="94">
        <v>2.5298454482830184E-2</v>
      </c>
      <c r="M68" s="94">
        <v>7.1227938472144788E-3</v>
      </c>
      <c r="N68" s="94">
        <f>K68/'סכום נכסי הקרן'!$C$42</f>
        <v>7.1195817186218958E-4</v>
      </c>
    </row>
    <row r="69" spans="2:14">
      <c r="B69" s="86" t="s">
        <v>1759</v>
      </c>
      <c r="C69" s="83" t="s">
        <v>1760</v>
      </c>
      <c r="D69" s="96" t="s">
        <v>140</v>
      </c>
      <c r="E69" s="83"/>
      <c r="F69" s="96" t="s">
        <v>1656</v>
      </c>
      <c r="G69" s="96" t="s">
        <v>151</v>
      </c>
      <c r="H69" s="93">
        <v>8791128.1499239989</v>
      </c>
      <c r="I69" s="95">
        <v>2701</v>
      </c>
      <c r="J69" s="83"/>
      <c r="K69" s="93">
        <v>826795.22896789561</v>
      </c>
      <c r="L69" s="94">
        <v>1.8993086260736279E-2</v>
      </c>
      <c r="M69" s="94">
        <v>0.11222339392900831</v>
      </c>
      <c r="N69" s="94">
        <f>K69/'סכום נכסי הקרן'!$C$42</f>
        <v>1.1217278513979884E-2</v>
      </c>
    </row>
    <row r="70" spans="2:14">
      <c r="B70" s="86" t="s">
        <v>1761</v>
      </c>
      <c r="C70" s="83" t="s">
        <v>1762</v>
      </c>
      <c r="D70" s="96" t="s">
        <v>1763</v>
      </c>
      <c r="E70" s="83"/>
      <c r="F70" s="96" t="s">
        <v>1656</v>
      </c>
      <c r="G70" s="96" t="s">
        <v>156</v>
      </c>
      <c r="H70" s="93">
        <v>11338654.110219996</v>
      </c>
      <c r="I70" s="95">
        <v>2385</v>
      </c>
      <c r="J70" s="83"/>
      <c r="K70" s="93">
        <v>120118.22067944698</v>
      </c>
      <c r="L70" s="94">
        <v>7.1855181202856402E-2</v>
      </c>
      <c r="M70" s="94">
        <v>1.6304006028419596E-2</v>
      </c>
      <c r="N70" s="94">
        <f>K70/'סכום נכסי הקרן'!$C$42</f>
        <v>1.6296653497227356E-3</v>
      </c>
    </row>
    <row r="71" spans="2:14">
      <c r="B71" s="86" t="s">
        <v>1764</v>
      </c>
      <c r="C71" s="83" t="s">
        <v>1765</v>
      </c>
      <c r="D71" s="96" t="s">
        <v>1463</v>
      </c>
      <c r="E71" s="83"/>
      <c r="F71" s="96" t="s">
        <v>1656</v>
      </c>
      <c r="G71" s="96" t="s">
        <v>151</v>
      </c>
      <c r="H71" s="93">
        <v>875108.08614299935</v>
      </c>
      <c r="I71" s="95">
        <v>4902</v>
      </c>
      <c r="J71" s="83"/>
      <c r="K71" s="93">
        <v>149370.13396783581</v>
      </c>
      <c r="L71" s="94">
        <v>7.9483023264577597E-4</v>
      </c>
      <c r="M71" s="94">
        <v>2.0274455872739537E-2</v>
      </c>
      <c r="N71" s="94">
        <f>K71/'סכום נכסי הקרן'!$C$42</f>
        <v>2.0265312808823211E-3</v>
      </c>
    </row>
    <row r="72" spans="2:14">
      <c r="B72" s="86" t="s">
        <v>1766</v>
      </c>
      <c r="C72" s="83" t="s">
        <v>1767</v>
      </c>
      <c r="D72" s="96" t="s">
        <v>30</v>
      </c>
      <c r="E72" s="83"/>
      <c r="F72" s="96" t="s">
        <v>1656</v>
      </c>
      <c r="G72" s="96" t="s">
        <v>153</v>
      </c>
      <c r="H72" s="93">
        <v>5171533.8217199966</v>
      </c>
      <c r="I72" s="95">
        <v>2458</v>
      </c>
      <c r="J72" s="83"/>
      <c r="K72" s="93">
        <v>483677.52658907644</v>
      </c>
      <c r="L72" s="94">
        <v>2.1602062747368408E-2</v>
      </c>
      <c r="M72" s="94">
        <v>6.5651000029079754E-2</v>
      </c>
      <c r="N72" s="94">
        <f>K72/'סכום נכסי הקרן'!$C$42</f>
        <v>6.5621393745527463E-3</v>
      </c>
    </row>
    <row r="73" spans="2:14">
      <c r="B73" s="86" t="s">
        <v>1768</v>
      </c>
      <c r="C73" s="83" t="s">
        <v>1769</v>
      </c>
      <c r="D73" s="96" t="s">
        <v>140</v>
      </c>
      <c r="E73" s="83"/>
      <c r="F73" s="96" t="s">
        <v>1656</v>
      </c>
      <c r="G73" s="96" t="s">
        <v>151</v>
      </c>
      <c r="H73" s="93">
        <v>18644.190158999994</v>
      </c>
      <c r="I73" s="95">
        <v>29488</v>
      </c>
      <c r="J73" s="83"/>
      <c r="K73" s="93">
        <v>19143.335404168</v>
      </c>
      <c r="L73" s="94">
        <v>1.6433225251281049E-4</v>
      </c>
      <c r="M73" s="94">
        <v>2.59838227762741E-3</v>
      </c>
      <c r="N73" s="94">
        <f>K73/'סכום נכסי הקרן'!$C$42</f>
        <v>2.5972104989423238E-4</v>
      </c>
    </row>
    <row r="74" spans="2:14">
      <c r="B74" s="86" t="s">
        <v>1770</v>
      </c>
      <c r="C74" s="83" t="s">
        <v>1771</v>
      </c>
      <c r="D74" s="96" t="s">
        <v>1463</v>
      </c>
      <c r="E74" s="83"/>
      <c r="F74" s="96" t="s">
        <v>1656</v>
      </c>
      <c r="G74" s="96" t="s">
        <v>151</v>
      </c>
      <c r="H74" s="93">
        <v>539998.36963299988</v>
      </c>
      <c r="I74" s="95">
        <v>19323</v>
      </c>
      <c r="J74" s="83"/>
      <c r="K74" s="93">
        <v>363325.407448838</v>
      </c>
      <c r="L74" s="94">
        <v>2.1052568016881085E-3</v>
      </c>
      <c r="M74" s="94">
        <v>4.931524626169756E-2</v>
      </c>
      <c r="N74" s="94">
        <f>K74/'סכום נכסי הקרן'!$C$42</f>
        <v>4.92930068264471E-3</v>
      </c>
    </row>
    <row r="75" spans="2:14">
      <c r="B75" s="86" t="s">
        <v>1772</v>
      </c>
      <c r="C75" s="83" t="s">
        <v>1773</v>
      </c>
      <c r="D75" s="96" t="s">
        <v>1463</v>
      </c>
      <c r="E75" s="83"/>
      <c r="F75" s="96" t="s">
        <v>1656</v>
      </c>
      <c r="G75" s="96" t="s">
        <v>151</v>
      </c>
      <c r="H75" s="93">
        <v>74411.999999999985</v>
      </c>
      <c r="I75" s="95">
        <v>2462</v>
      </c>
      <c r="J75" s="83"/>
      <c r="K75" s="93">
        <v>6379.1056199999994</v>
      </c>
      <c r="L75" s="94">
        <v>1.0193424657534245E-2</v>
      </c>
      <c r="M75" s="94">
        <v>8.6585512086428409E-4</v>
      </c>
      <c r="N75" s="94">
        <f>K75/'סכום נכסי הקרן'!$C$42</f>
        <v>8.6546465076920329E-5</v>
      </c>
    </row>
    <row r="76" spans="2:14">
      <c r="B76" s="86" t="s">
        <v>1774</v>
      </c>
      <c r="C76" s="83" t="s">
        <v>1775</v>
      </c>
      <c r="D76" s="96" t="s">
        <v>1463</v>
      </c>
      <c r="E76" s="83"/>
      <c r="F76" s="96" t="s">
        <v>1656</v>
      </c>
      <c r="G76" s="96" t="s">
        <v>151</v>
      </c>
      <c r="H76" s="93">
        <v>54.999999999999993</v>
      </c>
      <c r="I76" s="95">
        <v>3116</v>
      </c>
      <c r="J76" s="83"/>
      <c r="K76" s="93">
        <v>5.9674499999999986</v>
      </c>
      <c r="L76" s="94">
        <v>5.0925925925925923E-6</v>
      </c>
      <c r="M76" s="94">
        <v>8.099798700309921E-7</v>
      </c>
      <c r="N76" s="94">
        <f>K76/'סכום נכסי הקרן'!$C$42</f>
        <v>8.096145977016573E-8</v>
      </c>
    </row>
    <row r="77" spans="2:14">
      <c r="B77" s="86" t="s">
        <v>1776</v>
      </c>
      <c r="C77" s="83" t="s">
        <v>1777</v>
      </c>
      <c r="D77" s="96" t="s">
        <v>1463</v>
      </c>
      <c r="E77" s="83"/>
      <c r="F77" s="96" t="s">
        <v>1656</v>
      </c>
      <c r="G77" s="96" t="s">
        <v>151</v>
      </c>
      <c r="H77" s="93">
        <v>203090.54638599994</v>
      </c>
      <c r="I77" s="95">
        <v>24724</v>
      </c>
      <c r="J77" s="83"/>
      <c r="K77" s="93">
        <v>174838.55549239999</v>
      </c>
      <c r="L77" s="94">
        <v>1.1773365007884055E-2</v>
      </c>
      <c r="M77" s="94">
        <v>2.3731361042679967E-2</v>
      </c>
      <c r="N77" s="94">
        <f>K77/'סכום נכסי הקרן'!$C$42</f>
        <v>2.3720659036559726E-3</v>
      </c>
    </row>
    <row r="78" spans="2:14">
      <c r="B78" s="86" t="s">
        <v>1778</v>
      </c>
      <c r="C78" s="83" t="s">
        <v>1779</v>
      </c>
      <c r="D78" s="96" t="s">
        <v>1463</v>
      </c>
      <c r="E78" s="83"/>
      <c r="F78" s="96" t="s">
        <v>1656</v>
      </c>
      <c r="G78" s="96" t="s">
        <v>151</v>
      </c>
      <c r="H78" s="93">
        <v>335284.76915599994</v>
      </c>
      <c r="I78" s="95">
        <v>3980</v>
      </c>
      <c r="J78" s="83"/>
      <c r="K78" s="93">
        <v>46464.970335063997</v>
      </c>
      <c r="L78" s="94">
        <v>3.1437859273886538E-3</v>
      </c>
      <c r="M78" s="94">
        <v>6.3068296563840581E-3</v>
      </c>
      <c r="N78" s="94">
        <f>K78/'סכום נכסי הקרן'!$C$42</f>
        <v>6.3039854988382457E-4</v>
      </c>
    </row>
    <row r="79" spans="2:14">
      <c r="B79" s="86" t="s">
        <v>1780</v>
      </c>
      <c r="C79" s="83" t="s">
        <v>1781</v>
      </c>
      <c r="D79" s="96" t="s">
        <v>1449</v>
      </c>
      <c r="E79" s="83"/>
      <c r="F79" s="96" t="s">
        <v>1656</v>
      </c>
      <c r="G79" s="96" t="s">
        <v>151</v>
      </c>
      <c r="H79" s="93">
        <v>406739.98298399994</v>
      </c>
      <c r="I79" s="95">
        <v>5608</v>
      </c>
      <c r="J79" s="83"/>
      <c r="K79" s="93">
        <v>79424.344250991999</v>
      </c>
      <c r="L79" s="94">
        <v>6.2192657948623841E-3</v>
      </c>
      <c r="M79" s="94">
        <v>1.078050424112733E-2</v>
      </c>
      <c r="N79" s="94">
        <f>K79/'סכום נכסי הקרן'!$C$42</f>
        <v>1.0775642614263183E-3</v>
      </c>
    </row>
    <row r="80" spans="2:14">
      <c r="B80" s="86" t="s">
        <v>1782</v>
      </c>
      <c r="C80" s="83" t="s">
        <v>1783</v>
      </c>
      <c r="D80" s="96" t="s">
        <v>1463</v>
      </c>
      <c r="E80" s="83"/>
      <c r="F80" s="96" t="s">
        <v>1656</v>
      </c>
      <c r="G80" s="96" t="s">
        <v>151</v>
      </c>
      <c r="H80" s="93">
        <v>770188.6997329999</v>
      </c>
      <c r="I80" s="95">
        <v>15134</v>
      </c>
      <c r="J80" s="93">
        <v>1458.125236397</v>
      </c>
      <c r="K80" s="93">
        <v>407321.29115528398</v>
      </c>
      <c r="L80" s="94">
        <v>2.6738021167609788E-3</v>
      </c>
      <c r="M80" s="94">
        <v>5.5286939391333466E-2</v>
      </c>
      <c r="N80" s="94">
        <f>K80/'סכום נכסי הקרן'!$C$42</f>
        <v>5.526200693328054E-3</v>
      </c>
    </row>
    <row r="81" spans="2:14">
      <c r="B81" s="86" t="s">
        <v>1784</v>
      </c>
      <c r="C81" s="83" t="s">
        <v>1785</v>
      </c>
      <c r="D81" s="96" t="s">
        <v>140</v>
      </c>
      <c r="E81" s="83"/>
      <c r="F81" s="96" t="s">
        <v>1656</v>
      </c>
      <c r="G81" s="96" t="s">
        <v>151</v>
      </c>
      <c r="H81" s="93">
        <v>2102362.4530679993</v>
      </c>
      <c r="I81" s="95">
        <v>659.5</v>
      </c>
      <c r="J81" s="83"/>
      <c r="K81" s="93">
        <v>48278.209878819987</v>
      </c>
      <c r="L81" s="94">
        <v>1.4499051400468961E-2</v>
      </c>
      <c r="M81" s="94">
        <v>6.5529460930507299E-3</v>
      </c>
      <c r="N81" s="94">
        <f>K81/'סכום נכסי הקרן'!$C$42</f>
        <v>6.5499909456798178E-4</v>
      </c>
    </row>
    <row r="82" spans="2:14">
      <c r="B82" s="86" t="s">
        <v>1786</v>
      </c>
      <c r="C82" s="83" t="s">
        <v>1787</v>
      </c>
      <c r="D82" s="96" t="s">
        <v>1463</v>
      </c>
      <c r="E82" s="83"/>
      <c r="F82" s="96" t="s">
        <v>1656</v>
      </c>
      <c r="G82" s="96" t="s">
        <v>151</v>
      </c>
      <c r="H82" s="93">
        <v>50812.493917999978</v>
      </c>
      <c r="I82" s="95">
        <v>21188</v>
      </c>
      <c r="J82" s="83"/>
      <c r="K82" s="93">
        <v>37487.738517210986</v>
      </c>
      <c r="L82" s="94">
        <v>4.2168044745228197E-3</v>
      </c>
      <c r="M82" s="94">
        <v>5.0883230813708333E-3</v>
      </c>
      <c r="N82" s="94">
        <f>K82/'סכום נכסי הקרן'!$C$42</f>
        <v>5.0860284272774309E-4</v>
      </c>
    </row>
    <row r="83" spans="2:14">
      <c r="B83" s="86" t="s">
        <v>1788</v>
      </c>
      <c r="C83" s="83" t="s">
        <v>1789</v>
      </c>
      <c r="D83" s="96" t="s">
        <v>30</v>
      </c>
      <c r="E83" s="83"/>
      <c r="F83" s="96" t="s">
        <v>1656</v>
      </c>
      <c r="G83" s="96" t="s">
        <v>153</v>
      </c>
      <c r="H83" s="93">
        <v>825062.55717900058</v>
      </c>
      <c r="I83" s="95">
        <v>2840.5</v>
      </c>
      <c r="J83" s="83"/>
      <c r="K83" s="93">
        <v>89173.606872832082</v>
      </c>
      <c r="L83" s="94">
        <v>5.2551755234331247E-2</v>
      </c>
      <c r="M83" s="94">
        <v>1.2103800870564702E-2</v>
      </c>
      <c r="N83" s="94">
        <f>K83/'סכום נכסי הקרן'!$C$42</f>
        <v>1.2098342483632658E-3</v>
      </c>
    </row>
    <row r="84" spans="2:14">
      <c r="B84" s="86" t="s">
        <v>1790</v>
      </c>
      <c r="C84" s="83" t="s">
        <v>1791</v>
      </c>
      <c r="D84" s="96" t="s">
        <v>1463</v>
      </c>
      <c r="E84" s="83"/>
      <c r="F84" s="96" t="s">
        <v>1656</v>
      </c>
      <c r="G84" s="96" t="s">
        <v>151</v>
      </c>
      <c r="H84" s="93">
        <v>110931.53952199998</v>
      </c>
      <c r="I84" s="95">
        <v>22470</v>
      </c>
      <c r="J84" s="83"/>
      <c r="K84" s="93">
        <v>86793.435553866977</v>
      </c>
      <c r="L84" s="94">
        <v>4.5370772810633935E-3</v>
      </c>
      <c r="M84" s="94">
        <v>1.1780733085231461E-2</v>
      </c>
      <c r="N84" s="94">
        <f>K84/'סכום נכסי הקרן'!$C$42</f>
        <v>1.1775420390466404E-3</v>
      </c>
    </row>
    <row r="85" spans="2:14">
      <c r="B85" s="86" t="s">
        <v>1792</v>
      </c>
      <c r="C85" s="83" t="s">
        <v>1793</v>
      </c>
      <c r="D85" s="96" t="s">
        <v>30</v>
      </c>
      <c r="E85" s="83"/>
      <c r="F85" s="96" t="s">
        <v>1656</v>
      </c>
      <c r="G85" s="96" t="s">
        <v>153</v>
      </c>
      <c r="H85" s="93">
        <v>583308.09983699955</v>
      </c>
      <c r="I85" s="95">
        <v>5504</v>
      </c>
      <c r="J85" s="83"/>
      <c r="K85" s="93">
        <v>122160.58208589304</v>
      </c>
      <c r="L85" s="94">
        <v>0.14227026825292671</v>
      </c>
      <c r="M85" s="94">
        <v>1.6581221862075425E-2</v>
      </c>
      <c r="N85" s="94">
        <f>K85/'סכום נכסי הקרן'!$C$42</f>
        <v>1.6573744316327845E-3</v>
      </c>
    </row>
    <row r="86" spans="2:14">
      <c r="B86" s="86" t="s">
        <v>1794</v>
      </c>
      <c r="C86" s="83" t="s">
        <v>1795</v>
      </c>
      <c r="D86" s="96" t="s">
        <v>1449</v>
      </c>
      <c r="E86" s="83"/>
      <c r="F86" s="96" t="s">
        <v>1656</v>
      </c>
      <c r="G86" s="96" t="s">
        <v>151</v>
      </c>
      <c r="H86" s="93">
        <v>427235.34618999995</v>
      </c>
      <c r="I86" s="95">
        <v>4133</v>
      </c>
      <c r="J86" s="83"/>
      <c r="K86" s="93">
        <v>61483.891538300988</v>
      </c>
      <c r="L86" s="94">
        <v>1.1408153436315085E-2</v>
      </c>
      <c r="M86" s="94">
        <v>8.3453928356655958E-3</v>
      </c>
      <c r="N86" s="94">
        <f>K86/'סכום נכסי הקרן'!$C$42</f>
        <v>8.3416293580866022E-4</v>
      </c>
    </row>
    <row r="87" spans="2:14">
      <c r="B87" s="86" t="s">
        <v>1796</v>
      </c>
      <c r="C87" s="83" t="s">
        <v>1797</v>
      </c>
      <c r="D87" s="96" t="s">
        <v>140</v>
      </c>
      <c r="E87" s="83"/>
      <c r="F87" s="96" t="s">
        <v>1656</v>
      </c>
      <c r="G87" s="96" t="s">
        <v>151</v>
      </c>
      <c r="H87" s="93">
        <v>177538.18549999996</v>
      </c>
      <c r="I87" s="95">
        <v>2446.25</v>
      </c>
      <c r="J87" s="83"/>
      <c r="K87" s="93">
        <v>15122.423018247997</v>
      </c>
      <c r="L87" s="94">
        <v>4.128795011627906E-2</v>
      </c>
      <c r="M87" s="94">
        <v>2.0526117907773336E-3</v>
      </c>
      <c r="N87" s="94">
        <f>K87/'סכום נכסי הקרן'!$C$42</f>
        <v>2.0516861353162802E-4</v>
      </c>
    </row>
    <row r="88" spans="2:14">
      <c r="B88" s="86" t="s">
        <v>1798</v>
      </c>
      <c r="C88" s="83" t="s">
        <v>1799</v>
      </c>
      <c r="D88" s="96" t="s">
        <v>140</v>
      </c>
      <c r="E88" s="83"/>
      <c r="F88" s="96" t="s">
        <v>1656</v>
      </c>
      <c r="G88" s="96" t="s">
        <v>151</v>
      </c>
      <c r="H88" s="93">
        <v>300793.15289099998</v>
      </c>
      <c r="I88" s="95">
        <v>3043.25</v>
      </c>
      <c r="J88" s="83"/>
      <c r="K88" s="93">
        <v>31873.836739036993</v>
      </c>
      <c r="L88" s="94">
        <v>3.1510805822034648E-3</v>
      </c>
      <c r="M88" s="94">
        <v>4.3263313708995048E-3</v>
      </c>
      <c r="N88" s="94">
        <f>K88/'סכום נכסי הקרן'!$C$42</f>
        <v>4.3243803481694435E-4</v>
      </c>
    </row>
    <row r="89" spans="2:14">
      <c r="B89" s="86" t="s">
        <v>1800</v>
      </c>
      <c r="C89" s="83" t="s">
        <v>1801</v>
      </c>
      <c r="D89" s="96" t="s">
        <v>30</v>
      </c>
      <c r="E89" s="83"/>
      <c r="F89" s="96" t="s">
        <v>1656</v>
      </c>
      <c r="G89" s="96" t="s">
        <v>153</v>
      </c>
      <c r="H89" s="93">
        <v>360412.45870699978</v>
      </c>
      <c r="I89" s="95">
        <v>4442.1000000000004</v>
      </c>
      <c r="J89" s="83"/>
      <c r="K89" s="93">
        <v>60917.600356376002</v>
      </c>
      <c r="L89" s="94">
        <v>3.4334335006455066E-2</v>
      </c>
      <c r="M89" s="94">
        <v>8.2685284366450264E-3</v>
      </c>
      <c r="N89" s="94">
        <f>K89/'סכום נכסי הקרן'!$C$42</f>
        <v>8.2647996221967013E-4</v>
      </c>
    </row>
    <row r="90" spans="2:14">
      <c r="B90" s="86" t="s">
        <v>1802</v>
      </c>
      <c r="C90" s="83" t="s">
        <v>1803</v>
      </c>
      <c r="D90" s="96" t="s">
        <v>30</v>
      </c>
      <c r="E90" s="83"/>
      <c r="F90" s="96" t="s">
        <v>1656</v>
      </c>
      <c r="G90" s="96" t="s">
        <v>153</v>
      </c>
      <c r="H90" s="93">
        <v>321863.94756399991</v>
      </c>
      <c r="I90" s="95">
        <v>5399.5</v>
      </c>
      <c r="J90" s="83"/>
      <c r="K90" s="93">
        <v>66127.261843144006</v>
      </c>
      <c r="L90" s="94">
        <v>8.016852159163422E-2</v>
      </c>
      <c r="M90" s="94">
        <v>8.9756514010532439E-3</v>
      </c>
      <c r="N90" s="94">
        <f>K90/'סכום נכסי הקרן'!$C$42</f>
        <v>8.9716036991092007E-4</v>
      </c>
    </row>
    <row r="91" spans="2:14">
      <c r="B91" s="86" t="s">
        <v>1804</v>
      </c>
      <c r="C91" s="83" t="s">
        <v>1805</v>
      </c>
      <c r="D91" s="96" t="s">
        <v>1463</v>
      </c>
      <c r="E91" s="83"/>
      <c r="F91" s="96" t="s">
        <v>1656</v>
      </c>
      <c r="G91" s="96" t="s">
        <v>151</v>
      </c>
      <c r="H91" s="93">
        <v>299560.89054699993</v>
      </c>
      <c r="I91" s="95">
        <v>11913</v>
      </c>
      <c r="J91" s="83"/>
      <c r="K91" s="93">
        <v>124261.05071783099</v>
      </c>
      <c r="L91" s="94">
        <v>2.451210496764691E-2</v>
      </c>
      <c r="M91" s="94">
        <v>1.6866324763566226E-2</v>
      </c>
      <c r="N91" s="94">
        <f>K91/'סכום נכסי הקרן'!$C$42</f>
        <v>1.6858718646474121E-3</v>
      </c>
    </row>
    <row r="92" spans="2:14">
      <c r="B92" s="86" t="s">
        <v>1806</v>
      </c>
      <c r="C92" s="83" t="s">
        <v>1807</v>
      </c>
      <c r="D92" s="96" t="s">
        <v>141</v>
      </c>
      <c r="E92" s="83"/>
      <c r="F92" s="96" t="s">
        <v>1656</v>
      </c>
      <c r="G92" s="96" t="s">
        <v>160</v>
      </c>
      <c r="H92" s="93">
        <v>41833.322650999995</v>
      </c>
      <c r="I92" s="95">
        <v>18910</v>
      </c>
      <c r="J92" s="83"/>
      <c r="K92" s="93">
        <v>25535.679277634001</v>
      </c>
      <c r="L92" s="94">
        <v>0.16740360011604871</v>
      </c>
      <c r="M92" s="94">
        <v>3.4660342663032102E-3</v>
      </c>
      <c r="N92" s="94">
        <f>K92/'סכום נכסי הקרן'!$C$42</f>
        <v>3.4644712071990889E-4</v>
      </c>
    </row>
    <row r="93" spans="2:14">
      <c r="B93" s="86" t="s">
        <v>1808</v>
      </c>
      <c r="C93" s="83" t="s">
        <v>1809</v>
      </c>
      <c r="D93" s="96" t="s">
        <v>141</v>
      </c>
      <c r="E93" s="83"/>
      <c r="F93" s="96" t="s">
        <v>1656</v>
      </c>
      <c r="G93" s="96" t="s">
        <v>160</v>
      </c>
      <c r="H93" s="93">
        <v>24307.818206000004</v>
      </c>
      <c r="I93" s="95">
        <v>31650</v>
      </c>
      <c r="J93" s="83"/>
      <c r="K93" s="93">
        <v>24834.374161766995</v>
      </c>
      <c r="L93" s="94">
        <v>0.26218632114505136</v>
      </c>
      <c r="M93" s="94">
        <v>3.3708440214579197E-3</v>
      </c>
      <c r="N93" s="94">
        <f>K93/'סכום נכסי הקרן'!$C$42</f>
        <v>3.3693238897940367E-4</v>
      </c>
    </row>
    <row r="94" spans="2:14">
      <c r="B94" s="86" t="s">
        <v>1810</v>
      </c>
      <c r="C94" s="83" t="s">
        <v>1811</v>
      </c>
      <c r="D94" s="96" t="s">
        <v>140</v>
      </c>
      <c r="E94" s="83"/>
      <c r="F94" s="96" t="s">
        <v>1656</v>
      </c>
      <c r="G94" s="96" t="s">
        <v>151</v>
      </c>
      <c r="H94" s="93">
        <v>46289.506089999995</v>
      </c>
      <c r="I94" s="95">
        <v>54194.5</v>
      </c>
      <c r="J94" s="83"/>
      <c r="K94" s="93">
        <v>87350.727757504981</v>
      </c>
      <c r="L94" s="94">
        <v>4.0268131804943224E-3</v>
      </c>
      <c r="M94" s="94">
        <v>1.1856376025963598E-2</v>
      </c>
      <c r="N94" s="94">
        <f>K94/'סכום נכסי הקרן'!$C$42</f>
        <v>1.1851029218902446E-3</v>
      </c>
    </row>
    <row r="95" spans="2:14">
      <c r="B95" s="86" t="s">
        <v>1812</v>
      </c>
      <c r="C95" s="83" t="s">
        <v>1813</v>
      </c>
      <c r="D95" s="96" t="s">
        <v>30</v>
      </c>
      <c r="E95" s="83"/>
      <c r="F95" s="96" t="s">
        <v>1656</v>
      </c>
      <c r="G95" s="96" t="s">
        <v>153</v>
      </c>
      <c r="H95" s="93">
        <v>241630.18061500019</v>
      </c>
      <c r="I95" s="95">
        <v>12230</v>
      </c>
      <c r="J95" s="83"/>
      <c r="K95" s="93">
        <v>112442.96699846099</v>
      </c>
      <c r="L95" s="94">
        <v>0.1534159876920636</v>
      </c>
      <c r="M95" s="94">
        <v>1.526222084731545E-2</v>
      </c>
      <c r="N95" s="94">
        <f>K95/'סכום נכסי הקרן'!$C$42</f>
        <v>1.5255338124465182E-3</v>
      </c>
    </row>
    <row r="96" spans="2:14">
      <c r="B96" s="86" t="s">
        <v>1814</v>
      </c>
      <c r="C96" s="83" t="s">
        <v>1815</v>
      </c>
      <c r="D96" s="96" t="s">
        <v>30</v>
      </c>
      <c r="E96" s="83"/>
      <c r="F96" s="96" t="s">
        <v>1656</v>
      </c>
      <c r="G96" s="96" t="s">
        <v>153</v>
      </c>
      <c r="H96" s="93">
        <v>103963.52082199996</v>
      </c>
      <c r="I96" s="95">
        <v>22870</v>
      </c>
      <c r="J96" s="83"/>
      <c r="K96" s="93">
        <v>90469.419687288013</v>
      </c>
      <c r="L96" s="94">
        <v>0.14851910328985238</v>
      </c>
      <c r="M96" s="94">
        <v>1.2279685426788468E-2</v>
      </c>
      <c r="N96" s="94">
        <f>K96/'סכום נכסי הקרן'!$C$42</f>
        <v>1.227414772213024E-3</v>
      </c>
    </row>
    <row r="97" spans="2:14">
      <c r="B97" s="86" t="s">
        <v>1816</v>
      </c>
      <c r="C97" s="83" t="s">
        <v>1817</v>
      </c>
      <c r="D97" s="96" t="s">
        <v>30</v>
      </c>
      <c r="E97" s="83"/>
      <c r="F97" s="96" t="s">
        <v>1656</v>
      </c>
      <c r="G97" s="96" t="s">
        <v>153</v>
      </c>
      <c r="H97" s="93">
        <v>316912.762644</v>
      </c>
      <c r="I97" s="95">
        <v>20425</v>
      </c>
      <c r="J97" s="83"/>
      <c r="K97" s="93">
        <v>246295.48788570898</v>
      </c>
      <c r="L97" s="94">
        <v>0.10306106102243902</v>
      </c>
      <c r="M97" s="94">
        <v>3.3430424597924807E-2</v>
      </c>
      <c r="N97" s="94">
        <f>K97/'סכום נכסי הקרן'!$C$42</f>
        <v>3.3415348656515216E-3</v>
      </c>
    </row>
    <row r="98" spans="2:14">
      <c r="B98" s="86" t="s">
        <v>1818</v>
      </c>
      <c r="C98" s="83" t="s">
        <v>1819</v>
      </c>
      <c r="D98" s="96" t="s">
        <v>1463</v>
      </c>
      <c r="E98" s="83"/>
      <c r="F98" s="96" t="s">
        <v>1656</v>
      </c>
      <c r="G98" s="96" t="s">
        <v>151</v>
      </c>
      <c r="H98" s="93">
        <v>90.999999999999986</v>
      </c>
      <c r="I98" s="95">
        <v>29677</v>
      </c>
      <c r="J98" s="93">
        <v>0.43841999999999992</v>
      </c>
      <c r="K98" s="93">
        <v>94.473559999999978</v>
      </c>
      <c r="L98" s="94">
        <v>9.8748593152666623E-8</v>
      </c>
      <c r="M98" s="94">
        <v>1.2823179389884311E-5</v>
      </c>
      <c r="N98" s="94">
        <f>K98/'סכום נכסי הקרן'!$C$42</f>
        <v>1.2817396588633902E-6</v>
      </c>
    </row>
    <row r="99" spans="2:14">
      <c r="B99" s="86" t="s">
        <v>1820</v>
      </c>
      <c r="C99" s="83" t="s">
        <v>1821</v>
      </c>
      <c r="D99" s="96" t="s">
        <v>142</v>
      </c>
      <c r="E99" s="83"/>
      <c r="F99" s="96" t="s">
        <v>1656</v>
      </c>
      <c r="G99" s="96" t="s">
        <v>155</v>
      </c>
      <c r="H99" s="93">
        <v>666175.568294</v>
      </c>
      <c r="I99" s="95">
        <v>8608</v>
      </c>
      <c r="J99" s="83"/>
      <c r="K99" s="93">
        <v>135034.57645165196</v>
      </c>
      <c r="L99" s="94">
        <v>1.392446713902761E-2</v>
      </c>
      <c r="M99" s="94">
        <v>1.832864769440869E-2</v>
      </c>
      <c r="N99" s="94">
        <f>K99/'סכום נכסי הקרן'!$C$42</f>
        <v>1.8320382121294341E-3</v>
      </c>
    </row>
    <row r="100" spans="2:14">
      <c r="B100" s="86" t="s">
        <v>1822</v>
      </c>
      <c r="C100" s="83" t="s">
        <v>1823</v>
      </c>
      <c r="D100" s="96" t="s">
        <v>1463</v>
      </c>
      <c r="E100" s="83"/>
      <c r="F100" s="96" t="s">
        <v>1656</v>
      </c>
      <c r="G100" s="96" t="s">
        <v>151</v>
      </c>
      <c r="H100" s="93">
        <v>605108.36870899994</v>
      </c>
      <c r="I100" s="95">
        <v>21555</v>
      </c>
      <c r="J100" s="93">
        <v>1758.0702343609996</v>
      </c>
      <c r="K100" s="93">
        <v>455919.19133550191</v>
      </c>
      <c r="L100" s="94">
        <v>6.1081790354790754E-3</v>
      </c>
      <c r="M100" s="94">
        <v>6.1883278006948518E-2</v>
      </c>
      <c r="N100" s="94">
        <f>K100/'סכום נכסי הקרן'!$C$42</f>
        <v>6.1855370833028746E-3</v>
      </c>
    </row>
    <row r="101" spans="2:14">
      <c r="B101" s="86" t="s">
        <v>1824</v>
      </c>
      <c r="C101" s="83" t="s">
        <v>1825</v>
      </c>
      <c r="D101" s="96" t="s">
        <v>1463</v>
      </c>
      <c r="E101" s="83"/>
      <c r="F101" s="96" t="s">
        <v>1656</v>
      </c>
      <c r="G101" s="96" t="s">
        <v>151</v>
      </c>
      <c r="H101" s="93">
        <v>248843.65542799982</v>
      </c>
      <c r="I101" s="95">
        <v>4026</v>
      </c>
      <c r="J101" s="83"/>
      <c r="K101" s="93">
        <v>34884.227468364421</v>
      </c>
      <c r="L101" s="94">
        <v>1.6563298273686631E-4</v>
      </c>
      <c r="M101" s="94">
        <v>4.7349407252607707E-3</v>
      </c>
      <c r="N101" s="94">
        <f>K101/'סכום נכסי הקרן'!$C$42</f>
        <v>4.7328054341356813E-4</v>
      </c>
    </row>
    <row r="102" spans="2:14">
      <c r="B102" s="86" t="s">
        <v>1826</v>
      </c>
      <c r="C102" s="83" t="s">
        <v>1827</v>
      </c>
      <c r="D102" s="96" t="s">
        <v>1463</v>
      </c>
      <c r="E102" s="83"/>
      <c r="F102" s="96" t="s">
        <v>1656</v>
      </c>
      <c r="G102" s="96" t="s">
        <v>151</v>
      </c>
      <c r="H102" s="93">
        <v>6849.9999999999991</v>
      </c>
      <c r="I102" s="95">
        <v>27260</v>
      </c>
      <c r="J102" s="93">
        <v>31.040599999999994</v>
      </c>
      <c r="K102" s="93">
        <v>6533.0140199999987</v>
      </c>
      <c r="L102" s="94">
        <v>1.5358965067820973E-5</v>
      </c>
      <c r="M102" s="94">
        <v>8.8674556918453434E-4</v>
      </c>
      <c r="N102" s="94">
        <f>K102/'סכום נכסי הקרן'!$C$42</f>
        <v>8.8634567823468765E-5</v>
      </c>
    </row>
    <row r="103" spans="2:14">
      <c r="B103" s="86" t="s">
        <v>1828</v>
      </c>
      <c r="C103" s="83" t="s">
        <v>1829</v>
      </c>
      <c r="D103" s="96" t="s">
        <v>140</v>
      </c>
      <c r="E103" s="83"/>
      <c r="F103" s="96" t="s">
        <v>1656</v>
      </c>
      <c r="G103" s="96" t="s">
        <v>151</v>
      </c>
      <c r="H103" s="93">
        <v>509.99999999999994</v>
      </c>
      <c r="I103" s="95">
        <v>5648.25</v>
      </c>
      <c r="J103" s="93">
        <v>0.40578999999999993</v>
      </c>
      <c r="K103" s="93">
        <v>100.70855999999998</v>
      </c>
      <c r="L103" s="94">
        <v>1.2328187132250176E-6</v>
      </c>
      <c r="M103" s="94">
        <v>1.3669474623131886E-5</v>
      </c>
      <c r="N103" s="94">
        <f>K103/'סכום נכסי הקרן'!$C$42</f>
        <v>1.3663310172605252E-6</v>
      </c>
    </row>
    <row r="104" spans="2:14">
      <c r="B104" s="86" t="s">
        <v>1830</v>
      </c>
      <c r="C104" s="83" t="s">
        <v>1831</v>
      </c>
      <c r="D104" s="96" t="s">
        <v>1463</v>
      </c>
      <c r="E104" s="83"/>
      <c r="F104" s="96" t="s">
        <v>1656</v>
      </c>
      <c r="G104" s="96" t="s">
        <v>151</v>
      </c>
      <c r="H104" s="93">
        <v>152.99999999999997</v>
      </c>
      <c r="I104" s="95">
        <v>6729</v>
      </c>
      <c r="J104" s="83"/>
      <c r="K104" s="93">
        <v>35.848479999999988</v>
      </c>
      <c r="L104" s="94">
        <v>3.0447761194029843E-6</v>
      </c>
      <c r="M104" s="94">
        <v>4.8658216107732143E-6</v>
      </c>
      <c r="N104" s="94">
        <f>K104/'סכום נכסי הקרן'!$C$42</f>
        <v>4.8636272969888151E-7</v>
      </c>
    </row>
    <row r="105" spans="2:14">
      <c r="B105" s="82"/>
      <c r="C105" s="83"/>
      <c r="D105" s="83"/>
      <c r="E105" s="83"/>
      <c r="F105" s="83"/>
      <c r="G105" s="83"/>
      <c r="H105" s="93"/>
      <c r="I105" s="95"/>
      <c r="J105" s="83"/>
      <c r="K105" s="83"/>
      <c r="L105" s="83"/>
      <c r="M105" s="94"/>
      <c r="N105" s="83"/>
    </row>
    <row r="106" spans="2:14">
      <c r="B106" s="100" t="s">
        <v>80</v>
      </c>
      <c r="C106" s="81"/>
      <c r="D106" s="81"/>
      <c r="E106" s="81"/>
      <c r="F106" s="81"/>
      <c r="G106" s="81"/>
      <c r="H106" s="90"/>
      <c r="I106" s="92"/>
      <c r="J106" s="81"/>
      <c r="K106" s="90">
        <v>427927.48287392309</v>
      </c>
      <c r="L106" s="81"/>
      <c r="M106" s="91">
        <v>5.8083879539989426E-2</v>
      </c>
      <c r="N106" s="91">
        <f>K106/'סכום נכסי הקרן'!$C$42</f>
        <v>5.8057685760660614E-3</v>
      </c>
    </row>
    <row r="107" spans="2:14">
      <c r="B107" s="86" t="s">
        <v>1832</v>
      </c>
      <c r="C107" s="83" t="s">
        <v>1833</v>
      </c>
      <c r="D107" s="96" t="s">
        <v>30</v>
      </c>
      <c r="E107" s="83"/>
      <c r="F107" s="96" t="s">
        <v>1690</v>
      </c>
      <c r="G107" s="96" t="s">
        <v>153</v>
      </c>
      <c r="H107" s="93">
        <v>8433.9999999999982</v>
      </c>
      <c r="I107" s="95">
        <v>19637</v>
      </c>
      <c r="J107" s="83"/>
      <c r="K107" s="93">
        <v>6301.7823299999991</v>
      </c>
      <c r="L107" s="94">
        <v>1.303988187728534E-2</v>
      </c>
      <c r="M107" s="94">
        <v>8.553597990124765E-4</v>
      </c>
      <c r="N107" s="94">
        <f>K107/'סכום נכסי הקרן'!$C$42</f>
        <v>8.549740619370691E-5</v>
      </c>
    </row>
    <row r="108" spans="2:14">
      <c r="B108" s="86" t="s">
        <v>1834</v>
      </c>
      <c r="C108" s="83" t="s">
        <v>1835</v>
      </c>
      <c r="D108" s="96" t="s">
        <v>140</v>
      </c>
      <c r="E108" s="83"/>
      <c r="F108" s="96" t="s">
        <v>1690</v>
      </c>
      <c r="G108" s="96" t="s">
        <v>151</v>
      </c>
      <c r="H108" s="93">
        <v>89351.986640999981</v>
      </c>
      <c r="I108" s="95">
        <v>10287.5</v>
      </c>
      <c r="J108" s="83"/>
      <c r="K108" s="93">
        <v>32006.842157810996</v>
      </c>
      <c r="L108" s="94">
        <v>1.382329574094157E-2</v>
      </c>
      <c r="M108" s="94">
        <v>4.3443845949419323E-3</v>
      </c>
      <c r="N108" s="94">
        <f>K108/'סכום נכסי הקרן'!$C$42</f>
        <v>4.3424254308451014E-4</v>
      </c>
    </row>
    <row r="109" spans="2:14">
      <c r="B109" s="86" t="s">
        <v>1836</v>
      </c>
      <c r="C109" s="83" t="s">
        <v>1837</v>
      </c>
      <c r="D109" s="96" t="s">
        <v>140</v>
      </c>
      <c r="E109" s="83"/>
      <c r="F109" s="96" t="s">
        <v>1690</v>
      </c>
      <c r="G109" s="96" t="s">
        <v>151</v>
      </c>
      <c r="H109" s="93">
        <v>317555.74805199989</v>
      </c>
      <c r="I109" s="95">
        <v>10368</v>
      </c>
      <c r="J109" s="83"/>
      <c r="K109" s="93">
        <v>114641.99460843</v>
      </c>
      <c r="L109" s="94">
        <v>7.5472895632369514E-3</v>
      </c>
      <c r="M109" s="94">
        <v>1.5560701454227492E-2</v>
      </c>
      <c r="N109" s="94">
        <f>K109/'סכום נכסי הקרן'!$C$42</f>
        <v>1.5553684127159783E-3</v>
      </c>
    </row>
    <row r="110" spans="2:14">
      <c r="B110" s="86" t="s">
        <v>1838</v>
      </c>
      <c r="C110" s="83" t="s">
        <v>1839</v>
      </c>
      <c r="D110" s="96" t="s">
        <v>140</v>
      </c>
      <c r="E110" s="83"/>
      <c r="F110" s="96" t="s">
        <v>1690</v>
      </c>
      <c r="G110" s="96" t="s">
        <v>153</v>
      </c>
      <c r="H110" s="93">
        <v>2471.9999999999995</v>
      </c>
      <c r="I110" s="95">
        <v>10346</v>
      </c>
      <c r="J110" s="83"/>
      <c r="K110" s="93">
        <v>973.14060999999992</v>
      </c>
      <c r="L110" s="94">
        <v>3.2925843169307399E-5</v>
      </c>
      <c r="M110" s="94">
        <v>1.3208729102207484E-4</v>
      </c>
      <c r="N110" s="94">
        <f>K110/'סכום נכסי הקרן'!$C$42</f>
        <v>1.3202772431646608E-5</v>
      </c>
    </row>
    <row r="111" spans="2:14">
      <c r="B111" s="86" t="s">
        <v>1840</v>
      </c>
      <c r="C111" s="83" t="s">
        <v>1841</v>
      </c>
      <c r="D111" s="96" t="s">
        <v>140</v>
      </c>
      <c r="E111" s="83"/>
      <c r="F111" s="96" t="s">
        <v>1690</v>
      </c>
      <c r="G111" s="96" t="s">
        <v>151</v>
      </c>
      <c r="H111" s="93">
        <v>381831.19004599989</v>
      </c>
      <c r="I111" s="95">
        <v>12153</v>
      </c>
      <c r="J111" s="83"/>
      <c r="K111" s="93">
        <v>161578.53482091695</v>
      </c>
      <c r="L111" s="94">
        <v>8.6223128050983526E-3</v>
      </c>
      <c r="M111" s="94">
        <v>2.1931538703138603E-2</v>
      </c>
      <c r="N111" s="94">
        <f>K111/'סכום נכסי הקרן'!$C$42</f>
        <v>2.1921648353360303E-3</v>
      </c>
    </row>
    <row r="112" spans="2:14">
      <c r="B112" s="86" t="s">
        <v>1842</v>
      </c>
      <c r="C112" s="83" t="s">
        <v>1843</v>
      </c>
      <c r="D112" s="96" t="s">
        <v>140</v>
      </c>
      <c r="E112" s="83"/>
      <c r="F112" s="96" t="s">
        <v>1690</v>
      </c>
      <c r="G112" s="96" t="s">
        <v>154</v>
      </c>
      <c r="H112" s="93">
        <v>5525837.7197589995</v>
      </c>
      <c r="I112" s="95">
        <v>167.5</v>
      </c>
      <c r="J112" s="83"/>
      <c r="K112" s="93">
        <v>39614.730618725989</v>
      </c>
      <c r="L112" s="94">
        <v>2.7739643002794599E-2</v>
      </c>
      <c r="M112" s="94">
        <v>5.3770260928652017E-3</v>
      </c>
      <c r="N112" s="94">
        <f>K112/'סכום נכסי הקרן'!$C$42</f>
        <v>5.3746012439047461E-4</v>
      </c>
    </row>
    <row r="113" spans="2:14">
      <c r="B113" s="86" t="s">
        <v>1844</v>
      </c>
      <c r="C113" s="83" t="s">
        <v>1845</v>
      </c>
      <c r="D113" s="96" t="s">
        <v>1463</v>
      </c>
      <c r="E113" s="83"/>
      <c r="F113" s="96" t="s">
        <v>1690</v>
      </c>
      <c r="G113" s="96" t="s">
        <v>151</v>
      </c>
      <c r="H113" s="93">
        <v>21988.999999999996</v>
      </c>
      <c r="I113" s="95">
        <v>10874</v>
      </c>
      <c r="J113" s="83"/>
      <c r="K113" s="93">
        <v>8325.7540100000006</v>
      </c>
      <c r="L113" s="94">
        <v>2.347381128535316E-4</v>
      </c>
      <c r="M113" s="94">
        <v>1.1300795399927629E-3</v>
      </c>
      <c r="N113" s="94">
        <f>K113/'סכום נכסי הקרן'!$C$42</f>
        <v>1.1295699140116988E-4</v>
      </c>
    </row>
    <row r="114" spans="2:14">
      <c r="B114" s="86" t="s">
        <v>1846</v>
      </c>
      <c r="C114" s="83" t="s">
        <v>1847</v>
      </c>
      <c r="D114" s="96" t="s">
        <v>140</v>
      </c>
      <c r="E114" s="83"/>
      <c r="F114" s="96" t="s">
        <v>1690</v>
      </c>
      <c r="G114" s="96" t="s">
        <v>151</v>
      </c>
      <c r="H114" s="93">
        <v>203216.281743</v>
      </c>
      <c r="I114" s="95">
        <v>7077</v>
      </c>
      <c r="J114" s="83"/>
      <c r="K114" s="93">
        <v>50076.787818039011</v>
      </c>
      <c r="L114" s="94">
        <v>4.6348375181247655E-3</v>
      </c>
      <c r="M114" s="94">
        <v>6.7970724661999375E-3</v>
      </c>
      <c r="N114" s="94">
        <f>K114/'סכום נכסי הקרן'!$C$42</f>
        <v>6.7940072264523232E-4</v>
      </c>
    </row>
    <row r="115" spans="2:14">
      <c r="B115" s="86" t="s">
        <v>1848</v>
      </c>
      <c r="C115" s="83" t="s">
        <v>1849</v>
      </c>
      <c r="D115" s="96" t="s">
        <v>1463</v>
      </c>
      <c r="E115" s="83"/>
      <c r="F115" s="96" t="s">
        <v>1690</v>
      </c>
      <c r="G115" s="96" t="s">
        <v>151</v>
      </c>
      <c r="H115" s="93">
        <v>53276.999999999993</v>
      </c>
      <c r="I115" s="95">
        <v>3528</v>
      </c>
      <c r="J115" s="83"/>
      <c r="K115" s="93">
        <v>6544.8109299999996</v>
      </c>
      <c r="L115" s="94">
        <v>3.8634497594751069E-4</v>
      </c>
      <c r="M115" s="94">
        <v>8.883467991284078E-4</v>
      </c>
      <c r="N115" s="94">
        <f>K115/'סכום נכסי הקרן'!$C$42</f>
        <v>8.8794618608037954E-5</v>
      </c>
    </row>
    <row r="116" spans="2:14">
      <c r="B116" s="86" t="s">
        <v>1850</v>
      </c>
      <c r="C116" s="83" t="s">
        <v>1851</v>
      </c>
      <c r="D116" s="96" t="s">
        <v>1463</v>
      </c>
      <c r="E116" s="83"/>
      <c r="F116" s="96" t="s">
        <v>1690</v>
      </c>
      <c r="G116" s="96" t="s">
        <v>151</v>
      </c>
      <c r="H116" s="93">
        <v>27861.999999999996</v>
      </c>
      <c r="I116" s="95">
        <v>8105</v>
      </c>
      <c r="J116" s="83"/>
      <c r="K116" s="93">
        <v>7863.1049699999985</v>
      </c>
      <c r="L116" s="94">
        <v>9.0329741748623496E-5</v>
      </c>
      <c r="M116" s="94">
        <v>1.0672827994605146E-3</v>
      </c>
      <c r="N116" s="94">
        <f>K116/'סכום נכסי הקרן'!$C$42</f>
        <v>1.0668014925927242E-4</v>
      </c>
    </row>
    <row r="117" spans="2:14">
      <c r="B117" s="142"/>
      <c r="C117" s="142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</row>
    <row r="118" spans="2:14">
      <c r="B118" s="142"/>
      <c r="C118" s="142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</row>
    <row r="119" spans="2:14">
      <c r="B119" s="142"/>
      <c r="C119" s="142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</row>
    <row r="120" spans="2:14">
      <c r="B120" s="143" t="s">
        <v>243</v>
      </c>
      <c r="C120" s="142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</row>
    <row r="121" spans="2:14">
      <c r="B121" s="143" t="s">
        <v>131</v>
      </c>
      <c r="C121" s="142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</row>
    <row r="122" spans="2:14">
      <c r="B122" s="143" t="s">
        <v>225</v>
      </c>
      <c r="C122" s="142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</row>
    <row r="123" spans="2:14">
      <c r="B123" s="143" t="s">
        <v>233</v>
      </c>
      <c r="C123" s="142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</row>
    <row r="124" spans="2:14">
      <c r="B124" s="143" t="s">
        <v>241</v>
      </c>
      <c r="C124" s="142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</row>
    <row r="125" spans="2:14">
      <c r="B125" s="142"/>
      <c r="C125" s="142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</row>
    <row r="126" spans="2:14">
      <c r="B126" s="142"/>
      <c r="C126" s="142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</row>
    <row r="127" spans="2:14">
      <c r="B127" s="142"/>
      <c r="C127" s="142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</row>
    <row r="128" spans="2:14">
      <c r="B128" s="142"/>
      <c r="C128" s="142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</row>
    <row r="129" spans="2:14">
      <c r="B129" s="142"/>
      <c r="C129" s="142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</row>
    <row r="130" spans="2:14">
      <c r="B130" s="142"/>
      <c r="C130" s="142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</row>
    <row r="131" spans="2:14">
      <c r="B131" s="142"/>
      <c r="C131" s="142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</row>
    <row r="132" spans="2:14">
      <c r="B132" s="142"/>
      <c r="C132" s="142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</row>
    <row r="133" spans="2:14">
      <c r="B133" s="142"/>
      <c r="C133" s="142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</row>
    <row r="134" spans="2:14">
      <c r="B134" s="142"/>
      <c r="C134" s="142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</row>
    <row r="135" spans="2:14">
      <c r="B135" s="142"/>
      <c r="C135" s="142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</row>
    <row r="136" spans="2:14">
      <c r="B136" s="142"/>
      <c r="C136" s="142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</row>
    <row r="137" spans="2:14">
      <c r="B137" s="142"/>
      <c r="C137" s="142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</row>
    <row r="138" spans="2:14">
      <c r="B138" s="142"/>
      <c r="C138" s="142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</row>
    <row r="139" spans="2:14">
      <c r="B139" s="142"/>
      <c r="C139" s="142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</row>
    <row r="140" spans="2:14">
      <c r="B140" s="142"/>
      <c r="C140" s="142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</row>
    <row r="141" spans="2:14">
      <c r="B141" s="142"/>
      <c r="C141" s="142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</row>
    <row r="142" spans="2:14">
      <c r="B142" s="142"/>
      <c r="C142" s="142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</row>
    <row r="143" spans="2:14">
      <c r="B143" s="142"/>
      <c r="C143" s="142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</row>
    <row r="144" spans="2:14">
      <c r="B144" s="142"/>
      <c r="C144" s="142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</row>
    <row r="145" spans="2:14">
      <c r="B145" s="142"/>
      <c r="C145" s="142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</row>
    <row r="146" spans="2:14">
      <c r="B146" s="142"/>
      <c r="C146" s="142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</row>
    <row r="147" spans="2:14">
      <c r="B147" s="142"/>
      <c r="C147" s="142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</row>
    <row r="148" spans="2:14">
      <c r="B148" s="142"/>
      <c r="C148" s="142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</row>
    <row r="149" spans="2:14">
      <c r="B149" s="142"/>
      <c r="C149" s="142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</row>
    <row r="150" spans="2:14">
      <c r="B150" s="142"/>
      <c r="C150" s="142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</row>
    <row r="151" spans="2:14">
      <c r="B151" s="142"/>
      <c r="C151" s="142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</row>
    <row r="152" spans="2:14">
      <c r="B152" s="142"/>
      <c r="C152" s="142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</row>
    <row r="153" spans="2:14">
      <c r="B153" s="142"/>
      <c r="C153" s="142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</row>
    <row r="154" spans="2:14">
      <c r="B154" s="142"/>
      <c r="C154" s="142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</row>
    <row r="155" spans="2:14">
      <c r="B155" s="142"/>
      <c r="C155" s="142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</row>
    <row r="156" spans="2:14">
      <c r="B156" s="142"/>
      <c r="C156" s="142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</row>
    <row r="157" spans="2:14">
      <c r="B157" s="142"/>
      <c r="C157" s="142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</row>
    <row r="158" spans="2:14">
      <c r="B158" s="142"/>
      <c r="C158" s="142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</row>
    <row r="159" spans="2:14">
      <c r="B159" s="142"/>
      <c r="C159" s="142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</row>
    <row r="160" spans="2:14">
      <c r="B160" s="142"/>
      <c r="C160" s="142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</row>
    <row r="161" spans="2:14">
      <c r="B161" s="142"/>
      <c r="C161" s="142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</row>
    <row r="162" spans="2:14">
      <c r="B162" s="142"/>
      <c r="C162" s="142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</row>
    <row r="163" spans="2:14">
      <c r="B163" s="142"/>
      <c r="C163" s="142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</row>
    <row r="164" spans="2:14">
      <c r="B164" s="142"/>
      <c r="C164" s="142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</row>
    <row r="165" spans="2:14">
      <c r="B165" s="142"/>
      <c r="C165" s="142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</row>
    <row r="166" spans="2:14">
      <c r="B166" s="142"/>
      <c r="C166" s="142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</row>
    <row r="167" spans="2:14">
      <c r="B167" s="142"/>
      <c r="C167" s="142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</row>
    <row r="168" spans="2:14">
      <c r="B168" s="142"/>
      <c r="C168" s="142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</row>
    <row r="169" spans="2:14">
      <c r="B169" s="142"/>
      <c r="C169" s="142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</row>
    <row r="170" spans="2:14">
      <c r="B170" s="142"/>
      <c r="C170" s="142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</row>
    <row r="171" spans="2:14">
      <c r="B171" s="142"/>
      <c r="C171" s="142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</row>
    <row r="172" spans="2:14">
      <c r="B172" s="142"/>
      <c r="C172" s="142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</row>
    <row r="173" spans="2:14">
      <c r="B173" s="142"/>
      <c r="C173" s="142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</row>
    <row r="174" spans="2:14">
      <c r="B174" s="142"/>
      <c r="C174" s="142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</row>
    <row r="175" spans="2:14">
      <c r="B175" s="142"/>
      <c r="C175" s="142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</row>
    <row r="176" spans="2:14">
      <c r="B176" s="142"/>
      <c r="C176" s="142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</row>
    <row r="177" spans="2:14">
      <c r="B177" s="142"/>
      <c r="C177" s="142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</row>
    <row r="178" spans="2:14">
      <c r="B178" s="142"/>
      <c r="C178" s="142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</row>
    <row r="179" spans="2:14">
      <c r="B179" s="142"/>
      <c r="C179" s="142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</row>
    <row r="180" spans="2:14">
      <c r="B180" s="142"/>
      <c r="C180" s="142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</row>
    <row r="181" spans="2:14">
      <c r="B181" s="142"/>
      <c r="C181" s="142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</row>
    <row r="182" spans="2:14">
      <c r="B182" s="142"/>
      <c r="C182" s="142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</row>
    <row r="183" spans="2:14">
      <c r="B183" s="142"/>
      <c r="C183" s="142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</row>
    <row r="184" spans="2:14">
      <c r="B184" s="142"/>
      <c r="C184" s="142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</row>
    <row r="185" spans="2:14">
      <c r="B185" s="142"/>
      <c r="C185" s="142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</row>
    <row r="186" spans="2:14">
      <c r="B186" s="142"/>
      <c r="C186" s="142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</row>
    <row r="187" spans="2:14">
      <c r="B187" s="142"/>
      <c r="C187" s="142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</row>
    <row r="188" spans="2:14">
      <c r="B188" s="142"/>
      <c r="C188" s="142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</row>
    <row r="189" spans="2:14">
      <c r="B189" s="142"/>
      <c r="C189" s="142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</row>
    <row r="190" spans="2:14">
      <c r="B190" s="142"/>
      <c r="C190" s="142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</row>
    <row r="191" spans="2:14">
      <c r="B191" s="142"/>
      <c r="C191" s="142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</row>
    <row r="192" spans="2:14">
      <c r="B192" s="142"/>
      <c r="C192" s="142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</row>
    <row r="193" spans="2:14">
      <c r="B193" s="142"/>
      <c r="C193" s="142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</row>
    <row r="194" spans="2:14">
      <c r="B194" s="142"/>
      <c r="C194" s="142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</row>
    <row r="195" spans="2:14">
      <c r="B195" s="142"/>
      <c r="C195" s="142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</row>
    <row r="196" spans="2:14">
      <c r="B196" s="142"/>
      <c r="C196" s="142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</row>
    <row r="197" spans="2:14">
      <c r="B197" s="142"/>
      <c r="C197" s="142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</row>
    <row r="198" spans="2:14">
      <c r="B198" s="142"/>
      <c r="C198" s="142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</row>
    <row r="199" spans="2:14">
      <c r="B199" s="142"/>
      <c r="C199" s="142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</row>
    <row r="200" spans="2:14">
      <c r="B200" s="142"/>
      <c r="C200" s="142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</row>
    <row r="201" spans="2:14">
      <c r="B201" s="142"/>
      <c r="C201" s="142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</row>
    <row r="202" spans="2:14">
      <c r="B202" s="142"/>
      <c r="C202" s="142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</row>
    <row r="203" spans="2:14">
      <c r="B203" s="142"/>
      <c r="C203" s="142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</row>
    <row r="204" spans="2:14">
      <c r="B204" s="142"/>
      <c r="C204" s="142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</row>
    <row r="205" spans="2:14">
      <c r="B205" s="142"/>
      <c r="C205" s="142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</row>
    <row r="206" spans="2:14">
      <c r="B206" s="142"/>
      <c r="C206" s="142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</row>
    <row r="207" spans="2:14">
      <c r="B207" s="142"/>
      <c r="C207" s="142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</row>
    <row r="208" spans="2:14">
      <c r="B208" s="142"/>
      <c r="C208" s="142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</row>
    <row r="209" spans="2:14">
      <c r="B209" s="142"/>
      <c r="C209" s="142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</row>
    <row r="210" spans="2:14">
      <c r="B210" s="142"/>
      <c r="C210" s="142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</row>
    <row r="211" spans="2:14">
      <c r="B211" s="142"/>
      <c r="C211" s="142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</row>
    <row r="212" spans="2:14">
      <c r="B212" s="142"/>
      <c r="C212" s="142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</row>
    <row r="213" spans="2:14">
      <c r="B213" s="142"/>
      <c r="C213" s="142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</row>
    <row r="214" spans="2:14">
      <c r="B214" s="142"/>
      <c r="C214" s="142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</row>
    <row r="215" spans="2:14">
      <c r="B215" s="142"/>
      <c r="C215" s="142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</row>
    <row r="216" spans="2:14">
      <c r="B216" s="142"/>
      <c r="C216" s="142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</row>
    <row r="217" spans="2:14">
      <c r="B217" s="142"/>
      <c r="C217" s="142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</row>
    <row r="218" spans="2:14">
      <c r="B218" s="142"/>
      <c r="C218" s="142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</row>
    <row r="219" spans="2:14">
      <c r="B219" s="142"/>
      <c r="C219" s="142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</row>
    <row r="220" spans="2:14">
      <c r="B220" s="142"/>
      <c r="C220" s="142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</row>
    <row r="221" spans="2:14">
      <c r="B221" s="142"/>
      <c r="C221" s="142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</row>
    <row r="222" spans="2:14">
      <c r="B222" s="142"/>
      <c r="C222" s="142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</row>
    <row r="223" spans="2:14">
      <c r="B223" s="142"/>
      <c r="C223" s="142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</row>
    <row r="224" spans="2:14">
      <c r="B224" s="142"/>
      <c r="C224" s="142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</row>
    <row r="225" spans="2:14">
      <c r="B225" s="142"/>
      <c r="C225" s="142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</row>
    <row r="226" spans="2:14">
      <c r="B226" s="142"/>
      <c r="C226" s="142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</row>
    <row r="227" spans="2:14">
      <c r="B227" s="142"/>
      <c r="C227" s="142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</row>
    <row r="228" spans="2:14">
      <c r="B228" s="142"/>
      <c r="C228" s="142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</row>
    <row r="229" spans="2:14">
      <c r="B229" s="142"/>
      <c r="C229" s="142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</row>
    <row r="230" spans="2:14">
      <c r="B230" s="142"/>
      <c r="C230" s="142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</row>
    <row r="231" spans="2:14">
      <c r="B231" s="142"/>
      <c r="C231" s="142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</row>
    <row r="232" spans="2:14">
      <c r="B232" s="142"/>
      <c r="C232" s="142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</row>
    <row r="233" spans="2:14">
      <c r="B233" s="142"/>
      <c r="C233" s="142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</row>
    <row r="234" spans="2:14">
      <c r="B234" s="142"/>
      <c r="C234" s="142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</row>
    <row r="235" spans="2:14">
      <c r="B235" s="142"/>
      <c r="C235" s="142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</row>
    <row r="236" spans="2:14">
      <c r="B236" s="142"/>
      <c r="C236" s="142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</row>
    <row r="237" spans="2:14">
      <c r="B237" s="142"/>
      <c r="C237" s="142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</row>
    <row r="238" spans="2:14">
      <c r="B238" s="142"/>
      <c r="C238" s="142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</row>
    <row r="239" spans="2:14">
      <c r="B239" s="142"/>
      <c r="C239" s="142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</row>
    <row r="240" spans="2:14">
      <c r="B240" s="142"/>
      <c r="C240" s="142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</row>
    <row r="241" spans="2:14">
      <c r="B241" s="142"/>
      <c r="C241" s="142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</row>
    <row r="242" spans="2:14">
      <c r="B242" s="142"/>
      <c r="C242" s="142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</row>
    <row r="243" spans="2:14">
      <c r="B243" s="142"/>
      <c r="C243" s="142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</row>
    <row r="244" spans="2:14">
      <c r="B244" s="142"/>
      <c r="C244" s="142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</row>
    <row r="245" spans="2:14">
      <c r="B245" s="142"/>
      <c r="C245" s="142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</row>
    <row r="246" spans="2:14">
      <c r="B246" s="142"/>
      <c r="C246" s="142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</row>
    <row r="247" spans="2:14">
      <c r="B247" s="142"/>
      <c r="C247" s="142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</row>
    <row r="248" spans="2:14">
      <c r="B248" s="142"/>
      <c r="C248" s="142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</row>
    <row r="249" spans="2:14">
      <c r="B249" s="142"/>
      <c r="C249" s="142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</row>
    <row r="250" spans="2:14">
      <c r="B250" s="147"/>
      <c r="C250" s="142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</row>
    <row r="251" spans="2:14">
      <c r="B251" s="147"/>
      <c r="C251" s="142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</row>
    <row r="252" spans="2:14">
      <c r="B252" s="148"/>
      <c r="C252" s="142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</row>
    <row r="253" spans="2:14">
      <c r="B253" s="142"/>
      <c r="C253" s="142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</row>
    <row r="254" spans="2:14">
      <c r="B254" s="142"/>
      <c r="C254" s="142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</row>
    <row r="255" spans="2:14">
      <c r="B255" s="142"/>
      <c r="C255" s="142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</row>
    <row r="256" spans="2:14">
      <c r="B256" s="142"/>
      <c r="C256" s="142"/>
      <c r="D256" s="142"/>
      <c r="E256" s="142"/>
      <c r="F256" s="142"/>
      <c r="G256" s="142"/>
      <c r="H256" s="128"/>
      <c r="I256" s="128"/>
      <c r="J256" s="128"/>
      <c r="K256" s="128"/>
      <c r="L256" s="128"/>
      <c r="M256" s="128"/>
      <c r="N256" s="128"/>
    </row>
    <row r="257" spans="2:14">
      <c r="B257" s="142"/>
      <c r="C257" s="142"/>
      <c r="D257" s="142"/>
      <c r="E257" s="142"/>
      <c r="F257" s="142"/>
      <c r="G257" s="142"/>
      <c r="H257" s="128"/>
      <c r="I257" s="128"/>
      <c r="J257" s="128"/>
      <c r="K257" s="128"/>
      <c r="L257" s="128"/>
      <c r="M257" s="128"/>
      <c r="N257" s="128"/>
    </row>
    <row r="258" spans="2:14">
      <c r="B258" s="142"/>
      <c r="C258" s="142"/>
      <c r="D258" s="142"/>
      <c r="E258" s="142"/>
      <c r="F258" s="142"/>
      <c r="G258" s="142"/>
      <c r="H258" s="128"/>
      <c r="I258" s="128"/>
      <c r="J258" s="128"/>
      <c r="K258" s="128"/>
      <c r="L258" s="128"/>
      <c r="M258" s="128"/>
      <c r="N258" s="128"/>
    </row>
    <row r="259" spans="2:14">
      <c r="B259" s="142"/>
      <c r="C259" s="142"/>
      <c r="D259" s="142"/>
      <c r="E259" s="142"/>
      <c r="F259" s="142"/>
      <c r="G259" s="142"/>
      <c r="H259" s="128"/>
      <c r="I259" s="128"/>
      <c r="J259" s="128"/>
      <c r="K259" s="128"/>
      <c r="L259" s="128"/>
      <c r="M259" s="128"/>
      <c r="N259" s="128"/>
    </row>
    <row r="260" spans="2:14">
      <c r="B260" s="142"/>
      <c r="C260" s="142"/>
      <c r="D260" s="142"/>
      <c r="E260" s="142"/>
      <c r="F260" s="142"/>
      <c r="G260" s="142"/>
      <c r="H260" s="128"/>
      <c r="I260" s="128"/>
      <c r="J260" s="128"/>
      <c r="K260" s="128"/>
      <c r="L260" s="128"/>
      <c r="M260" s="128"/>
      <c r="N260" s="128"/>
    </row>
    <row r="261" spans="2:14">
      <c r="B261" s="142"/>
      <c r="C261" s="142"/>
      <c r="D261" s="142"/>
      <c r="E261" s="142"/>
      <c r="F261" s="142"/>
      <c r="G261" s="142"/>
      <c r="H261" s="128"/>
      <c r="I261" s="128"/>
      <c r="J261" s="128"/>
      <c r="K261" s="128"/>
      <c r="L261" s="128"/>
      <c r="M261" s="128"/>
      <c r="N261" s="128"/>
    </row>
    <row r="262" spans="2:14">
      <c r="B262" s="142"/>
      <c r="C262" s="142"/>
      <c r="D262" s="142"/>
      <c r="E262" s="142"/>
      <c r="F262" s="142"/>
      <c r="G262" s="142"/>
      <c r="H262" s="128"/>
      <c r="I262" s="128"/>
      <c r="J262" s="128"/>
      <c r="K262" s="128"/>
      <c r="L262" s="128"/>
      <c r="M262" s="128"/>
      <c r="N262" s="128"/>
    </row>
    <row r="263" spans="2:14">
      <c r="B263" s="142"/>
      <c r="C263" s="142"/>
      <c r="D263" s="142"/>
      <c r="E263" s="142"/>
      <c r="F263" s="142"/>
      <c r="G263" s="142"/>
      <c r="H263" s="128"/>
      <c r="I263" s="128"/>
      <c r="J263" s="128"/>
      <c r="K263" s="128"/>
      <c r="L263" s="128"/>
      <c r="M263" s="128"/>
      <c r="N263" s="128"/>
    </row>
    <row r="264" spans="2:14">
      <c r="B264" s="142"/>
      <c r="C264" s="142"/>
      <c r="D264" s="142"/>
      <c r="E264" s="142"/>
      <c r="F264" s="142"/>
      <c r="G264" s="142"/>
      <c r="H264" s="128"/>
      <c r="I264" s="128"/>
      <c r="J264" s="128"/>
      <c r="K264" s="128"/>
      <c r="L264" s="128"/>
      <c r="M264" s="128"/>
      <c r="N264" s="128"/>
    </row>
    <row r="265" spans="2:14">
      <c r="B265" s="142"/>
      <c r="C265" s="142"/>
      <c r="D265" s="142"/>
      <c r="E265" s="142"/>
      <c r="F265" s="142"/>
      <c r="G265" s="142"/>
      <c r="H265" s="128"/>
      <c r="I265" s="128"/>
      <c r="J265" s="128"/>
      <c r="K265" s="128"/>
      <c r="L265" s="128"/>
      <c r="M265" s="128"/>
      <c r="N265" s="128"/>
    </row>
    <row r="266" spans="2:14">
      <c r="B266" s="142"/>
      <c r="C266" s="142"/>
      <c r="D266" s="142"/>
      <c r="E266" s="142"/>
      <c r="F266" s="142"/>
      <c r="G266" s="142"/>
      <c r="H266" s="128"/>
      <c r="I266" s="128"/>
      <c r="J266" s="128"/>
      <c r="K266" s="128"/>
      <c r="L266" s="128"/>
      <c r="M266" s="128"/>
      <c r="N266" s="128"/>
    </row>
    <row r="267" spans="2:14">
      <c r="B267" s="142"/>
      <c r="C267" s="142"/>
      <c r="D267" s="142"/>
      <c r="E267" s="142"/>
      <c r="F267" s="142"/>
      <c r="G267" s="142"/>
      <c r="H267" s="128"/>
      <c r="I267" s="128"/>
      <c r="J267" s="128"/>
      <c r="K267" s="128"/>
      <c r="L267" s="128"/>
      <c r="M267" s="128"/>
      <c r="N267" s="128"/>
    </row>
    <row r="268" spans="2:14">
      <c r="B268" s="142"/>
      <c r="C268" s="142"/>
      <c r="D268" s="142"/>
      <c r="E268" s="142"/>
      <c r="F268" s="142"/>
      <c r="G268" s="142"/>
      <c r="H268" s="128"/>
      <c r="I268" s="128"/>
      <c r="J268" s="128"/>
      <c r="K268" s="128"/>
      <c r="L268" s="128"/>
      <c r="M268" s="128"/>
      <c r="N268" s="128"/>
    </row>
    <row r="269" spans="2:14">
      <c r="B269" s="142"/>
      <c r="C269" s="142"/>
      <c r="D269" s="142"/>
      <c r="E269" s="142"/>
      <c r="F269" s="142"/>
      <c r="G269" s="142"/>
      <c r="H269" s="128"/>
      <c r="I269" s="128"/>
      <c r="J269" s="128"/>
      <c r="K269" s="128"/>
      <c r="L269" s="128"/>
      <c r="M269" s="128"/>
      <c r="N269" s="128"/>
    </row>
    <row r="270" spans="2:14">
      <c r="B270" s="142"/>
      <c r="C270" s="142"/>
      <c r="D270" s="142"/>
      <c r="E270" s="142"/>
      <c r="F270" s="142"/>
      <c r="G270" s="142"/>
      <c r="H270" s="128"/>
      <c r="I270" s="128"/>
      <c r="J270" s="128"/>
      <c r="K270" s="128"/>
      <c r="L270" s="128"/>
      <c r="M270" s="128"/>
      <c r="N270" s="128"/>
    </row>
    <row r="271" spans="2:14">
      <c r="B271" s="142"/>
      <c r="C271" s="142"/>
      <c r="D271" s="142"/>
      <c r="E271" s="142"/>
      <c r="F271" s="142"/>
      <c r="G271" s="142"/>
      <c r="H271" s="128"/>
      <c r="I271" s="128"/>
      <c r="J271" s="128"/>
      <c r="K271" s="128"/>
      <c r="L271" s="128"/>
      <c r="M271" s="128"/>
      <c r="N271" s="128"/>
    </row>
    <row r="272" spans="2:14">
      <c r="B272" s="142"/>
      <c r="C272" s="142"/>
      <c r="D272" s="142"/>
      <c r="E272" s="142"/>
      <c r="F272" s="142"/>
      <c r="G272" s="142"/>
      <c r="H272" s="128"/>
      <c r="I272" s="128"/>
      <c r="J272" s="128"/>
      <c r="K272" s="128"/>
      <c r="L272" s="128"/>
      <c r="M272" s="128"/>
      <c r="N272" s="128"/>
    </row>
    <row r="273" spans="2:14">
      <c r="B273" s="142"/>
      <c r="C273" s="142"/>
      <c r="D273" s="142"/>
      <c r="E273" s="142"/>
      <c r="F273" s="142"/>
      <c r="G273" s="142"/>
      <c r="H273" s="128"/>
      <c r="I273" s="128"/>
      <c r="J273" s="128"/>
      <c r="K273" s="128"/>
      <c r="L273" s="128"/>
      <c r="M273" s="128"/>
      <c r="N273" s="128"/>
    </row>
    <row r="274" spans="2:14">
      <c r="B274" s="142"/>
      <c r="C274" s="142"/>
      <c r="D274" s="142"/>
      <c r="E274" s="142"/>
      <c r="F274" s="142"/>
      <c r="G274" s="142"/>
      <c r="H274" s="128"/>
      <c r="I274" s="128"/>
      <c r="J274" s="128"/>
      <c r="K274" s="128"/>
      <c r="L274" s="128"/>
      <c r="M274" s="128"/>
      <c r="N274" s="128"/>
    </row>
    <row r="275" spans="2:14">
      <c r="B275" s="142"/>
      <c r="C275" s="142"/>
      <c r="D275" s="142"/>
      <c r="E275" s="142"/>
      <c r="F275" s="142"/>
      <c r="G275" s="142"/>
      <c r="H275" s="128"/>
      <c r="I275" s="128"/>
      <c r="J275" s="128"/>
      <c r="K275" s="128"/>
      <c r="L275" s="128"/>
      <c r="M275" s="128"/>
      <c r="N275" s="128"/>
    </row>
    <row r="276" spans="2:14">
      <c r="B276" s="142"/>
      <c r="C276" s="142"/>
      <c r="D276" s="142"/>
      <c r="E276" s="142"/>
      <c r="F276" s="142"/>
      <c r="G276" s="142"/>
      <c r="H276" s="128"/>
      <c r="I276" s="128"/>
      <c r="J276" s="128"/>
      <c r="K276" s="128"/>
      <c r="L276" s="128"/>
      <c r="M276" s="128"/>
      <c r="N276" s="128"/>
    </row>
    <row r="277" spans="2:14">
      <c r="B277" s="142"/>
      <c r="C277" s="142"/>
      <c r="D277" s="142"/>
      <c r="E277" s="142"/>
      <c r="F277" s="142"/>
      <c r="G277" s="142"/>
      <c r="H277" s="128"/>
      <c r="I277" s="128"/>
      <c r="J277" s="128"/>
      <c r="K277" s="128"/>
      <c r="L277" s="128"/>
      <c r="M277" s="128"/>
      <c r="N277" s="128"/>
    </row>
    <row r="278" spans="2:14">
      <c r="B278" s="142"/>
      <c r="C278" s="142"/>
      <c r="D278" s="142"/>
      <c r="E278" s="142"/>
      <c r="F278" s="142"/>
      <c r="G278" s="142"/>
      <c r="H278" s="128"/>
      <c r="I278" s="128"/>
      <c r="J278" s="128"/>
      <c r="K278" s="128"/>
      <c r="L278" s="128"/>
      <c r="M278" s="128"/>
      <c r="N278" s="128"/>
    </row>
    <row r="279" spans="2:14">
      <c r="B279" s="142"/>
      <c r="C279" s="142"/>
      <c r="D279" s="142"/>
      <c r="E279" s="142"/>
      <c r="F279" s="142"/>
      <c r="G279" s="142"/>
      <c r="H279" s="128"/>
      <c r="I279" s="128"/>
      <c r="J279" s="128"/>
      <c r="K279" s="128"/>
      <c r="L279" s="128"/>
      <c r="M279" s="128"/>
      <c r="N279" s="128"/>
    </row>
    <row r="280" spans="2:14">
      <c r="B280" s="142"/>
      <c r="C280" s="142"/>
      <c r="D280" s="142"/>
      <c r="E280" s="142"/>
      <c r="F280" s="142"/>
      <c r="G280" s="142"/>
      <c r="H280" s="128"/>
      <c r="I280" s="128"/>
      <c r="J280" s="128"/>
      <c r="K280" s="128"/>
      <c r="L280" s="128"/>
      <c r="M280" s="128"/>
      <c r="N280" s="128"/>
    </row>
    <row r="281" spans="2:14">
      <c r="B281" s="142"/>
      <c r="C281" s="142"/>
      <c r="D281" s="142"/>
      <c r="E281" s="142"/>
      <c r="F281" s="142"/>
      <c r="G281" s="142"/>
      <c r="H281" s="128"/>
      <c r="I281" s="128"/>
      <c r="J281" s="128"/>
      <c r="K281" s="128"/>
      <c r="L281" s="128"/>
      <c r="M281" s="128"/>
      <c r="N281" s="128"/>
    </row>
    <row r="282" spans="2:14">
      <c r="B282" s="142"/>
      <c r="C282" s="142"/>
      <c r="D282" s="142"/>
      <c r="E282" s="142"/>
      <c r="F282" s="142"/>
      <c r="G282" s="142"/>
      <c r="H282" s="128"/>
      <c r="I282" s="128"/>
      <c r="J282" s="128"/>
      <c r="K282" s="128"/>
      <c r="L282" s="128"/>
      <c r="M282" s="128"/>
      <c r="N282" s="128"/>
    </row>
    <row r="283" spans="2:14">
      <c r="B283" s="142"/>
      <c r="C283" s="142"/>
      <c r="D283" s="142"/>
      <c r="E283" s="142"/>
      <c r="F283" s="142"/>
      <c r="G283" s="142"/>
      <c r="H283" s="128"/>
      <c r="I283" s="128"/>
      <c r="J283" s="128"/>
      <c r="K283" s="128"/>
      <c r="L283" s="128"/>
      <c r="M283" s="128"/>
      <c r="N283" s="128"/>
    </row>
    <row r="284" spans="2:14">
      <c r="B284" s="142"/>
      <c r="C284" s="142"/>
      <c r="D284" s="142"/>
      <c r="E284" s="142"/>
      <c r="F284" s="142"/>
      <c r="G284" s="142"/>
      <c r="H284" s="128"/>
      <c r="I284" s="128"/>
      <c r="J284" s="128"/>
      <c r="K284" s="128"/>
      <c r="L284" s="128"/>
      <c r="M284" s="128"/>
      <c r="N284" s="128"/>
    </row>
    <row r="285" spans="2:14">
      <c r="B285" s="142"/>
      <c r="C285" s="142"/>
      <c r="D285" s="142"/>
      <c r="E285" s="142"/>
      <c r="F285" s="142"/>
      <c r="G285" s="142"/>
      <c r="H285" s="128"/>
      <c r="I285" s="128"/>
      <c r="J285" s="128"/>
      <c r="K285" s="128"/>
      <c r="L285" s="128"/>
      <c r="M285" s="128"/>
      <c r="N285" s="128"/>
    </row>
    <row r="286" spans="2:14">
      <c r="B286" s="142"/>
      <c r="C286" s="142"/>
      <c r="D286" s="142"/>
      <c r="E286" s="142"/>
      <c r="F286" s="142"/>
      <c r="G286" s="142"/>
      <c r="H286" s="128"/>
      <c r="I286" s="128"/>
      <c r="J286" s="128"/>
      <c r="K286" s="128"/>
      <c r="L286" s="128"/>
      <c r="M286" s="128"/>
      <c r="N286" s="128"/>
    </row>
    <row r="287" spans="2:14">
      <c r="B287" s="142"/>
      <c r="C287" s="142"/>
      <c r="D287" s="142"/>
      <c r="E287" s="142"/>
      <c r="F287" s="142"/>
      <c r="G287" s="142"/>
      <c r="H287" s="128"/>
      <c r="I287" s="128"/>
      <c r="J287" s="128"/>
      <c r="K287" s="128"/>
      <c r="L287" s="128"/>
      <c r="M287" s="128"/>
      <c r="N287" s="128"/>
    </row>
    <row r="288" spans="2:14">
      <c r="B288" s="142"/>
      <c r="C288" s="142"/>
      <c r="D288" s="142"/>
      <c r="E288" s="142"/>
      <c r="F288" s="142"/>
      <c r="G288" s="142"/>
      <c r="H288" s="128"/>
      <c r="I288" s="128"/>
      <c r="J288" s="128"/>
      <c r="K288" s="128"/>
      <c r="L288" s="128"/>
      <c r="M288" s="128"/>
      <c r="N288" s="128"/>
    </row>
    <row r="289" spans="2:14">
      <c r="B289" s="142"/>
      <c r="C289" s="142"/>
      <c r="D289" s="142"/>
      <c r="E289" s="142"/>
      <c r="F289" s="142"/>
      <c r="G289" s="142"/>
      <c r="H289" s="128"/>
      <c r="I289" s="128"/>
      <c r="J289" s="128"/>
      <c r="K289" s="128"/>
      <c r="L289" s="128"/>
      <c r="M289" s="128"/>
      <c r="N289" s="128"/>
    </row>
    <row r="290" spans="2:14">
      <c r="B290" s="142"/>
      <c r="C290" s="142"/>
      <c r="D290" s="142"/>
      <c r="E290" s="142"/>
      <c r="F290" s="142"/>
      <c r="G290" s="142"/>
      <c r="H290" s="128"/>
      <c r="I290" s="128"/>
      <c r="J290" s="128"/>
      <c r="K290" s="128"/>
      <c r="L290" s="128"/>
      <c r="M290" s="128"/>
      <c r="N290" s="128"/>
    </row>
    <row r="291" spans="2:14">
      <c r="B291" s="142"/>
      <c r="C291" s="142"/>
      <c r="D291" s="142"/>
      <c r="E291" s="142"/>
      <c r="F291" s="142"/>
      <c r="G291" s="142"/>
      <c r="H291" s="128"/>
      <c r="I291" s="128"/>
      <c r="J291" s="128"/>
      <c r="K291" s="128"/>
      <c r="L291" s="128"/>
      <c r="M291" s="128"/>
      <c r="N291" s="128"/>
    </row>
    <row r="292" spans="2:14">
      <c r="B292" s="142"/>
      <c r="C292" s="142"/>
      <c r="D292" s="142"/>
      <c r="E292" s="142"/>
      <c r="F292" s="142"/>
      <c r="G292" s="142"/>
      <c r="H292" s="128"/>
      <c r="I292" s="128"/>
      <c r="J292" s="128"/>
      <c r="K292" s="128"/>
      <c r="L292" s="128"/>
      <c r="M292" s="128"/>
      <c r="N292" s="128"/>
    </row>
    <row r="293" spans="2:14">
      <c r="B293" s="142"/>
      <c r="C293" s="142"/>
      <c r="D293" s="142"/>
      <c r="E293" s="142"/>
      <c r="F293" s="142"/>
      <c r="G293" s="142"/>
      <c r="H293" s="128"/>
      <c r="I293" s="128"/>
      <c r="J293" s="128"/>
      <c r="K293" s="128"/>
      <c r="L293" s="128"/>
      <c r="M293" s="128"/>
      <c r="N293" s="128"/>
    </row>
    <row r="294" spans="2:14">
      <c r="B294" s="142"/>
      <c r="C294" s="142"/>
      <c r="D294" s="142"/>
      <c r="E294" s="142"/>
      <c r="F294" s="142"/>
      <c r="G294" s="142"/>
      <c r="H294" s="128"/>
      <c r="I294" s="128"/>
      <c r="J294" s="128"/>
      <c r="K294" s="128"/>
      <c r="L294" s="128"/>
      <c r="M294" s="128"/>
      <c r="N294" s="128"/>
    </row>
    <row r="295" spans="2:14">
      <c r="B295" s="142"/>
      <c r="C295" s="142"/>
      <c r="D295" s="142"/>
      <c r="E295" s="142"/>
      <c r="F295" s="142"/>
      <c r="G295" s="142"/>
      <c r="H295" s="128"/>
      <c r="I295" s="128"/>
      <c r="J295" s="128"/>
      <c r="K295" s="128"/>
      <c r="L295" s="128"/>
      <c r="M295" s="128"/>
      <c r="N295" s="128"/>
    </row>
    <row r="296" spans="2:14">
      <c r="B296" s="142"/>
      <c r="C296" s="142"/>
      <c r="D296" s="142"/>
      <c r="E296" s="142"/>
      <c r="F296" s="142"/>
      <c r="G296" s="142"/>
      <c r="H296" s="128"/>
      <c r="I296" s="128"/>
      <c r="J296" s="128"/>
      <c r="K296" s="128"/>
      <c r="L296" s="128"/>
      <c r="M296" s="128"/>
      <c r="N296" s="128"/>
    </row>
    <row r="297" spans="2:14">
      <c r="B297" s="142"/>
      <c r="C297" s="142"/>
      <c r="D297" s="142"/>
      <c r="E297" s="142"/>
      <c r="F297" s="142"/>
      <c r="G297" s="142"/>
      <c r="H297" s="128"/>
      <c r="I297" s="128"/>
      <c r="J297" s="128"/>
      <c r="K297" s="128"/>
      <c r="L297" s="128"/>
      <c r="M297" s="128"/>
      <c r="N297" s="128"/>
    </row>
    <row r="298" spans="2:14">
      <c r="B298" s="142"/>
      <c r="C298" s="142"/>
      <c r="D298" s="142"/>
      <c r="E298" s="142"/>
      <c r="F298" s="142"/>
      <c r="G298" s="142"/>
      <c r="H298" s="128"/>
      <c r="I298" s="128"/>
      <c r="J298" s="128"/>
      <c r="K298" s="128"/>
      <c r="L298" s="128"/>
      <c r="M298" s="128"/>
      <c r="N298" s="128"/>
    </row>
    <row r="299" spans="2:14">
      <c r="B299" s="142"/>
      <c r="C299" s="142"/>
      <c r="D299" s="142"/>
      <c r="E299" s="142"/>
      <c r="F299" s="142"/>
      <c r="G299" s="142"/>
      <c r="H299" s="128"/>
      <c r="I299" s="128"/>
      <c r="J299" s="128"/>
      <c r="K299" s="128"/>
      <c r="L299" s="128"/>
      <c r="M299" s="128"/>
      <c r="N299" s="128"/>
    </row>
    <row r="300" spans="2:14">
      <c r="B300" s="142"/>
      <c r="C300" s="142"/>
      <c r="D300" s="142"/>
      <c r="E300" s="142"/>
      <c r="F300" s="142"/>
      <c r="G300" s="142"/>
      <c r="H300" s="128"/>
      <c r="I300" s="128"/>
      <c r="J300" s="128"/>
      <c r="K300" s="128"/>
      <c r="L300" s="128"/>
      <c r="M300" s="128"/>
      <c r="N300" s="128"/>
    </row>
    <row r="301" spans="2:14">
      <c r="B301" s="142"/>
      <c r="C301" s="142"/>
      <c r="D301" s="142"/>
      <c r="E301" s="142"/>
      <c r="F301" s="142"/>
      <c r="G301" s="142"/>
      <c r="H301" s="128"/>
      <c r="I301" s="128"/>
      <c r="J301" s="128"/>
      <c r="K301" s="128"/>
      <c r="L301" s="128"/>
      <c r="M301" s="128"/>
      <c r="N301" s="128"/>
    </row>
    <row r="302" spans="2:14">
      <c r="B302" s="142"/>
      <c r="C302" s="142"/>
      <c r="D302" s="142"/>
      <c r="E302" s="142"/>
      <c r="F302" s="142"/>
      <c r="G302" s="142"/>
      <c r="H302" s="128"/>
      <c r="I302" s="128"/>
      <c r="J302" s="128"/>
      <c r="K302" s="128"/>
      <c r="L302" s="128"/>
      <c r="M302" s="128"/>
      <c r="N302" s="128"/>
    </row>
    <row r="303" spans="2:14">
      <c r="B303" s="142"/>
      <c r="C303" s="142"/>
      <c r="D303" s="142"/>
      <c r="E303" s="142"/>
      <c r="F303" s="142"/>
      <c r="G303" s="142"/>
      <c r="H303" s="128"/>
      <c r="I303" s="128"/>
      <c r="J303" s="128"/>
      <c r="K303" s="128"/>
      <c r="L303" s="128"/>
      <c r="M303" s="128"/>
      <c r="N303" s="128"/>
    </row>
    <row r="304" spans="2:14">
      <c r="B304" s="142"/>
      <c r="C304" s="142"/>
      <c r="D304" s="142"/>
      <c r="E304" s="142"/>
      <c r="F304" s="142"/>
      <c r="G304" s="142"/>
      <c r="H304" s="128"/>
      <c r="I304" s="128"/>
      <c r="J304" s="128"/>
      <c r="K304" s="128"/>
      <c r="L304" s="128"/>
      <c r="M304" s="128"/>
      <c r="N304" s="128"/>
    </row>
    <row r="305" spans="2:14">
      <c r="B305" s="142"/>
      <c r="C305" s="142"/>
      <c r="D305" s="142"/>
      <c r="E305" s="142"/>
      <c r="F305" s="142"/>
      <c r="G305" s="142"/>
      <c r="H305" s="128"/>
      <c r="I305" s="128"/>
      <c r="J305" s="128"/>
      <c r="K305" s="128"/>
      <c r="L305" s="128"/>
      <c r="M305" s="128"/>
      <c r="N305" s="128"/>
    </row>
    <row r="306" spans="2:14">
      <c r="B306" s="142"/>
      <c r="C306" s="142"/>
      <c r="D306" s="142"/>
      <c r="E306" s="142"/>
      <c r="F306" s="142"/>
      <c r="G306" s="142"/>
      <c r="H306" s="128"/>
      <c r="I306" s="128"/>
      <c r="J306" s="128"/>
      <c r="K306" s="128"/>
      <c r="L306" s="128"/>
      <c r="M306" s="128"/>
      <c r="N306" s="128"/>
    </row>
    <row r="307" spans="2:14">
      <c r="B307" s="142"/>
      <c r="C307" s="142"/>
      <c r="D307" s="142"/>
      <c r="E307" s="142"/>
      <c r="F307" s="142"/>
      <c r="G307" s="142"/>
      <c r="H307" s="128"/>
      <c r="I307" s="128"/>
      <c r="J307" s="128"/>
      <c r="K307" s="128"/>
      <c r="L307" s="128"/>
      <c r="M307" s="128"/>
      <c r="N307" s="128"/>
    </row>
    <row r="308" spans="2:14">
      <c r="B308" s="142"/>
      <c r="C308" s="142"/>
      <c r="D308" s="142"/>
      <c r="E308" s="142"/>
      <c r="F308" s="142"/>
      <c r="G308" s="142"/>
      <c r="H308" s="128"/>
      <c r="I308" s="128"/>
      <c r="J308" s="128"/>
      <c r="K308" s="128"/>
      <c r="L308" s="128"/>
      <c r="M308" s="128"/>
      <c r="N308" s="128"/>
    </row>
    <row r="309" spans="2:14">
      <c r="B309" s="142"/>
      <c r="C309" s="142"/>
      <c r="D309" s="142"/>
      <c r="E309" s="142"/>
      <c r="F309" s="142"/>
      <c r="G309" s="142"/>
      <c r="H309" s="128"/>
      <c r="I309" s="128"/>
      <c r="J309" s="128"/>
      <c r="K309" s="128"/>
      <c r="L309" s="128"/>
      <c r="M309" s="128"/>
      <c r="N309" s="128"/>
    </row>
    <row r="310" spans="2:14">
      <c r="B310" s="142"/>
      <c r="C310" s="142"/>
      <c r="D310" s="142"/>
      <c r="E310" s="142"/>
      <c r="F310" s="142"/>
      <c r="G310" s="142"/>
      <c r="H310" s="128"/>
      <c r="I310" s="128"/>
      <c r="J310" s="128"/>
      <c r="K310" s="128"/>
      <c r="L310" s="128"/>
      <c r="M310" s="128"/>
      <c r="N310" s="128"/>
    </row>
    <row r="311" spans="2:14">
      <c r="B311" s="142"/>
      <c r="C311" s="142"/>
      <c r="D311" s="142"/>
      <c r="E311" s="142"/>
      <c r="F311" s="142"/>
      <c r="G311" s="142"/>
      <c r="H311" s="128"/>
      <c r="I311" s="128"/>
      <c r="J311" s="128"/>
      <c r="K311" s="128"/>
      <c r="L311" s="128"/>
      <c r="M311" s="128"/>
      <c r="N311" s="128"/>
    </row>
    <row r="312" spans="2:14">
      <c r="B312" s="142"/>
      <c r="C312" s="142"/>
      <c r="D312" s="142"/>
      <c r="E312" s="142"/>
      <c r="F312" s="142"/>
      <c r="G312" s="142"/>
      <c r="H312" s="128"/>
      <c r="I312" s="128"/>
      <c r="J312" s="128"/>
      <c r="K312" s="128"/>
      <c r="L312" s="128"/>
      <c r="M312" s="128"/>
      <c r="N312" s="128"/>
    </row>
    <row r="313" spans="2:14">
      <c r="B313" s="142"/>
      <c r="C313" s="142"/>
      <c r="D313" s="142"/>
      <c r="E313" s="142"/>
      <c r="F313" s="142"/>
      <c r="G313" s="142"/>
      <c r="H313" s="128"/>
      <c r="I313" s="128"/>
      <c r="J313" s="128"/>
      <c r="K313" s="128"/>
      <c r="L313" s="128"/>
      <c r="M313" s="128"/>
      <c r="N313" s="128"/>
    </row>
    <row r="314" spans="2:14">
      <c r="B314" s="142"/>
      <c r="C314" s="142"/>
      <c r="D314" s="142"/>
      <c r="E314" s="142"/>
      <c r="F314" s="142"/>
      <c r="G314" s="142"/>
      <c r="H314" s="128"/>
      <c r="I314" s="128"/>
      <c r="J314" s="128"/>
      <c r="K314" s="128"/>
      <c r="L314" s="128"/>
      <c r="M314" s="128"/>
      <c r="N314" s="128"/>
    </row>
    <row r="315" spans="2:14">
      <c r="B315" s="142"/>
      <c r="C315" s="142"/>
      <c r="D315" s="142"/>
      <c r="E315" s="142"/>
      <c r="F315" s="142"/>
      <c r="G315" s="142"/>
      <c r="H315" s="128"/>
      <c r="I315" s="128"/>
      <c r="J315" s="128"/>
      <c r="K315" s="128"/>
      <c r="L315" s="128"/>
      <c r="M315" s="128"/>
      <c r="N315" s="128"/>
    </row>
    <row r="316" spans="2:14">
      <c r="B316" s="142"/>
      <c r="C316" s="142"/>
      <c r="D316" s="142"/>
      <c r="E316" s="142"/>
      <c r="F316" s="142"/>
      <c r="G316" s="142"/>
      <c r="H316" s="128"/>
      <c r="I316" s="128"/>
      <c r="J316" s="128"/>
      <c r="K316" s="128"/>
      <c r="L316" s="128"/>
      <c r="M316" s="128"/>
      <c r="N316" s="128"/>
    </row>
    <row r="317" spans="2:14">
      <c r="B317" s="142"/>
      <c r="C317" s="142"/>
      <c r="D317" s="142"/>
      <c r="E317" s="142"/>
      <c r="F317" s="142"/>
      <c r="G317" s="142"/>
      <c r="H317" s="128"/>
      <c r="I317" s="128"/>
      <c r="J317" s="128"/>
      <c r="K317" s="128"/>
      <c r="L317" s="128"/>
      <c r="M317" s="128"/>
      <c r="N317" s="128"/>
    </row>
    <row r="318" spans="2:14">
      <c r="B318" s="142"/>
      <c r="C318" s="142"/>
      <c r="D318" s="142"/>
      <c r="E318" s="142"/>
      <c r="F318" s="142"/>
      <c r="G318" s="142"/>
      <c r="H318" s="128"/>
      <c r="I318" s="128"/>
      <c r="J318" s="128"/>
      <c r="K318" s="128"/>
      <c r="L318" s="128"/>
      <c r="M318" s="128"/>
      <c r="N318" s="128"/>
    </row>
    <row r="319" spans="2:14">
      <c r="B319" s="142"/>
      <c r="C319" s="142"/>
      <c r="D319" s="142"/>
      <c r="E319" s="142"/>
      <c r="F319" s="142"/>
      <c r="G319" s="142"/>
      <c r="H319" s="128"/>
      <c r="I319" s="128"/>
      <c r="J319" s="128"/>
      <c r="K319" s="128"/>
      <c r="L319" s="128"/>
      <c r="M319" s="128"/>
      <c r="N319" s="128"/>
    </row>
    <row r="320" spans="2:14">
      <c r="B320" s="142"/>
      <c r="C320" s="142"/>
      <c r="D320" s="142"/>
      <c r="E320" s="142"/>
      <c r="F320" s="142"/>
      <c r="G320" s="142"/>
      <c r="H320" s="128"/>
      <c r="I320" s="128"/>
      <c r="J320" s="128"/>
      <c r="K320" s="128"/>
      <c r="L320" s="128"/>
      <c r="M320" s="128"/>
      <c r="N320" s="128"/>
    </row>
    <row r="321" spans="2:14">
      <c r="B321" s="142"/>
      <c r="C321" s="142"/>
      <c r="D321" s="142"/>
      <c r="E321" s="142"/>
      <c r="F321" s="142"/>
      <c r="G321" s="142"/>
      <c r="H321" s="128"/>
      <c r="I321" s="128"/>
      <c r="J321" s="128"/>
      <c r="K321" s="128"/>
      <c r="L321" s="128"/>
      <c r="M321" s="128"/>
      <c r="N321" s="128"/>
    </row>
    <row r="322" spans="2:14">
      <c r="B322" s="142"/>
      <c r="C322" s="142"/>
      <c r="D322" s="142"/>
      <c r="E322" s="142"/>
      <c r="F322" s="142"/>
      <c r="G322" s="142"/>
      <c r="H322" s="128"/>
      <c r="I322" s="128"/>
      <c r="J322" s="128"/>
      <c r="K322" s="128"/>
      <c r="L322" s="128"/>
      <c r="M322" s="128"/>
      <c r="N322" s="128"/>
    </row>
    <row r="323" spans="2:14">
      <c r="B323" s="142"/>
      <c r="C323" s="142"/>
      <c r="D323" s="142"/>
      <c r="E323" s="142"/>
      <c r="F323" s="142"/>
      <c r="G323" s="142"/>
      <c r="H323" s="128"/>
      <c r="I323" s="128"/>
      <c r="J323" s="128"/>
      <c r="K323" s="128"/>
      <c r="L323" s="128"/>
      <c r="M323" s="128"/>
      <c r="N323" s="128"/>
    </row>
    <row r="324" spans="2:14">
      <c r="B324" s="142"/>
      <c r="C324" s="142"/>
      <c r="D324" s="142"/>
      <c r="E324" s="142"/>
      <c r="F324" s="142"/>
      <c r="G324" s="142"/>
      <c r="H324" s="128"/>
      <c r="I324" s="128"/>
      <c r="J324" s="128"/>
      <c r="K324" s="128"/>
      <c r="L324" s="128"/>
      <c r="M324" s="128"/>
      <c r="N324" s="128"/>
    </row>
    <row r="325" spans="2:14">
      <c r="B325" s="142"/>
      <c r="C325" s="142"/>
      <c r="D325" s="142"/>
      <c r="E325" s="142"/>
      <c r="F325" s="142"/>
      <c r="G325" s="142"/>
      <c r="H325" s="128"/>
      <c r="I325" s="128"/>
      <c r="J325" s="128"/>
      <c r="K325" s="128"/>
      <c r="L325" s="128"/>
      <c r="M325" s="128"/>
      <c r="N325" s="128"/>
    </row>
    <row r="326" spans="2:14">
      <c r="B326" s="142"/>
      <c r="C326" s="142"/>
      <c r="D326" s="142"/>
      <c r="E326" s="142"/>
      <c r="F326" s="142"/>
      <c r="G326" s="142"/>
      <c r="H326" s="128"/>
      <c r="I326" s="128"/>
      <c r="J326" s="128"/>
      <c r="K326" s="128"/>
      <c r="L326" s="128"/>
      <c r="M326" s="128"/>
      <c r="N326" s="128"/>
    </row>
    <row r="327" spans="2:14">
      <c r="B327" s="142"/>
      <c r="C327" s="142"/>
      <c r="D327" s="142"/>
      <c r="E327" s="142"/>
      <c r="F327" s="142"/>
      <c r="G327" s="142"/>
      <c r="H327" s="128"/>
      <c r="I327" s="128"/>
      <c r="J327" s="128"/>
      <c r="K327" s="128"/>
      <c r="L327" s="128"/>
      <c r="M327" s="128"/>
      <c r="N327" s="128"/>
    </row>
    <row r="328" spans="2:14">
      <c r="B328" s="142"/>
      <c r="C328" s="142"/>
      <c r="D328" s="142"/>
      <c r="E328" s="142"/>
      <c r="F328" s="142"/>
      <c r="G328" s="142"/>
      <c r="H328" s="128"/>
      <c r="I328" s="128"/>
      <c r="J328" s="128"/>
      <c r="K328" s="128"/>
      <c r="L328" s="128"/>
      <c r="M328" s="128"/>
      <c r="N328" s="128"/>
    </row>
    <row r="329" spans="2:14">
      <c r="B329" s="142"/>
      <c r="C329" s="142"/>
      <c r="D329" s="142"/>
      <c r="E329" s="142"/>
      <c r="F329" s="142"/>
      <c r="G329" s="142"/>
      <c r="H329" s="128"/>
      <c r="I329" s="128"/>
      <c r="J329" s="128"/>
      <c r="K329" s="128"/>
      <c r="L329" s="128"/>
      <c r="M329" s="128"/>
      <c r="N329" s="128"/>
    </row>
    <row r="330" spans="2:14">
      <c r="B330" s="142"/>
      <c r="C330" s="142"/>
      <c r="D330" s="142"/>
      <c r="E330" s="142"/>
      <c r="F330" s="142"/>
      <c r="G330" s="142"/>
      <c r="H330" s="128"/>
      <c r="I330" s="128"/>
      <c r="J330" s="128"/>
      <c r="K330" s="128"/>
      <c r="L330" s="128"/>
      <c r="M330" s="128"/>
      <c r="N330" s="128"/>
    </row>
    <row r="331" spans="2:14">
      <c r="B331" s="142"/>
      <c r="C331" s="142"/>
      <c r="D331" s="142"/>
      <c r="E331" s="142"/>
      <c r="F331" s="142"/>
      <c r="G331" s="142"/>
      <c r="H331" s="128"/>
      <c r="I331" s="128"/>
      <c r="J331" s="128"/>
      <c r="K331" s="128"/>
      <c r="L331" s="128"/>
      <c r="M331" s="128"/>
      <c r="N331" s="128"/>
    </row>
    <row r="332" spans="2:14">
      <c r="B332" s="142"/>
      <c r="C332" s="142"/>
      <c r="D332" s="142"/>
      <c r="E332" s="142"/>
      <c r="F332" s="142"/>
      <c r="G332" s="142"/>
      <c r="H332" s="128"/>
      <c r="I332" s="128"/>
      <c r="J332" s="128"/>
      <c r="K332" s="128"/>
      <c r="L332" s="128"/>
      <c r="M332" s="128"/>
      <c r="N332" s="128"/>
    </row>
    <row r="333" spans="2:14">
      <c r="B333" s="142"/>
      <c r="C333" s="142"/>
      <c r="D333" s="142"/>
      <c r="E333" s="142"/>
      <c r="F333" s="142"/>
      <c r="G333" s="142"/>
      <c r="H333" s="128"/>
      <c r="I333" s="128"/>
      <c r="J333" s="128"/>
      <c r="K333" s="128"/>
      <c r="L333" s="128"/>
      <c r="M333" s="128"/>
      <c r="N333" s="128"/>
    </row>
    <row r="334" spans="2:14">
      <c r="B334" s="142"/>
      <c r="C334" s="142"/>
      <c r="D334" s="142"/>
      <c r="E334" s="142"/>
      <c r="F334" s="142"/>
      <c r="G334" s="142"/>
      <c r="H334" s="128"/>
      <c r="I334" s="128"/>
      <c r="J334" s="128"/>
      <c r="K334" s="128"/>
      <c r="L334" s="128"/>
      <c r="M334" s="128"/>
      <c r="N334" s="128"/>
    </row>
    <row r="335" spans="2:14">
      <c r="B335" s="142"/>
      <c r="C335" s="142"/>
      <c r="D335" s="142"/>
      <c r="E335" s="142"/>
      <c r="F335" s="142"/>
      <c r="G335" s="142"/>
      <c r="H335" s="128"/>
      <c r="I335" s="128"/>
      <c r="J335" s="128"/>
      <c r="K335" s="128"/>
      <c r="L335" s="128"/>
      <c r="M335" s="128"/>
      <c r="N335" s="128"/>
    </row>
    <row r="336" spans="2:14">
      <c r="B336" s="142"/>
      <c r="C336" s="142"/>
      <c r="D336" s="142"/>
      <c r="E336" s="142"/>
      <c r="F336" s="142"/>
      <c r="G336" s="142"/>
      <c r="H336" s="128"/>
      <c r="I336" s="128"/>
      <c r="J336" s="128"/>
      <c r="K336" s="128"/>
      <c r="L336" s="128"/>
      <c r="M336" s="128"/>
      <c r="N336" s="128"/>
    </row>
    <row r="337" spans="2:14">
      <c r="B337" s="142"/>
      <c r="C337" s="142"/>
      <c r="D337" s="142"/>
      <c r="E337" s="142"/>
      <c r="F337" s="142"/>
      <c r="G337" s="142"/>
      <c r="H337" s="128"/>
      <c r="I337" s="128"/>
      <c r="J337" s="128"/>
      <c r="K337" s="128"/>
      <c r="L337" s="128"/>
      <c r="M337" s="128"/>
      <c r="N337" s="128"/>
    </row>
    <row r="338" spans="2:14">
      <c r="B338" s="142"/>
      <c r="C338" s="142"/>
      <c r="D338" s="142"/>
      <c r="E338" s="142"/>
      <c r="F338" s="142"/>
      <c r="G338" s="142"/>
      <c r="H338" s="128"/>
      <c r="I338" s="128"/>
      <c r="J338" s="128"/>
      <c r="K338" s="128"/>
      <c r="L338" s="128"/>
      <c r="M338" s="128"/>
      <c r="N338" s="128"/>
    </row>
    <row r="339" spans="2:14">
      <c r="B339" s="142"/>
      <c r="C339" s="142"/>
      <c r="D339" s="142"/>
      <c r="E339" s="142"/>
      <c r="F339" s="142"/>
      <c r="G339" s="142"/>
      <c r="H339" s="128"/>
      <c r="I339" s="128"/>
      <c r="J339" s="128"/>
      <c r="K339" s="128"/>
      <c r="L339" s="128"/>
      <c r="M339" s="128"/>
      <c r="N339" s="128"/>
    </row>
    <row r="340" spans="2:14">
      <c r="B340" s="142"/>
      <c r="C340" s="142"/>
      <c r="D340" s="142"/>
      <c r="E340" s="142"/>
      <c r="F340" s="142"/>
      <c r="G340" s="142"/>
      <c r="H340" s="128"/>
      <c r="I340" s="128"/>
      <c r="J340" s="128"/>
      <c r="K340" s="128"/>
      <c r="L340" s="128"/>
      <c r="M340" s="128"/>
      <c r="N340" s="128"/>
    </row>
    <row r="341" spans="2:14">
      <c r="B341" s="142"/>
      <c r="C341" s="142"/>
      <c r="D341" s="142"/>
      <c r="E341" s="142"/>
      <c r="F341" s="142"/>
      <c r="G341" s="142"/>
      <c r="H341" s="128"/>
      <c r="I341" s="128"/>
      <c r="J341" s="128"/>
      <c r="K341" s="128"/>
      <c r="L341" s="128"/>
      <c r="M341" s="128"/>
      <c r="N341" s="128"/>
    </row>
    <row r="342" spans="2:14">
      <c r="B342" s="142"/>
      <c r="C342" s="142"/>
      <c r="D342" s="142"/>
      <c r="E342" s="142"/>
      <c r="F342" s="142"/>
      <c r="G342" s="142"/>
      <c r="H342" s="128"/>
      <c r="I342" s="128"/>
      <c r="J342" s="128"/>
      <c r="K342" s="128"/>
      <c r="L342" s="128"/>
      <c r="M342" s="128"/>
      <c r="N342" s="128"/>
    </row>
    <row r="343" spans="2:14">
      <c r="B343" s="142"/>
      <c r="C343" s="142"/>
      <c r="D343" s="142"/>
      <c r="E343" s="142"/>
      <c r="F343" s="142"/>
      <c r="G343" s="142"/>
      <c r="H343" s="128"/>
      <c r="I343" s="128"/>
      <c r="J343" s="128"/>
      <c r="K343" s="128"/>
      <c r="L343" s="128"/>
      <c r="M343" s="128"/>
      <c r="N343" s="128"/>
    </row>
    <row r="344" spans="2:14">
      <c r="B344" s="142"/>
      <c r="C344" s="142"/>
      <c r="D344" s="142"/>
      <c r="E344" s="142"/>
      <c r="F344" s="142"/>
      <c r="G344" s="142"/>
      <c r="H344" s="128"/>
      <c r="I344" s="128"/>
      <c r="J344" s="128"/>
      <c r="K344" s="128"/>
      <c r="L344" s="128"/>
      <c r="M344" s="128"/>
      <c r="N344" s="128"/>
    </row>
    <row r="345" spans="2:14">
      <c r="B345" s="142"/>
      <c r="C345" s="142"/>
      <c r="D345" s="142"/>
      <c r="E345" s="142"/>
      <c r="F345" s="142"/>
      <c r="G345" s="142"/>
      <c r="H345" s="128"/>
      <c r="I345" s="128"/>
      <c r="J345" s="128"/>
      <c r="K345" s="128"/>
      <c r="L345" s="128"/>
      <c r="M345" s="128"/>
      <c r="N345" s="128"/>
    </row>
    <row r="346" spans="2:14">
      <c r="B346" s="142"/>
      <c r="C346" s="142"/>
      <c r="D346" s="142"/>
      <c r="E346" s="142"/>
      <c r="F346" s="142"/>
      <c r="G346" s="142"/>
      <c r="H346" s="128"/>
      <c r="I346" s="128"/>
      <c r="J346" s="128"/>
      <c r="K346" s="128"/>
      <c r="L346" s="128"/>
      <c r="M346" s="128"/>
      <c r="N346" s="128"/>
    </row>
    <row r="347" spans="2:14">
      <c r="B347" s="142"/>
      <c r="C347" s="142"/>
      <c r="D347" s="142"/>
      <c r="E347" s="142"/>
      <c r="F347" s="142"/>
      <c r="G347" s="142"/>
      <c r="H347" s="128"/>
      <c r="I347" s="128"/>
      <c r="J347" s="128"/>
      <c r="K347" s="128"/>
      <c r="L347" s="128"/>
      <c r="M347" s="128"/>
      <c r="N347" s="128"/>
    </row>
    <row r="348" spans="2:14">
      <c r="B348" s="142"/>
      <c r="C348" s="142"/>
      <c r="D348" s="142"/>
      <c r="E348" s="142"/>
      <c r="F348" s="142"/>
      <c r="G348" s="142"/>
      <c r="H348" s="128"/>
      <c r="I348" s="128"/>
      <c r="J348" s="128"/>
      <c r="K348" s="128"/>
      <c r="L348" s="128"/>
      <c r="M348" s="128"/>
      <c r="N348" s="128"/>
    </row>
    <row r="349" spans="2:14">
      <c r="B349" s="142"/>
      <c r="C349" s="142"/>
      <c r="D349" s="142"/>
      <c r="E349" s="142"/>
      <c r="F349" s="142"/>
      <c r="G349" s="142"/>
      <c r="H349" s="128"/>
      <c r="I349" s="128"/>
      <c r="J349" s="128"/>
      <c r="K349" s="128"/>
      <c r="L349" s="128"/>
      <c r="M349" s="128"/>
      <c r="N349" s="128"/>
    </row>
    <row r="350" spans="2:14">
      <c r="B350" s="142"/>
      <c r="C350" s="142"/>
      <c r="D350" s="142"/>
      <c r="E350" s="142"/>
      <c r="F350" s="142"/>
      <c r="G350" s="142"/>
      <c r="H350" s="128"/>
      <c r="I350" s="128"/>
      <c r="J350" s="128"/>
      <c r="K350" s="128"/>
      <c r="L350" s="128"/>
      <c r="M350" s="128"/>
      <c r="N350" s="128"/>
    </row>
    <row r="351" spans="2:14">
      <c r="B351" s="142"/>
      <c r="C351" s="142"/>
      <c r="D351" s="142"/>
      <c r="E351" s="142"/>
      <c r="F351" s="142"/>
      <c r="G351" s="142"/>
      <c r="H351" s="128"/>
      <c r="I351" s="128"/>
      <c r="J351" s="128"/>
      <c r="K351" s="128"/>
      <c r="L351" s="128"/>
      <c r="M351" s="128"/>
      <c r="N351" s="128"/>
    </row>
    <row r="352" spans="2:14">
      <c r="B352" s="142"/>
      <c r="C352" s="142"/>
      <c r="D352" s="142"/>
      <c r="E352" s="142"/>
      <c r="F352" s="142"/>
      <c r="G352" s="142"/>
      <c r="H352" s="128"/>
      <c r="I352" s="128"/>
      <c r="J352" s="128"/>
      <c r="K352" s="128"/>
      <c r="L352" s="128"/>
      <c r="M352" s="128"/>
      <c r="N352" s="128"/>
    </row>
    <row r="353" spans="2:14">
      <c r="B353" s="142"/>
      <c r="C353" s="142"/>
      <c r="D353" s="142"/>
      <c r="E353" s="142"/>
      <c r="F353" s="142"/>
      <c r="G353" s="142"/>
      <c r="H353" s="128"/>
      <c r="I353" s="128"/>
      <c r="J353" s="128"/>
      <c r="K353" s="128"/>
      <c r="L353" s="128"/>
      <c r="M353" s="128"/>
      <c r="N353" s="128"/>
    </row>
    <row r="354" spans="2:14">
      <c r="B354" s="142"/>
      <c r="C354" s="142"/>
      <c r="D354" s="142"/>
      <c r="E354" s="142"/>
      <c r="F354" s="142"/>
      <c r="G354" s="142"/>
      <c r="H354" s="128"/>
      <c r="I354" s="128"/>
      <c r="J354" s="128"/>
      <c r="K354" s="128"/>
      <c r="L354" s="128"/>
      <c r="M354" s="128"/>
      <c r="N354" s="128"/>
    </row>
    <row r="355" spans="2:14">
      <c r="B355" s="142"/>
      <c r="C355" s="142"/>
      <c r="D355" s="142"/>
      <c r="E355" s="142"/>
      <c r="F355" s="142"/>
      <c r="G355" s="142"/>
      <c r="H355" s="128"/>
      <c r="I355" s="128"/>
      <c r="J355" s="128"/>
      <c r="K355" s="128"/>
      <c r="L355" s="128"/>
      <c r="M355" s="128"/>
      <c r="N355" s="128"/>
    </row>
    <row r="356" spans="2:14">
      <c r="B356" s="142"/>
      <c r="C356" s="142"/>
      <c r="D356" s="142"/>
      <c r="E356" s="142"/>
      <c r="F356" s="142"/>
      <c r="G356" s="142"/>
      <c r="H356" s="128"/>
      <c r="I356" s="128"/>
      <c r="J356" s="128"/>
      <c r="K356" s="128"/>
      <c r="L356" s="128"/>
      <c r="M356" s="128"/>
      <c r="N356" s="128"/>
    </row>
    <row r="357" spans="2:14">
      <c r="B357" s="142"/>
      <c r="C357" s="142"/>
      <c r="D357" s="142"/>
      <c r="E357" s="142"/>
      <c r="F357" s="142"/>
      <c r="G357" s="142"/>
      <c r="H357" s="128"/>
      <c r="I357" s="128"/>
      <c r="J357" s="128"/>
      <c r="K357" s="128"/>
      <c r="L357" s="128"/>
      <c r="M357" s="128"/>
      <c r="N357" s="128"/>
    </row>
    <row r="358" spans="2:14">
      <c r="B358" s="142"/>
      <c r="C358" s="142"/>
      <c r="D358" s="142"/>
      <c r="E358" s="142"/>
      <c r="F358" s="142"/>
      <c r="G358" s="142"/>
      <c r="H358" s="128"/>
      <c r="I358" s="128"/>
      <c r="J358" s="128"/>
      <c r="K358" s="128"/>
      <c r="L358" s="128"/>
      <c r="M358" s="128"/>
      <c r="N358" s="128"/>
    </row>
    <row r="359" spans="2:14">
      <c r="B359" s="142"/>
      <c r="C359" s="142"/>
      <c r="D359" s="142"/>
      <c r="E359" s="142"/>
      <c r="F359" s="142"/>
      <c r="G359" s="142"/>
      <c r="H359" s="128"/>
      <c r="I359" s="128"/>
      <c r="J359" s="128"/>
      <c r="K359" s="128"/>
      <c r="L359" s="128"/>
      <c r="M359" s="128"/>
      <c r="N359" s="128"/>
    </row>
    <row r="360" spans="2:14">
      <c r="B360" s="142"/>
      <c r="C360" s="142"/>
      <c r="D360" s="142"/>
      <c r="E360" s="142"/>
      <c r="F360" s="142"/>
      <c r="G360" s="142"/>
      <c r="H360" s="128"/>
      <c r="I360" s="128"/>
      <c r="J360" s="128"/>
      <c r="K360" s="128"/>
      <c r="L360" s="128"/>
      <c r="M360" s="128"/>
      <c r="N360" s="128"/>
    </row>
    <row r="361" spans="2:14">
      <c r="B361" s="142"/>
      <c r="C361" s="142"/>
      <c r="D361" s="142"/>
      <c r="E361" s="142"/>
      <c r="F361" s="142"/>
      <c r="G361" s="142"/>
      <c r="H361" s="128"/>
      <c r="I361" s="128"/>
      <c r="J361" s="128"/>
      <c r="K361" s="128"/>
      <c r="L361" s="128"/>
      <c r="M361" s="128"/>
      <c r="N361" s="128"/>
    </row>
    <row r="362" spans="2:14">
      <c r="B362" s="142"/>
      <c r="C362" s="142"/>
      <c r="D362" s="142"/>
      <c r="E362" s="142"/>
      <c r="F362" s="142"/>
      <c r="G362" s="142"/>
      <c r="H362" s="128"/>
      <c r="I362" s="128"/>
      <c r="J362" s="128"/>
      <c r="K362" s="128"/>
      <c r="L362" s="128"/>
      <c r="M362" s="128"/>
      <c r="N362" s="128"/>
    </row>
    <row r="363" spans="2:14">
      <c r="B363" s="142"/>
      <c r="C363" s="142"/>
      <c r="D363" s="142"/>
      <c r="E363" s="142"/>
      <c r="F363" s="142"/>
      <c r="G363" s="142"/>
      <c r="H363" s="128"/>
      <c r="I363" s="128"/>
      <c r="J363" s="128"/>
      <c r="K363" s="128"/>
      <c r="L363" s="128"/>
      <c r="M363" s="128"/>
      <c r="N363" s="128"/>
    </row>
    <row r="364" spans="2:14">
      <c r="B364" s="142"/>
      <c r="C364" s="142"/>
      <c r="D364" s="142"/>
      <c r="E364" s="142"/>
      <c r="F364" s="142"/>
      <c r="G364" s="142"/>
      <c r="H364" s="128"/>
      <c r="I364" s="128"/>
      <c r="J364" s="128"/>
      <c r="K364" s="128"/>
      <c r="L364" s="128"/>
      <c r="M364" s="128"/>
      <c r="N364" s="128"/>
    </row>
    <row r="365" spans="2:14">
      <c r="B365" s="142"/>
      <c r="C365" s="142"/>
      <c r="D365" s="142"/>
      <c r="E365" s="142"/>
      <c r="F365" s="142"/>
      <c r="G365" s="142"/>
      <c r="H365" s="128"/>
      <c r="I365" s="128"/>
      <c r="J365" s="128"/>
      <c r="K365" s="128"/>
      <c r="L365" s="128"/>
      <c r="M365" s="128"/>
      <c r="N365" s="128"/>
    </row>
    <row r="366" spans="2:14">
      <c r="B366" s="142"/>
      <c r="C366" s="142"/>
      <c r="D366" s="142"/>
      <c r="E366" s="142"/>
      <c r="F366" s="142"/>
      <c r="G366" s="142"/>
      <c r="H366" s="128"/>
      <c r="I366" s="128"/>
      <c r="J366" s="128"/>
      <c r="K366" s="128"/>
      <c r="L366" s="128"/>
      <c r="M366" s="128"/>
      <c r="N366" s="128"/>
    </row>
    <row r="367" spans="2:14">
      <c r="B367" s="142"/>
      <c r="C367" s="142"/>
      <c r="D367" s="142"/>
      <c r="E367" s="142"/>
      <c r="F367" s="142"/>
      <c r="G367" s="142"/>
      <c r="H367" s="128"/>
      <c r="I367" s="128"/>
      <c r="J367" s="128"/>
      <c r="K367" s="128"/>
      <c r="L367" s="128"/>
      <c r="M367" s="128"/>
      <c r="N367" s="128"/>
    </row>
    <row r="368" spans="2:14">
      <c r="B368" s="142"/>
      <c r="C368" s="142"/>
      <c r="D368" s="142"/>
      <c r="E368" s="142"/>
      <c r="F368" s="142"/>
      <c r="G368" s="142"/>
      <c r="H368" s="128"/>
      <c r="I368" s="128"/>
      <c r="J368" s="128"/>
      <c r="K368" s="128"/>
      <c r="L368" s="128"/>
      <c r="M368" s="128"/>
      <c r="N368" s="128"/>
    </row>
    <row r="369" spans="2:14">
      <c r="B369" s="142"/>
      <c r="C369" s="142"/>
      <c r="D369" s="142"/>
      <c r="E369" s="142"/>
      <c r="F369" s="142"/>
      <c r="G369" s="142"/>
      <c r="H369" s="128"/>
      <c r="I369" s="128"/>
      <c r="J369" s="128"/>
      <c r="K369" s="128"/>
      <c r="L369" s="128"/>
      <c r="M369" s="128"/>
      <c r="N369" s="128"/>
    </row>
    <row r="370" spans="2:14">
      <c r="B370" s="142"/>
      <c r="C370" s="142"/>
      <c r="D370" s="142"/>
      <c r="E370" s="142"/>
      <c r="F370" s="142"/>
      <c r="G370" s="142"/>
      <c r="H370" s="128"/>
      <c r="I370" s="128"/>
      <c r="J370" s="128"/>
      <c r="K370" s="128"/>
      <c r="L370" s="128"/>
      <c r="M370" s="128"/>
      <c r="N370" s="128"/>
    </row>
    <row r="371" spans="2:14">
      <c r="B371" s="142"/>
      <c r="C371" s="142"/>
      <c r="D371" s="142"/>
      <c r="E371" s="142"/>
      <c r="F371" s="142"/>
      <c r="G371" s="142"/>
      <c r="H371" s="128"/>
      <c r="I371" s="128"/>
      <c r="J371" s="128"/>
      <c r="K371" s="128"/>
      <c r="L371" s="128"/>
      <c r="M371" s="128"/>
      <c r="N371" s="128"/>
    </row>
    <row r="372" spans="2:14">
      <c r="B372" s="142"/>
      <c r="C372" s="142"/>
      <c r="D372" s="142"/>
      <c r="E372" s="142"/>
      <c r="F372" s="142"/>
      <c r="G372" s="142"/>
      <c r="H372" s="128"/>
      <c r="I372" s="128"/>
      <c r="J372" s="128"/>
      <c r="K372" s="128"/>
      <c r="L372" s="128"/>
      <c r="M372" s="128"/>
      <c r="N372" s="128"/>
    </row>
    <row r="373" spans="2:14">
      <c r="B373" s="142"/>
      <c r="C373" s="142"/>
      <c r="D373" s="142"/>
      <c r="E373" s="142"/>
      <c r="F373" s="142"/>
      <c r="G373" s="142"/>
      <c r="H373" s="128"/>
      <c r="I373" s="128"/>
      <c r="J373" s="128"/>
      <c r="K373" s="128"/>
      <c r="L373" s="128"/>
      <c r="M373" s="128"/>
      <c r="N373" s="128"/>
    </row>
    <row r="374" spans="2:14">
      <c r="B374" s="142"/>
      <c r="C374" s="142"/>
      <c r="D374" s="142"/>
      <c r="E374" s="142"/>
      <c r="F374" s="142"/>
      <c r="G374" s="142"/>
      <c r="H374" s="128"/>
      <c r="I374" s="128"/>
      <c r="J374" s="128"/>
      <c r="K374" s="128"/>
      <c r="L374" s="128"/>
      <c r="M374" s="128"/>
      <c r="N374" s="128"/>
    </row>
    <row r="375" spans="2:14">
      <c r="B375" s="142"/>
      <c r="C375" s="142"/>
      <c r="D375" s="142"/>
      <c r="E375" s="142"/>
      <c r="F375" s="142"/>
      <c r="G375" s="142"/>
      <c r="H375" s="128"/>
      <c r="I375" s="128"/>
      <c r="J375" s="128"/>
      <c r="K375" s="128"/>
      <c r="L375" s="128"/>
      <c r="M375" s="128"/>
      <c r="N375" s="128"/>
    </row>
    <row r="376" spans="2:14">
      <c r="B376" s="142"/>
      <c r="C376" s="142"/>
      <c r="D376" s="142"/>
      <c r="E376" s="142"/>
      <c r="F376" s="142"/>
      <c r="G376" s="142"/>
      <c r="H376" s="128"/>
      <c r="I376" s="128"/>
      <c r="J376" s="128"/>
      <c r="K376" s="128"/>
      <c r="L376" s="128"/>
      <c r="M376" s="128"/>
      <c r="N376" s="128"/>
    </row>
    <row r="377" spans="2:14">
      <c r="B377" s="142"/>
      <c r="C377" s="142"/>
      <c r="D377" s="142"/>
      <c r="E377" s="142"/>
      <c r="F377" s="142"/>
      <c r="G377" s="142"/>
      <c r="H377" s="128"/>
      <c r="I377" s="128"/>
      <c r="J377" s="128"/>
      <c r="K377" s="128"/>
      <c r="L377" s="128"/>
      <c r="M377" s="128"/>
      <c r="N377" s="128"/>
    </row>
    <row r="378" spans="2:14">
      <c r="B378" s="142"/>
      <c r="C378" s="142"/>
      <c r="D378" s="142"/>
      <c r="E378" s="142"/>
      <c r="F378" s="142"/>
      <c r="G378" s="142"/>
      <c r="H378" s="128"/>
      <c r="I378" s="128"/>
      <c r="J378" s="128"/>
      <c r="K378" s="128"/>
      <c r="L378" s="128"/>
      <c r="M378" s="128"/>
      <c r="N378" s="128"/>
    </row>
    <row r="379" spans="2:14">
      <c r="B379" s="142"/>
      <c r="C379" s="142"/>
      <c r="D379" s="142"/>
      <c r="E379" s="142"/>
      <c r="F379" s="142"/>
      <c r="G379" s="142"/>
      <c r="H379" s="128"/>
      <c r="I379" s="128"/>
      <c r="J379" s="128"/>
      <c r="K379" s="128"/>
      <c r="L379" s="128"/>
      <c r="M379" s="128"/>
      <c r="N379" s="128"/>
    </row>
    <row r="380" spans="2:14">
      <c r="B380" s="142"/>
      <c r="C380" s="142"/>
      <c r="D380" s="142"/>
      <c r="E380" s="142"/>
      <c r="F380" s="142"/>
      <c r="G380" s="142"/>
      <c r="H380" s="128"/>
      <c r="I380" s="128"/>
      <c r="J380" s="128"/>
      <c r="K380" s="128"/>
      <c r="L380" s="128"/>
      <c r="M380" s="128"/>
      <c r="N380" s="128"/>
    </row>
    <row r="381" spans="2:14">
      <c r="B381" s="142"/>
      <c r="C381" s="142"/>
      <c r="D381" s="142"/>
      <c r="E381" s="142"/>
      <c r="F381" s="142"/>
      <c r="G381" s="142"/>
      <c r="H381" s="128"/>
      <c r="I381" s="128"/>
      <c r="J381" s="128"/>
      <c r="K381" s="128"/>
      <c r="L381" s="128"/>
      <c r="M381" s="128"/>
      <c r="N381" s="128"/>
    </row>
    <row r="382" spans="2:14">
      <c r="B382" s="142"/>
      <c r="C382" s="142"/>
      <c r="D382" s="142"/>
      <c r="E382" s="142"/>
      <c r="F382" s="142"/>
      <c r="G382" s="142"/>
      <c r="H382" s="128"/>
      <c r="I382" s="128"/>
      <c r="J382" s="128"/>
      <c r="K382" s="128"/>
      <c r="L382" s="128"/>
      <c r="M382" s="128"/>
      <c r="N382" s="128"/>
    </row>
    <row r="383" spans="2:14">
      <c r="B383" s="142"/>
      <c r="C383" s="142"/>
      <c r="D383" s="142"/>
      <c r="E383" s="142"/>
      <c r="F383" s="142"/>
      <c r="G383" s="142"/>
      <c r="H383" s="128"/>
      <c r="I383" s="128"/>
      <c r="J383" s="128"/>
      <c r="K383" s="128"/>
      <c r="L383" s="128"/>
      <c r="M383" s="128"/>
      <c r="N383" s="128"/>
    </row>
    <row r="384" spans="2:14">
      <c r="B384" s="142"/>
      <c r="C384" s="142"/>
      <c r="D384" s="142"/>
      <c r="E384" s="142"/>
      <c r="F384" s="142"/>
      <c r="G384" s="142"/>
      <c r="H384" s="128"/>
      <c r="I384" s="128"/>
      <c r="J384" s="128"/>
      <c r="K384" s="128"/>
      <c r="L384" s="128"/>
      <c r="M384" s="128"/>
      <c r="N384" s="128"/>
    </row>
    <row r="385" spans="2:14">
      <c r="B385" s="142"/>
      <c r="C385" s="142"/>
      <c r="D385" s="142"/>
      <c r="E385" s="142"/>
      <c r="F385" s="142"/>
      <c r="G385" s="142"/>
      <c r="H385" s="128"/>
      <c r="I385" s="128"/>
      <c r="J385" s="128"/>
      <c r="K385" s="128"/>
      <c r="L385" s="128"/>
      <c r="M385" s="128"/>
      <c r="N385" s="128"/>
    </row>
    <row r="386" spans="2:14">
      <c r="B386" s="142"/>
      <c r="C386" s="142"/>
      <c r="D386" s="142"/>
      <c r="E386" s="142"/>
      <c r="F386" s="142"/>
      <c r="G386" s="142"/>
      <c r="H386" s="128"/>
      <c r="I386" s="128"/>
      <c r="J386" s="128"/>
      <c r="K386" s="128"/>
      <c r="L386" s="128"/>
      <c r="M386" s="128"/>
      <c r="N386" s="128"/>
    </row>
    <row r="387" spans="2:14">
      <c r="B387" s="142"/>
      <c r="C387" s="142"/>
      <c r="D387" s="142"/>
      <c r="E387" s="142"/>
      <c r="F387" s="142"/>
      <c r="G387" s="142"/>
      <c r="H387" s="128"/>
      <c r="I387" s="128"/>
      <c r="J387" s="128"/>
      <c r="K387" s="128"/>
      <c r="L387" s="128"/>
      <c r="M387" s="128"/>
      <c r="N387" s="128"/>
    </row>
    <row r="388" spans="2:14">
      <c r="B388" s="142"/>
      <c r="C388" s="142"/>
      <c r="D388" s="142"/>
      <c r="E388" s="142"/>
      <c r="F388" s="142"/>
      <c r="G388" s="142"/>
      <c r="H388" s="128"/>
      <c r="I388" s="128"/>
      <c r="J388" s="128"/>
      <c r="K388" s="128"/>
      <c r="L388" s="128"/>
      <c r="M388" s="128"/>
      <c r="N388" s="128"/>
    </row>
    <row r="389" spans="2:14">
      <c r="B389" s="142"/>
      <c r="C389" s="142"/>
      <c r="D389" s="142"/>
      <c r="E389" s="142"/>
      <c r="F389" s="142"/>
      <c r="G389" s="142"/>
      <c r="H389" s="128"/>
      <c r="I389" s="128"/>
      <c r="J389" s="128"/>
      <c r="K389" s="128"/>
      <c r="L389" s="128"/>
      <c r="M389" s="128"/>
      <c r="N389" s="128"/>
    </row>
    <row r="390" spans="2:14">
      <c r="B390" s="142"/>
      <c r="C390" s="142"/>
      <c r="D390" s="142"/>
      <c r="E390" s="142"/>
      <c r="F390" s="142"/>
      <c r="G390" s="142"/>
      <c r="H390" s="128"/>
      <c r="I390" s="128"/>
      <c r="J390" s="128"/>
      <c r="K390" s="128"/>
      <c r="L390" s="128"/>
      <c r="M390" s="128"/>
      <c r="N390" s="128"/>
    </row>
    <row r="391" spans="2:14">
      <c r="B391" s="142"/>
      <c r="C391" s="142"/>
      <c r="D391" s="142"/>
      <c r="E391" s="142"/>
      <c r="F391" s="142"/>
      <c r="G391" s="142"/>
      <c r="H391" s="128"/>
      <c r="I391" s="128"/>
      <c r="J391" s="128"/>
      <c r="K391" s="128"/>
      <c r="L391" s="128"/>
      <c r="M391" s="128"/>
      <c r="N391" s="128"/>
    </row>
    <row r="392" spans="2:14">
      <c r="B392" s="142"/>
      <c r="C392" s="142"/>
      <c r="D392" s="142"/>
      <c r="E392" s="142"/>
      <c r="F392" s="142"/>
      <c r="G392" s="142"/>
      <c r="H392" s="128"/>
      <c r="I392" s="128"/>
      <c r="J392" s="128"/>
      <c r="K392" s="128"/>
      <c r="L392" s="128"/>
      <c r="M392" s="128"/>
      <c r="N392" s="128"/>
    </row>
    <row r="393" spans="2:14">
      <c r="B393" s="142"/>
      <c r="C393" s="142"/>
      <c r="D393" s="142"/>
      <c r="E393" s="142"/>
      <c r="F393" s="142"/>
      <c r="G393" s="142"/>
      <c r="H393" s="128"/>
      <c r="I393" s="128"/>
      <c r="J393" s="128"/>
      <c r="K393" s="128"/>
      <c r="L393" s="128"/>
      <c r="M393" s="128"/>
      <c r="N393" s="128"/>
    </row>
    <row r="394" spans="2:14">
      <c r="B394" s="142"/>
      <c r="C394" s="142"/>
      <c r="D394" s="142"/>
      <c r="E394" s="142"/>
      <c r="F394" s="142"/>
      <c r="G394" s="142"/>
      <c r="H394" s="128"/>
      <c r="I394" s="128"/>
      <c r="J394" s="128"/>
      <c r="K394" s="128"/>
      <c r="L394" s="128"/>
      <c r="M394" s="128"/>
      <c r="N394" s="128"/>
    </row>
    <row r="395" spans="2:14">
      <c r="B395" s="142"/>
      <c r="C395" s="142"/>
      <c r="D395" s="142"/>
      <c r="E395" s="142"/>
      <c r="F395" s="142"/>
      <c r="G395" s="142"/>
      <c r="H395" s="128"/>
      <c r="I395" s="128"/>
      <c r="J395" s="128"/>
      <c r="K395" s="128"/>
      <c r="L395" s="128"/>
      <c r="M395" s="128"/>
      <c r="N395" s="128"/>
    </row>
    <row r="396" spans="2:14">
      <c r="B396" s="142"/>
      <c r="C396" s="142"/>
      <c r="D396" s="142"/>
      <c r="E396" s="142"/>
      <c r="F396" s="142"/>
      <c r="G396" s="142"/>
      <c r="H396" s="128"/>
      <c r="I396" s="128"/>
      <c r="J396" s="128"/>
      <c r="K396" s="128"/>
      <c r="L396" s="128"/>
      <c r="M396" s="128"/>
      <c r="N396" s="128"/>
    </row>
    <row r="397" spans="2:14">
      <c r="B397" s="142"/>
      <c r="C397" s="142"/>
      <c r="D397" s="142"/>
      <c r="E397" s="142"/>
      <c r="F397" s="142"/>
      <c r="G397" s="142"/>
      <c r="H397" s="128"/>
      <c r="I397" s="128"/>
      <c r="J397" s="128"/>
      <c r="K397" s="128"/>
      <c r="L397" s="128"/>
      <c r="M397" s="128"/>
      <c r="N397" s="128"/>
    </row>
    <row r="398" spans="2:14">
      <c r="B398" s="142"/>
      <c r="C398" s="142"/>
      <c r="D398" s="142"/>
      <c r="E398" s="142"/>
      <c r="F398" s="142"/>
      <c r="G398" s="142"/>
      <c r="H398" s="128"/>
      <c r="I398" s="128"/>
      <c r="J398" s="128"/>
      <c r="K398" s="128"/>
      <c r="L398" s="128"/>
      <c r="M398" s="128"/>
      <c r="N398" s="128"/>
    </row>
    <row r="399" spans="2:14">
      <c r="B399" s="142"/>
      <c r="C399" s="142"/>
      <c r="D399" s="142"/>
      <c r="E399" s="142"/>
      <c r="F399" s="142"/>
      <c r="G399" s="142"/>
      <c r="H399" s="128"/>
      <c r="I399" s="128"/>
      <c r="J399" s="128"/>
      <c r="K399" s="128"/>
      <c r="L399" s="128"/>
      <c r="M399" s="128"/>
      <c r="N399" s="128"/>
    </row>
    <row r="400" spans="2:14">
      <c r="B400" s="142"/>
      <c r="C400" s="142"/>
      <c r="D400" s="142"/>
      <c r="E400" s="142"/>
      <c r="F400" s="142"/>
      <c r="G400" s="142"/>
      <c r="H400" s="128"/>
      <c r="I400" s="128"/>
      <c r="J400" s="128"/>
      <c r="K400" s="128"/>
      <c r="L400" s="128"/>
      <c r="M400" s="128"/>
      <c r="N400" s="128"/>
    </row>
    <row r="401" spans="2:14">
      <c r="B401" s="142"/>
      <c r="C401" s="142"/>
      <c r="D401" s="142"/>
      <c r="E401" s="142"/>
      <c r="F401" s="142"/>
      <c r="G401" s="142"/>
      <c r="H401" s="128"/>
      <c r="I401" s="128"/>
      <c r="J401" s="128"/>
      <c r="K401" s="128"/>
      <c r="L401" s="128"/>
      <c r="M401" s="128"/>
      <c r="N401" s="128"/>
    </row>
    <row r="402" spans="2:14">
      <c r="B402" s="142"/>
      <c r="C402" s="142"/>
      <c r="D402" s="142"/>
      <c r="E402" s="142"/>
      <c r="F402" s="142"/>
      <c r="G402" s="142"/>
      <c r="H402" s="128"/>
      <c r="I402" s="128"/>
      <c r="J402" s="128"/>
      <c r="K402" s="128"/>
      <c r="L402" s="128"/>
      <c r="M402" s="128"/>
      <c r="N402" s="128"/>
    </row>
    <row r="403" spans="2:14">
      <c r="B403" s="142"/>
      <c r="C403" s="142"/>
      <c r="D403" s="142"/>
      <c r="E403" s="142"/>
      <c r="F403" s="142"/>
      <c r="G403" s="142"/>
      <c r="H403" s="128"/>
      <c r="I403" s="128"/>
      <c r="J403" s="128"/>
      <c r="K403" s="128"/>
      <c r="L403" s="128"/>
      <c r="M403" s="128"/>
      <c r="N403" s="128"/>
    </row>
    <row r="404" spans="2:14">
      <c r="B404" s="142"/>
      <c r="C404" s="142"/>
      <c r="D404" s="142"/>
      <c r="E404" s="142"/>
      <c r="F404" s="142"/>
      <c r="G404" s="142"/>
      <c r="H404" s="128"/>
      <c r="I404" s="128"/>
      <c r="J404" s="128"/>
      <c r="K404" s="128"/>
      <c r="L404" s="128"/>
      <c r="M404" s="128"/>
      <c r="N404" s="128"/>
    </row>
    <row r="405" spans="2:14">
      <c r="B405" s="142"/>
      <c r="C405" s="142"/>
      <c r="D405" s="142"/>
      <c r="E405" s="142"/>
      <c r="F405" s="142"/>
      <c r="G405" s="142"/>
      <c r="H405" s="128"/>
      <c r="I405" s="128"/>
      <c r="J405" s="128"/>
      <c r="K405" s="128"/>
      <c r="L405" s="128"/>
      <c r="M405" s="128"/>
      <c r="N405" s="128"/>
    </row>
    <row r="406" spans="2:14">
      <c r="B406" s="142"/>
      <c r="C406" s="142"/>
      <c r="D406" s="142"/>
      <c r="E406" s="142"/>
      <c r="F406" s="142"/>
      <c r="G406" s="142"/>
      <c r="H406" s="128"/>
      <c r="I406" s="128"/>
      <c r="J406" s="128"/>
      <c r="K406" s="128"/>
      <c r="L406" s="128"/>
      <c r="M406" s="128"/>
      <c r="N406" s="128"/>
    </row>
    <row r="407" spans="2:14">
      <c r="B407" s="142"/>
      <c r="C407" s="142"/>
      <c r="D407" s="142"/>
      <c r="E407" s="142"/>
      <c r="F407" s="142"/>
      <c r="G407" s="142"/>
      <c r="H407" s="128"/>
      <c r="I407" s="128"/>
      <c r="J407" s="128"/>
      <c r="K407" s="128"/>
      <c r="L407" s="128"/>
      <c r="M407" s="128"/>
      <c r="N407" s="128"/>
    </row>
    <row r="408" spans="2:14">
      <c r="B408" s="142"/>
      <c r="C408" s="142"/>
      <c r="D408" s="142"/>
      <c r="E408" s="142"/>
      <c r="F408" s="142"/>
      <c r="G408" s="142"/>
      <c r="H408" s="128"/>
      <c r="I408" s="128"/>
      <c r="J408" s="128"/>
      <c r="K408" s="128"/>
      <c r="L408" s="128"/>
      <c r="M408" s="128"/>
      <c r="N408" s="128"/>
    </row>
    <row r="409" spans="2:14">
      <c r="B409" s="142"/>
      <c r="C409" s="142"/>
      <c r="D409" s="142"/>
      <c r="E409" s="142"/>
      <c r="F409" s="142"/>
      <c r="G409" s="142"/>
      <c r="H409" s="128"/>
      <c r="I409" s="128"/>
      <c r="J409" s="128"/>
      <c r="K409" s="128"/>
      <c r="L409" s="128"/>
      <c r="M409" s="128"/>
      <c r="N409" s="128"/>
    </row>
    <row r="410" spans="2:14">
      <c r="B410" s="142"/>
      <c r="C410" s="142"/>
      <c r="D410" s="142"/>
      <c r="E410" s="142"/>
      <c r="F410" s="142"/>
      <c r="G410" s="142"/>
      <c r="H410" s="128"/>
      <c r="I410" s="128"/>
      <c r="J410" s="128"/>
      <c r="K410" s="128"/>
      <c r="L410" s="128"/>
      <c r="M410" s="128"/>
      <c r="N410" s="128"/>
    </row>
    <row r="411" spans="2:14">
      <c r="B411" s="142"/>
      <c r="C411" s="142"/>
      <c r="D411" s="142"/>
      <c r="E411" s="142"/>
      <c r="F411" s="142"/>
      <c r="G411" s="142"/>
      <c r="H411" s="128"/>
      <c r="I411" s="128"/>
      <c r="J411" s="128"/>
      <c r="K411" s="128"/>
      <c r="L411" s="128"/>
      <c r="M411" s="128"/>
      <c r="N411" s="128"/>
    </row>
    <row r="412" spans="2:14">
      <c r="B412" s="142"/>
      <c r="C412" s="142"/>
      <c r="D412" s="142"/>
      <c r="E412" s="142"/>
      <c r="F412" s="142"/>
      <c r="G412" s="142"/>
      <c r="H412" s="128"/>
      <c r="I412" s="128"/>
      <c r="J412" s="128"/>
      <c r="K412" s="128"/>
      <c r="L412" s="128"/>
      <c r="M412" s="128"/>
      <c r="N412" s="128"/>
    </row>
    <row r="413" spans="2:14">
      <c r="B413" s="142"/>
      <c r="C413" s="142"/>
      <c r="D413" s="142"/>
      <c r="E413" s="142"/>
      <c r="F413" s="142"/>
      <c r="G413" s="142"/>
      <c r="H413" s="128"/>
      <c r="I413" s="128"/>
      <c r="J413" s="128"/>
      <c r="K413" s="128"/>
      <c r="L413" s="128"/>
      <c r="M413" s="128"/>
      <c r="N413" s="128"/>
    </row>
    <row r="414" spans="2:14">
      <c r="B414" s="142"/>
      <c r="C414" s="142"/>
      <c r="D414" s="142"/>
      <c r="E414" s="142"/>
      <c r="F414" s="142"/>
      <c r="G414" s="142"/>
      <c r="H414" s="128"/>
      <c r="I414" s="128"/>
      <c r="J414" s="128"/>
      <c r="K414" s="128"/>
      <c r="L414" s="128"/>
      <c r="M414" s="128"/>
      <c r="N414" s="128"/>
    </row>
    <row r="415" spans="2:14">
      <c r="B415" s="142"/>
      <c r="C415" s="142"/>
      <c r="D415" s="142"/>
      <c r="E415" s="142"/>
      <c r="F415" s="142"/>
      <c r="G415" s="142"/>
      <c r="H415" s="128"/>
      <c r="I415" s="128"/>
      <c r="J415" s="128"/>
      <c r="K415" s="128"/>
      <c r="L415" s="128"/>
      <c r="M415" s="128"/>
      <c r="N415" s="128"/>
    </row>
    <row r="416" spans="2:14">
      <c r="B416" s="142"/>
      <c r="C416" s="142"/>
      <c r="D416" s="142"/>
      <c r="E416" s="142"/>
      <c r="F416" s="142"/>
      <c r="G416" s="142"/>
      <c r="H416" s="128"/>
      <c r="I416" s="128"/>
      <c r="J416" s="128"/>
      <c r="K416" s="128"/>
      <c r="L416" s="128"/>
      <c r="M416" s="128"/>
      <c r="N416" s="128"/>
    </row>
    <row r="417" spans="2:14">
      <c r="B417" s="142"/>
      <c r="C417" s="142"/>
      <c r="D417" s="142"/>
      <c r="E417" s="142"/>
      <c r="F417" s="142"/>
      <c r="G417" s="142"/>
      <c r="H417" s="128"/>
      <c r="I417" s="128"/>
      <c r="J417" s="128"/>
      <c r="K417" s="128"/>
      <c r="L417" s="128"/>
      <c r="M417" s="128"/>
      <c r="N417" s="128"/>
    </row>
    <row r="418" spans="2:14">
      <c r="B418" s="142"/>
      <c r="C418" s="142"/>
      <c r="D418" s="142"/>
      <c r="E418" s="142"/>
      <c r="F418" s="142"/>
      <c r="G418" s="142"/>
      <c r="H418" s="128"/>
      <c r="I418" s="128"/>
      <c r="J418" s="128"/>
      <c r="K418" s="128"/>
      <c r="L418" s="128"/>
      <c r="M418" s="128"/>
      <c r="N418" s="128"/>
    </row>
    <row r="419" spans="2:14">
      <c r="B419" s="142"/>
      <c r="C419" s="142"/>
      <c r="D419" s="142"/>
      <c r="E419" s="142"/>
      <c r="F419" s="142"/>
      <c r="G419" s="142"/>
      <c r="H419" s="128"/>
      <c r="I419" s="128"/>
      <c r="J419" s="128"/>
      <c r="K419" s="128"/>
      <c r="L419" s="128"/>
      <c r="M419" s="128"/>
      <c r="N419" s="128"/>
    </row>
    <row r="420" spans="2:14">
      <c r="B420" s="142"/>
      <c r="C420" s="142"/>
      <c r="D420" s="142"/>
      <c r="E420" s="142"/>
      <c r="F420" s="142"/>
      <c r="G420" s="142"/>
      <c r="H420" s="128"/>
      <c r="I420" s="128"/>
      <c r="J420" s="128"/>
      <c r="K420" s="128"/>
      <c r="L420" s="128"/>
      <c r="M420" s="128"/>
      <c r="N420" s="128"/>
    </row>
    <row r="421" spans="2:14">
      <c r="B421" s="142"/>
      <c r="C421" s="142"/>
      <c r="D421" s="142"/>
      <c r="E421" s="142"/>
      <c r="F421" s="142"/>
      <c r="G421" s="142"/>
      <c r="H421" s="128"/>
      <c r="I421" s="128"/>
      <c r="J421" s="128"/>
      <c r="K421" s="128"/>
      <c r="L421" s="128"/>
      <c r="M421" s="128"/>
      <c r="N421" s="128"/>
    </row>
    <row r="422" spans="2:14">
      <c r="B422" s="142"/>
      <c r="C422" s="142"/>
      <c r="D422" s="142"/>
      <c r="E422" s="142"/>
      <c r="F422" s="142"/>
      <c r="G422" s="142"/>
      <c r="H422" s="128"/>
      <c r="I422" s="128"/>
      <c r="J422" s="128"/>
      <c r="K422" s="128"/>
      <c r="L422" s="128"/>
      <c r="M422" s="128"/>
      <c r="N422" s="128"/>
    </row>
    <row r="423" spans="2:14">
      <c r="B423" s="142"/>
      <c r="C423" s="142"/>
      <c r="D423" s="142"/>
      <c r="E423" s="142"/>
      <c r="F423" s="142"/>
      <c r="G423" s="142"/>
      <c r="H423" s="128"/>
      <c r="I423" s="128"/>
      <c r="J423" s="128"/>
      <c r="K423" s="128"/>
      <c r="L423" s="128"/>
      <c r="M423" s="128"/>
      <c r="N423" s="128"/>
    </row>
    <row r="424" spans="2:14">
      <c r="B424" s="142"/>
      <c r="C424" s="142"/>
      <c r="D424" s="142"/>
      <c r="E424" s="142"/>
      <c r="F424" s="142"/>
      <c r="G424" s="142"/>
      <c r="H424" s="128"/>
      <c r="I424" s="128"/>
      <c r="J424" s="128"/>
      <c r="K424" s="128"/>
      <c r="L424" s="128"/>
      <c r="M424" s="128"/>
      <c r="N424" s="128"/>
    </row>
    <row r="425" spans="2:14">
      <c r="B425" s="142"/>
      <c r="C425" s="142"/>
      <c r="D425" s="142"/>
      <c r="E425" s="142"/>
      <c r="F425" s="142"/>
      <c r="G425" s="142"/>
      <c r="H425" s="128"/>
      <c r="I425" s="128"/>
      <c r="J425" s="128"/>
      <c r="K425" s="128"/>
      <c r="L425" s="128"/>
      <c r="M425" s="128"/>
      <c r="N425" s="128"/>
    </row>
    <row r="426" spans="2:14">
      <c r="B426" s="142"/>
      <c r="C426" s="142"/>
      <c r="D426" s="142"/>
      <c r="E426" s="142"/>
      <c r="F426" s="142"/>
      <c r="G426" s="142"/>
      <c r="H426" s="128"/>
      <c r="I426" s="128"/>
      <c r="J426" s="128"/>
      <c r="K426" s="128"/>
      <c r="L426" s="128"/>
      <c r="M426" s="128"/>
      <c r="N426" s="128"/>
    </row>
    <row r="427" spans="2:14">
      <c r="B427" s="142"/>
      <c r="C427" s="142"/>
      <c r="D427" s="142"/>
      <c r="E427" s="142"/>
      <c r="F427" s="142"/>
      <c r="G427" s="142"/>
      <c r="H427" s="128"/>
      <c r="I427" s="128"/>
      <c r="J427" s="128"/>
      <c r="K427" s="128"/>
      <c r="L427" s="128"/>
      <c r="M427" s="128"/>
      <c r="N427" s="128"/>
    </row>
    <row r="428" spans="2:14">
      <c r="B428" s="142"/>
      <c r="C428" s="142"/>
      <c r="D428" s="142"/>
      <c r="E428" s="142"/>
      <c r="F428" s="142"/>
      <c r="G428" s="142"/>
      <c r="H428" s="128"/>
      <c r="I428" s="128"/>
      <c r="J428" s="128"/>
      <c r="K428" s="128"/>
      <c r="L428" s="128"/>
      <c r="M428" s="128"/>
      <c r="N428" s="128"/>
    </row>
    <row r="429" spans="2:14">
      <c r="B429" s="142"/>
      <c r="C429" s="142"/>
      <c r="D429" s="142"/>
      <c r="E429" s="142"/>
      <c r="F429" s="142"/>
      <c r="G429" s="142"/>
      <c r="H429" s="128"/>
      <c r="I429" s="128"/>
      <c r="J429" s="128"/>
      <c r="K429" s="128"/>
      <c r="L429" s="128"/>
      <c r="M429" s="128"/>
      <c r="N429" s="128"/>
    </row>
    <row r="430" spans="2:14">
      <c r="B430" s="142"/>
      <c r="C430" s="142"/>
      <c r="D430" s="142"/>
      <c r="E430" s="142"/>
      <c r="F430" s="142"/>
      <c r="G430" s="142"/>
      <c r="H430" s="128"/>
      <c r="I430" s="128"/>
      <c r="J430" s="128"/>
      <c r="K430" s="128"/>
      <c r="L430" s="128"/>
      <c r="M430" s="128"/>
      <c r="N430" s="128"/>
    </row>
    <row r="431" spans="2:14">
      <c r="B431" s="142"/>
      <c r="C431" s="142"/>
      <c r="D431" s="142"/>
      <c r="E431" s="142"/>
      <c r="F431" s="142"/>
      <c r="G431" s="142"/>
      <c r="H431" s="128"/>
      <c r="I431" s="128"/>
      <c r="J431" s="128"/>
      <c r="K431" s="128"/>
      <c r="L431" s="128"/>
      <c r="M431" s="128"/>
      <c r="N431" s="128"/>
    </row>
    <row r="432" spans="2:14">
      <c r="B432" s="142"/>
      <c r="C432" s="142"/>
      <c r="D432" s="142"/>
      <c r="E432" s="142"/>
      <c r="F432" s="142"/>
      <c r="G432" s="142"/>
      <c r="H432" s="128"/>
      <c r="I432" s="128"/>
      <c r="J432" s="128"/>
      <c r="K432" s="128"/>
      <c r="L432" s="128"/>
      <c r="M432" s="128"/>
      <c r="N432" s="128"/>
    </row>
    <row r="433" spans="2:14">
      <c r="B433" s="142"/>
      <c r="C433" s="142"/>
      <c r="D433" s="142"/>
      <c r="E433" s="142"/>
      <c r="F433" s="142"/>
      <c r="G433" s="142"/>
      <c r="H433" s="128"/>
      <c r="I433" s="128"/>
      <c r="J433" s="128"/>
      <c r="K433" s="128"/>
      <c r="L433" s="128"/>
      <c r="M433" s="128"/>
      <c r="N433" s="128"/>
    </row>
    <row r="434" spans="2:14">
      <c r="B434" s="142"/>
      <c r="C434" s="142"/>
      <c r="D434" s="142"/>
      <c r="E434" s="142"/>
      <c r="F434" s="142"/>
      <c r="G434" s="142"/>
      <c r="H434" s="128"/>
      <c r="I434" s="128"/>
      <c r="J434" s="128"/>
      <c r="K434" s="128"/>
      <c r="L434" s="128"/>
      <c r="M434" s="128"/>
      <c r="N434" s="128"/>
    </row>
    <row r="435" spans="2:14">
      <c r="B435" s="142"/>
      <c r="C435" s="142"/>
      <c r="D435" s="142"/>
      <c r="E435" s="142"/>
      <c r="F435" s="142"/>
      <c r="G435" s="142"/>
      <c r="H435" s="128"/>
      <c r="I435" s="128"/>
      <c r="J435" s="128"/>
      <c r="K435" s="128"/>
      <c r="L435" s="128"/>
      <c r="M435" s="128"/>
      <c r="N435" s="128"/>
    </row>
    <row r="436" spans="2:14">
      <c r="B436" s="142"/>
      <c r="C436" s="142"/>
      <c r="D436" s="142"/>
      <c r="E436" s="142"/>
      <c r="F436" s="142"/>
      <c r="G436" s="142"/>
      <c r="H436" s="128"/>
      <c r="I436" s="128"/>
      <c r="J436" s="128"/>
      <c r="K436" s="128"/>
      <c r="L436" s="128"/>
      <c r="M436" s="128"/>
      <c r="N436" s="128"/>
    </row>
    <row r="437" spans="2:14">
      <c r="B437" s="142"/>
      <c r="C437" s="142"/>
      <c r="D437" s="142"/>
      <c r="E437" s="142"/>
      <c r="F437" s="142"/>
      <c r="G437" s="142"/>
      <c r="H437" s="128"/>
      <c r="I437" s="128"/>
      <c r="J437" s="128"/>
      <c r="K437" s="128"/>
      <c r="L437" s="128"/>
      <c r="M437" s="128"/>
      <c r="N437" s="128"/>
    </row>
    <row r="438" spans="2:14">
      <c r="B438" s="142"/>
      <c r="C438" s="142"/>
      <c r="D438" s="142"/>
      <c r="E438" s="142"/>
      <c r="F438" s="142"/>
      <c r="G438" s="142"/>
      <c r="H438" s="128"/>
      <c r="I438" s="128"/>
      <c r="J438" s="128"/>
      <c r="K438" s="128"/>
      <c r="L438" s="128"/>
      <c r="M438" s="128"/>
      <c r="N438" s="128"/>
    </row>
    <row r="439" spans="2:14">
      <c r="B439" s="142"/>
      <c r="C439" s="142"/>
      <c r="D439" s="142"/>
      <c r="E439" s="142"/>
      <c r="F439" s="142"/>
      <c r="G439" s="142"/>
      <c r="H439" s="128"/>
      <c r="I439" s="128"/>
      <c r="J439" s="128"/>
      <c r="K439" s="128"/>
      <c r="L439" s="128"/>
      <c r="M439" s="128"/>
      <c r="N439" s="128"/>
    </row>
    <row r="440" spans="2:14">
      <c r="B440" s="142"/>
      <c r="C440" s="142"/>
      <c r="D440" s="142"/>
      <c r="E440" s="142"/>
      <c r="F440" s="142"/>
      <c r="G440" s="142"/>
      <c r="H440" s="128"/>
      <c r="I440" s="128"/>
      <c r="J440" s="128"/>
      <c r="K440" s="128"/>
      <c r="L440" s="128"/>
      <c r="M440" s="128"/>
      <c r="N440" s="128"/>
    </row>
    <row r="441" spans="2:14">
      <c r="B441" s="142"/>
      <c r="C441" s="142"/>
      <c r="D441" s="142"/>
      <c r="E441" s="142"/>
      <c r="F441" s="142"/>
      <c r="G441" s="142"/>
      <c r="H441" s="128"/>
      <c r="I441" s="128"/>
      <c r="J441" s="128"/>
      <c r="K441" s="128"/>
      <c r="L441" s="128"/>
      <c r="M441" s="128"/>
      <c r="N441" s="128"/>
    </row>
    <row r="442" spans="2:14">
      <c r="B442" s="142"/>
      <c r="C442" s="142"/>
      <c r="D442" s="142"/>
      <c r="E442" s="142"/>
      <c r="F442" s="142"/>
      <c r="G442" s="142"/>
      <c r="H442" s="128"/>
      <c r="I442" s="128"/>
      <c r="J442" s="128"/>
      <c r="K442" s="128"/>
      <c r="L442" s="128"/>
      <c r="M442" s="128"/>
      <c r="N442" s="128"/>
    </row>
    <row r="443" spans="2:14">
      <c r="B443" s="142"/>
      <c r="C443" s="142"/>
      <c r="D443" s="142"/>
      <c r="E443" s="142"/>
      <c r="F443" s="142"/>
      <c r="G443" s="142"/>
      <c r="H443" s="128"/>
      <c r="I443" s="128"/>
      <c r="J443" s="128"/>
      <c r="K443" s="128"/>
      <c r="L443" s="128"/>
      <c r="M443" s="128"/>
      <c r="N443" s="128"/>
    </row>
    <row r="444" spans="2:14">
      <c r="B444" s="142"/>
      <c r="C444" s="142"/>
      <c r="D444" s="142"/>
      <c r="E444" s="142"/>
      <c r="F444" s="142"/>
      <c r="G444" s="142"/>
      <c r="H444" s="128"/>
      <c r="I444" s="128"/>
      <c r="J444" s="128"/>
      <c r="K444" s="128"/>
      <c r="L444" s="128"/>
      <c r="M444" s="128"/>
      <c r="N444" s="128"/>
    </row>
    <row r="445" spans="2:14">
      <c r="B445" s="142"/>
      <c r="C445" s="142"/>
      <c r="D445" s="142"/>
      <c r="E445" s="142"/>
      <c r="F445" s="142"/>
      <c r="G445" s="142"/>
      <c r="H445" s="128"/>
      <c r="I445" s="128"/>
      <c r="J445" s="128"/>
      <c r="K445" s="128"/>
      <c r="L445" s="128"/>
      <c r="M445" s="128"/>
      <c r="N445" s="128"/>
    </row>
    <row r="446" spans="2:14">
      <c r="B446" s="142"/>
      <c r="C446" s="142"/>
      <c r="D446" s="142"/>
      <c r="E446" s="142"/>
      <c r="F446" s="142"/>
      <c r="G446" s="142"/>
      <c r="H446" s="128"/>
      <c r="I446" s="128"/>
      <c r="J446" s="128"/>
      <c r="K446" s="128"/>
      <c r="L446" s="128"/>
      <c r="M446" s="128"/>
      <c r="N446" s="128"/>
    </row>
    <row r="447" spans="2:14">
      <c r="B447" s="142"/>
      <c r="C447" s="142"/>
      <c r="D447" s="142"/>
      <c r="E447" s="142"/>
      <c r="F447" s="142"/>
      <c r="G447" s="142"/>
      <c r="H447" s="128"/>
      <c r="I447" s="128"/>
      <c r="J447" s="128"/>
      <c r="K447" s="128"/>
      <c r="L447" s="128"/>
      <c r="M447" s="128"/>
      <c r="N447" s="128"/>
    </row>
    <row r="448" spans="2:14">
      <c r="B448" s="142"/>
      <c r="C448" s="142"/>
      <c r="D448" s="142"/>
      <c r="E448" s="142"/>
      <c r="F448" s="142"/>
      <c r="G448" s="142"/>
      <c r="H448" s="128"/>
      <c r="I448" s="128"/>
      <c r="J448" s="128"/>
      <c r="K448" s="128"/>
      <c r="L448" s="128"/>
      <c r="M448" s="128"/>
      <c r="N448" s="128"/>
    </row>
    <row r="449" spans="2:14">
      <c r="B449" s="142"/>
      <c r="C449" s="142"/>
      <c r="D449" s="142"/>
      <c r="E449" s="142"/>
      <c r="F449" s="142"/>
      <c r="G449" s="142"/>
      <c r="H449" s="128"/>
      <c r="I449" s="128"/>
      <c r="J449" s="128"/>
      <c r="K449" s="128"/>
      <c r="L449" s="128"/>
      <c r="M449" s="128"/>
      <c r="N449" s="128"/>
    </row>
    <row r="450" spans="2:14">
      <c r="B450" s="142"/>
      <c r="C450" s="142"/>
      <c r="D450" s="142"/>
      <c r="E450" s="142"/>
      <c r="F450" s="142"/>
      <c r="G450" s="142"/>
      <c r="H450" s="128"/>
      <c r="I450" s="128"/>
      <c r="J450" s="128"/>
      <c r="K450" s="128"/>
      <c r="L450" s="128"/>
      <c r="M450" s="128"/>
      <c r="N450" s="128"/>
    </row>
    <row r="451" spans="2:14">
      <c r="B451" s="142"/>
      <c r="C451" s="142"/>
      <c r="D451" s="142"/>
      <c r="E451" s="142"/>
      <c r="F451" s="142"/>
      <c r="G451" s="142"/>
      <c r="H451" s="128"/>
      <c r="I451" s="128"/>
      <c r="J451" s="128"/>
      <c r="K451" s="128"/>
      <c r="L451" s="128"/>
      <c r="M451" s="128"/>
      <c r="N451" s="128"/>
    </row>
    <row r="452" spans="2:14">
      <c r="B452" s="142"/>
      <c r="C452" s="142"/>
      <c r="D452" s="142"/>
      <c r="E452" s="142"/>
      <c r="F452" s="142"/>
      <c r="G452" s="142"/>
      <c r="H452" s="128"/>
      <c r="I452" s="128"/>
      <c r="J452" s="128"/>
      <c r="K452" s="128"/>
      <c r="L452" s="128"/>
      <c r="M452" s="128"/>
      <c r="N452" s="128"/>
    </row>
    <row r="453" spans="2:14">
      <c r="B453" s="142"/>
      <c r="C453" s="142"/>
      <c r="D453" s="142"/>
      <c r="E453" s="142"/>
      <c r="F453" s="142"/>
      <c r="G453" s="142"/>
      <c r="H453" s="128"/>
      <c r="I453" s="128"/>
      <c r="J453" s="128"/>
      <c r="K453" s="128"/>
      <c r="L453" s="128"/>
      <c r="M453" s="128"/>
      <c r="N453" s="128"/>
    </row>
    <row r="454" spans="2:14">
      <c r="B454" s="142"/>
      <c r="C454" s="142"/>
      <c r="D454" s="142"/>
      <c r="E454" s="142"/>
      <c r="F454" s="142"/>
      <c r="G454" s="142"/>
      <c r="H454" s="128"/>
      <c r="I454" s="128"/>
      <c r="J454" s="128"/>
      <c r="K454" s="128"/>
      <c r="L454" s="128"/>
      <c r="M454" s="128"/>
      <c r="N454" s="128"/>
    </row>
    <row r="455" spans="2:14">
      <c r="B455" s="142"/>
      <c r="C455" s="142"/>
      <c r="D455" s="142"/>
      <c r="E455" s="142"/>
      <c r="F455" s="142"/>
      <c r="G455" s="142"/>
      <c r="H455" s="128"/>
      <c r="I455" s="128"/>
      <c r="J455" s="128"/>
      <c r="K455" s="128"/>
      <c r="L455" s="128"/>
      <c r="M455" s="128"/>
      <c r="N455" s="128"/>
    </row>
    <row r="456" spans="2:14">
      <c r="B456" s="142"/>
      <c r="C456" s="142"/>
      <c r="D456" s="142"/>
      <c r="E456" s="142"/>
      <c r="F456" s="142"/>
      <c r="G456" s="142"/>
      <c r="H456" s="128"/>
      <c r="I456" s="128"/>
      <c r="J456" s="128"/>
      <c r="K456" s="128"/>
      <c r="L456" s="128"/>
      <c r="M456" s="128"/>
      <c r="N456" s="128"/>
    </row>
    <row r="457" spans="2:14">
      <c r="B457" s="142"/>
      <c r="C457" s="142"/>
      <c r="D457" s="142"/>
      <c r="E457" s="142"/>
      <c r="F457" s="142"/>
      <c r="G457" s="142"/>
      <c r="H457" s="128"/>
      <c r="I457" s="128"/>
      <c r="J457" s="128"/>
      <c r="K457" s="128"/>
      <c r="L457" s="128"/>
      <c r="M457" s="128"/>
      <c r="N457" s="128"/>
    </row>
    <row r="458" spans="2:14">
      <c r="B458" s="142"/>
      <c r="C458" s="142"/>
      <c r="D458" s="142"/>
      <c r="E458" s="142"/>
      <c r="F458" s="142"/>
      <c r="G458" s="142"/>
      <c r="H458" s="128"/>
      <c r="I458" s="128"/>
      <c r="J458" s="128"/>
      <c r="K458" s="128"/>
      <c r="L458" s="128"/>
      <c r="M458" s="128"/>
      <c r="N458" s="128"/>
    </row>
    <row r="459" spans="2:14">
      <c r="B459" s="142"/>
      <c r="C459" s="142"/>
      <c r="D459" s="142"/>
      <c r="E459" s="142"/>
      <c r="F459" s="142"/>
      <c r="G459" s="142"/>
      <c r="H459" s="128"/>
      <c r="I459" s="128"/>
      <c r="J459" s="128"/>
      <c r="K459" s="128"/>
      <c r="L459" s="128"/>
      <c r="M459" s="128"/>
      <c r="N459" s="128"/>
    </row>
    <row r="460" spans="2:14">
      <c r="B460" s="142"/>
      <c r="C460" s="142"/>
      <c r="D460" s="142"/>
      <c r="E460" s="142"/>
      <c r="F460" s="142"/>
      <c r="G460" s="142"/>
      <c r="H460" s="128"/>
      <c r="I460" s="128"/>
      <c r="J460" s="128"/>
      <c r="K460" s="128"/>
      <c r="L460" s="128"/>
      <c r="M460" s="128"/>
      <c r="N460" s="128"/>
    </row>
    <row r="461" spans="2:14">
      <c r="B461" s="142"/>
      <c r="C461" s="142"/>
      <c r="D461" s="142"/>
      <c r="E461" s="142"/>
      <c r="F461" s="142"/>
      <c r="G461" s="142"/>
      <c r="H461" s="128"/>
      <c r="I461" s="128"/>
      <c r="J461" s="128"/>
      <c r="K461" s="128"/>
      <c r="L461" s="128"/>
      <c r="M461" s="128"/>
      <c r="N461" s="128"/>
    </row>
    <row r="462" spans="2:14">
      <c r="B462" s="142"/>
      <c r="C462" s="142"/>
      <c r="D462" s="142"/>
      <c r="E462" s="142"/>
      <c r="F462" s="142"/>
      <c r="G462" s="142"/>
      <c r="H462" s="128"/>
      <c r="I462" s="128"/>
      <c r="J462" s="128"/>
      <c r="K462" s="128"/>
      <c r="L462" s="128"/>
      <c r="M462" s="128"/>
      <c r="N462" s="128"/>
    </row>
    <row r="463" spans="2:14">
      <c r="B463" s="142"/>
      <c r="C463" s="142"/>
      <c r="D463" s="142"/>
      <c r="E463" s="142"/>
      <c r="F463" s="142"/>
      <c r="G463" s="142"/>
      <c r="H463" s="128"/>
      <c r="I463" s="128"/>
      <c r="J463" s="128"/>
      <c r="K463" s="128"/>
      <c r="L463" s="128"/>
      <c r="M463" s="128"/>
      <c r="N463" s="128"/>
    </row>
    <row r="464" spans="2:14">
      <c r="B464" s="142"/>
      <c r="C464" s="142"/>
      <c r="D464" s="142"/>
      <c r="E464" s="142"/>
      <c r="F464" s="142"/>
      <c r="G464" s="142"/>
      <c r="H464" s="128"/>
      <c r="I464" s="128"/>
      <c r="J464" s="128"/>
      <c r="K464" s="128"/>
      <c r="L464" s="128"/>
      <c r="M464" s="128"/>
      <c r="N464" s="128"/>
    </row>
    <row r="465" spans="2:14">
      <c r="B465" s="142"/>
      <c r="C465" s="142"/>
      <c r="D465" s="142"/>
      <c r="E465" s="142"/>
      <c r="F465" s="142"/>
      <c r="G465" s="142"/>
      <c r="H465" s="128"/>
      <c r="I465" s="128"/>
      <c r="J465" s="128"/>
      <c r="K465" s="128"/>
      <c r="L465" s="128"/>
      <c r="M465" s="128"/>
      <c r="N465" s="128"/>
    </row>
    <row r="466" spans="2:14">
      <c r="B466" s="142"/>
      <c r="C466" s="142"/>
      <c r="D466" s="142"/>
      <c r="E466" s="142"/>
      <c r="F466" s="142"/>
      <c r="G466" s="142"/>
      <c r="H466" s="128"/>
      <c r="I466" s="128"/>
      <c r="J466" s="128"/>
      <c r="K466" s="128"/>
      <c r="L466" s="128"/>
      <c r="M466" s="128"/>
      <c r="N466" s="128"/>
    </row>
    <row r="467" spans="2:14">
      <c r="B467" s="142"/>
      <c r="C467" s="142"/>
      <c r="D467" s="142"/>
      <c r="E467" s="142"/>
      <c r="F467" s="142"/>
      <c r="G467" s="142"/>
      <c r="H467" s="128"/>
      <c r="I467" s="128"/>
      <c r="J467" s="128"/>
      <c r="K467" s="128"/>
      <c r="L467" s="128"/>
      <c r="M467" s="128"/>
      <c r="N467" s="128"/>
    </row>
    <row r="468" spans="2:14">
      <c r="B468" s="142"/>
      <c r="C468" s="142"/>
      <c r="D468" s="142"/>
      <c r="E468" s="142"/>
      <c r="F468" s="142"/>
      <c r="G468" s="142"/>
      <c r="H468" s="128"/>
      <c r="I468" s="128"/>
      <c r="J468" s="128"/>
      <c r="K468" s="128"/>
      <c r="L468" s="128"/>
      <c r="M468" s="128"/>
      <c r="N468" s="128"/>
    </row>
    <row r="469" spans="2:14">
      <c r="B469" s="142"/>
      <c r="C469" s="142"/>
      <c r="D469" s="142"/>
      <c r="E469" s="142"/>
      <c r="F469" s="142"/>
      <c r="G469" s="142"/>
      <c r="H469" s="128"/>
      <c r="I469" s="128"/>
      <c r="J469" s="128"/>
      <c r="K469" s="128"/>
      <c r="L469" s="128"/>
      <c r="M469" s="128"/>
      <c r="N469" s="128"/>
    </row>
    <row r="470" spans="2:14">
      <c r="B470" s="142"/>
      <c r="C470" s="142"/>
      <c r="D470" s="142"/>
      <c r="E470" s="142"/>
      <c r="F470" s="142"/>
      <c r="G470" s="142"/>
      <c r="H470" s="128"/>
      <c r="I470" s="128"/>
      <c r="J470" s="128"/>
      <c r="K470" s="128"/>
      <c r="L470" s="128"/>
      <c r="M470" s="128"/>
      <c r="N470" s="128"/>
    </row>
    <row r="471" spans="2:14">
      <c r="B471" s="142"/>
      <c r="C471" s="142"/>
      <c r="D471" s="142"/>
      <c r="E471" s="142"/>
      <c r="F471" s="142"/>
      <c r="G471" s="142"/>
      <c r="H471" s="128"/>
      <c r="I471" s="128"/>
      <c r="J471" s="128"/>
      <c r="K471" s="128"/>
      <c r="L471" s="128"/>
      <c r="M471" s="128"/>
      <c r="N471" s="128"/>
    </row>
    <row r="472" spans="2:14">
      <c r="B472" s="142"/>
      <c r="C472" s="142"/>
      <c r="D472" s="142"/>
      <c r="E472" s="142"/>
      <c r="F472" s="142"/>
      <c r="G472" s="142"/>
      <c r="H472" s="128"/>
      <c r="I472" s="128"/>
      <c r="J472" s="128"/>
      <c r="K472" s="128"/>
      <c r="L472" s="128"/>
      <c r="M472" s="128"/>
      <c r="N472" s="128"/>
    </row>
    <row r="473" spans="2:14">
      <c r="B473" s="142"/>
      <c r="C473" s="142"/>
      <c r="D473" s="142"/>
      <c r="E473" s="142"/>
      <c r="F473" s="142"/>
      <c r="G473" s="142"/>
      <c r="H473" s="128"/>
      <c r="I473" s="128"/>
      <c r="J473" s="128"/>
      <c r="K473" s="128"/>
      <c r="L473" s="128"/>
      <c r="M473" s="128"/>
      <c r="N473" s="128"/>
    </row>
    <row r="474" spans="2:14">
      <c r="B474" s="142"/>
      <c r="C474" s="142"/>
      <c r="D474" s="142"/>
      <c r="E474" s="142"/>
      <c r="F474" s="142"/>
      <c r="G474" s="142"/>
      <c r="H474" s="128"/>
      <c r="I474" s="128"/>
      <c r="J474" s="128"/>
      <c r="K474" s="128"/>
      <c r="L474" s="128"/>
      <c r="M474" s="128"/>
      <c r="N474" s="128"/>
    </row>
    <row r="475" spans="2:14">
      <c r="B475" s="142"/>
      <c r="C475" s="142"/>
      <c r="D475" s="142"/>
      <c r="E475" s="142"/>
      <c r="F475" s="142"/>
      <c r="G475" s="142"/>
      <c r="H475" s="128"/>
      <c r="I475" s="128"/>
      <c r="J475" s="128"/>
      <c r="K475" s="128"/>
      <c r="L475" s="128"/>
      <c r="M475" s="128"/>
      <c r="N475" s="128"/>
    </row>
    <row r="476" spans="2:14">
      <c r="B476" s="142"/>
      <c r="C476" s="142"/>
      <c r="D476" s="142"/>
      <c r="E476" s="142"/>
      <c r="F476" s="142"/>
      <c r="G476" s="142"/>
      <c r="H476" s="128"/>
      <c r="I476" s="128"/>
      <c r="J476" s="128"/>
      <c r="K476" s="128"/>
      <c r="L476" s="128"/>
      <c r="M476" s="128"/>
      <c r="N476" s="128"/>
    </row>
    <row r="477" spans="2:14">
      <c r="B477" s="142"/>
      <c r="C477" s="142"/>
      <c r="D477" s="142"/>
      <c r="E477" s="142"/>
      <c r="F477" s="142"/>
      <c r="G477" s="142"/>
      <c r="H477" s="128"/>
      <c r="I477" s="128"/>
      <c r="J477" s="128"/>
      <c r="K477" s="128"/>
      <c r="L477" s="128"/>
      <c r="M477" s="128"/>
      <c r="N477" s="128"/>
    </row>
    <row r="478" spans="2:14">
      <c r="B478" s="142"/>
      <c r="C478" s="142"/>
      <c r="D478" s="142"/>
      <c r="E478" s="142"/>
      <c r="F478" s="142"/>
      <c r="G478" s="142"/>
      <c r="H478" s="128"/>
      <c r="I478" s="128"/>
      <c r="J478" s="128"/>
      <c r="K478" s="128"/>
      <c r="L478" s="128"/>
      <c r="M478" s="128"/>
      <c r="N478" s="128"/>
    </row>
    <row r="479" spans="2:14">
      <c r="B479" s="142"/>
      <c r="C479" s="142"/>
      <c r="D479" s="142"/>
      <c r="E479" s="142"/>
      <c r="F479" s="142"/>
      <c r="G479" s="142"/>
      <c r="H479" s="128"/>
      <c r="I479" s="128"/>
      <c r="J479" s="128"/>
      <c r="K479" s="128"/>
      <c r="L479" s="128"/>
      <c r="M479" s="128"/>
      <c r="N479" s="128"/>
    </row>
    <row r="480" spans="2:14">
      <c r="B480" s="142"/>
      <c r="C480" s="142"/>
      <c r="D480" s="142"/>
      <c r="E480" s="142"/>
      <c r="F480" s="142"/>
      <c r="G480" s="142"/>
      <c r="H480" s="128"/>
      <c r="I480" s="128"/>
      <c r="J480" s="128"/>
      <c r="K480" s="128"/>
      <c r="L480" s="128"/>
      <c r="M480" s="128"/>
      <c r="N480" s="128"/>
    </row>
    <row r="481" spans="2:14">
      <c r="B481" s="142"/>
      <c r="C481" s="142"/>
      <c r="D481" s="142"/>
      <c r="E481" s="142"/>
      <c r="F481" s="142"/>
      <c r="G481" s="142"/>
      <c r="H481" s="128"/>
      <c r="I481" s="128"/>
      <c r="J481" s="128"/>
      <c r="K481" s="128"/>
      <c r="L481" s="128"/>
      <c r="M481" s="128"/>
      <c r="N481" s="128"/>
    </row>
    <row r="482" spans="2:14">
      <c r="B482" s="142"/>
      <c r="C482" s="142"/>
      <c r="D482" s="142"/>
      <c r="E482" s="142"/>
      <c r="F482" s="142"/>
      <c r="G482" s="142"/>
      <c r="H482" s="128"/>
      <c r="I482" s="128"/>
      <c r="J482" s="128"/>
      <c r="K482" s="128"/>
      <c r="L482" s="128"/>
      <c r="M482" s="128"/>
      <c r="N482" s="128"/>
    </row>
    <row r="483" spans="2:14">
      <c r="B483" s="142"/>
      <c r="C483" s="142"/>
      <c r="D483" s="142"/>
      <c r="E483" s="142"/>
      <c r="F483" s="142"/>
      <c r="G483" s="142"/>
      <c r="H483" s="128"/>
      <c r="I483" s="128"/>
      <c r="J483" s="128"/>
      <c r="K483" s="128"/>
      <c r="L483" s="128"/>
      <c r="M483" s="128"/>
      <c r="N483" s="128"/>
    </row>
    <row r="484" spans="2:14">
      <c r="B484" s="142"/>
      <c r="C484" s="142"/>
      <c r="D484" s="142"/>
      <c r="E484" s="142"/>
      <c r="F484" s="142"/>
      <c r="G484" s="142"/>
      <c r="H484" s="128"/>
      <c r="I484" s="128"/>
      <c r="J484" s="128"/>
      <c r="K484" s="128"/>
      <c r="L484" s="128"/>
      <c r="M484" s="128"/>
      <c r="N484" s="128"/>
    </row>
    <row r="485" spans="2:14">
      <c r="B485" s="142"/>
      <c r="C485" s="142"/>
      <c r="D485" s="142"/>
      <c r="E485" s="142"/>
      <c r="F485" s="142"/>
      <c r="G485" s="142"/>
      <c r="H485" s="128"/>
      <c r="I485" s="128"/>
      <c r="J485" s="128"/>
      <c r="K485" s="128"/>
      <c r="L485" s="128"/>
      <c r="M485" s="128"/>
      <c r="N485" s="128"/>
    </row>
    <row r="486" spans="2:14">
      <c r="B486" s="142"/>
      <c r="C486" s="142"/>
      <c r="D486" s="142"/>
      <c r="E486" s="142"/>
      <c r="F486" s="142"/>
      <c r="G486" s="142"/>
      <c r="H486" s="128"/>
      <c r="I486" s="128"/>
      <c r="J486" s="128"/>
      <c r="K486" s="128"/>
      <c r="L486" s="128"/>
      <c r="M486" s="128"/>
      <c r="N486" s="128"/>
    </row>
    <row r="487" spans="2:14">
      <c r="B487" s="142"/>
      <c r="C487" s="142"/>
      <c r="D487" s="142"/>
      <c r="E487" s="142"/>
      <c r="F487" s="142"/>
      <c r="G487" s="142"/>
      <c r="H487" s="128"/>
      <c r="I487" s="128"/>
      <c r="J487" s="128"/>
      <c r="K487" s="128"/>
      <c r="L487" s="128"/>
      <c r="M487" s="128"/>
      <c r="N487" s="128"/>
    </row>
    <row r="488" spans="2:14">
      <c r="B488" s="142"/>
      <c r="C488" s="142"/>
      <c r="D488" s="142"/>
      <c r="E488" s="142"/>
      <c r="F488" s="142"/>
      <c r="G488" s="142"/>
      <c r="H488" s="128"/>
      <c r="I488" s="128"/>
      <c r="J488" s="128"/>
      <c r="K488" s="128"/>
      <c r="L488" s="128"/>
      <c r="M488" s="128"/>
      <c r="N488" s="128"/>
    </row>
    <row r="489" spans="2:14">
      <c r="B489" s="142"/>
      <c r="C489" s="142"/>
      <c r="D489" s="142"/>
      <c r="E489" s="142"/>
      <c r="F489" s="142"/>
      <c r="G489" s="142"/>
      <c r="H489" s="128"/>
      <c r="I489" s="128"/>
      <c r="J489" s="128"/>
      <c r="K489" s="128"/>
      <c r="L489" s="128"/>
      <c r="M489" s="128"/>
      <c r="N489" s="128"/>
    </row>
    <row r="490" spans="2:14">
      <c r="B490" s="142"/>
      <c r="C490" s="142"/>
      <c r="D490" s="142"/>
      <c r="E490" s="142"/>
      <c r="F490" s="142"/>
      <c r="G490" s="142"/>
      <c r="H490" s="128"/>
      <c r="I490" s="128"/>
      <c r="J490" s="128"/>
      <c r="K490" s="128"/>
      <c r="L490" s="128"/>
      <c r="M490" s="128"/>
      <c r="N490" s="128"/>
    </row>
    <row r="491" spans="2:14">
      <c r="B491" s="142"/>
      <c r="C491" s="142"/>
      <c r="D491" s="142"/>
      <c r="E491" s="142"/>
      <c r="F491" s="142"/>
      <c r="G491" s="142"/>
      <c r="H491" s="128"/>
      <c r="I491" s="128"/>
      <c r="J491" s="128"/>
      <c r="K491" s="128"/>
      <c r="L491" s="128"/>
      <c r="M491" s="128"/>
      <c r="N491" s="128"/>
    </row>
    <row r="492" spans="2:14">
      <c r="B492" s="142"/>
      <c r="C492" s="142"/>
      <c r="D492" s="142"/>
      <c r="E492" s="142"/>
      <c r="F492" s="142"/>
      <c r="G492" s="142"/>
      <c r="H492" s="128"/>
      <c r="I492" s="128"/>
      <c r="J492" s="128"/>
      <c r="K492" s="128"/>
      <c r="L492" s="128"/>
      <c r="M492" s="128"/>
      <c r="N492" s="128"/>
    </row>
    <row r="493" spans="2:14">
      <c r="B493" s="142"/>
      <c r="C493" s="142"/>
      <c r="D493" s="142"/>
      <c r="E493" s="142"/>
      <c r="F493" s="142"/>
      <c r="G493" s="142"/>
      <c r="H493" s="128"/>
      <c r="I493" s="128"/>
      <c r="J493" s="128"/>
      <c r="K493" s="128"/>
      <c r="L493" s="128"/>
      <c r="M493" s="128"/>
      <c r="N493" s="128"/>
    </row>
    <row r="494" spans="2:14">
      <c r="B494" s="142"/>
      <c r="C494" s="142"/>
      <c r="D494" s="142"/>
      <c r="E494" s="142"/>
      <c r="F494" s="142"/>
      <c r="G494" s="142"/>
      <c r="H494" s="128"/>
      <c r="I494" s="128"/>
      <c r="J494" s="128"/>
      <c r="K494" s="128"/>
      <c r="L494" s="128"/>
      <c r="M494" s="128"/>
      <c r="N494" s="128"/>
    </row>
    <row r="495" spans="2:14">
      <c r="B495" s="142"/>
      <c r="C495" s="142"/>
      <c r="D495" s="142"/>
      <c r="E495" s="142"/>
      <c r="F495" s="142"/>
      <c r="G495" s="142"/>
      <c r="H495" s="128"/>
      <c r="I495" s="128"/>
      <c r="J495" s="128"/>
      <c r="K495" s="128"/>
      <c r="L495" s="128"/>
      <c r="M495" s="128"/>
      <c r="N495" s="128"/>
    </row>
    <row r="496" spans="2:14">
      <c r="B496" s="142"/>
      <c r="C496" s="142"/>
      <c r="D496" s="142"/>
      <c r="E496" s="142"/>
      <c r="F496" s="142"/>
      <c r="G496" s="142"/>
      <c r="H496" s="128"/>
      <c r="I496" s="128"/>
      <c r="J496" s="128"/>
      <c r="K496" s="128"/>
      <c r="L496" s="128"/>
      <c r="M496" s="128"/>
      <c r="N496" s="128"/>
    </row>
    <row r="497" spans="2:14">
      <c r="B497" s="142"/>
      <c r="C497" s="142"/>
      <c r="D497" s="142"/>
      <c r="E497" s="142"/>
      <c r="F497" s="142"/>
      <c r="G497" s="142"/>
      <c r="H497" s="128"/>
      <c r="I497" s="128"/>
      <c r="J497" s="128"/>
      <c r="K497" s="128"/>
      <c r="L497" s="128"/>
      <c r="M497" s="128"/>
      <c r="N497" s="128"/>
    </row>
    <row r="498" spans="2:14">
      <c r="B498" s="142"/>
      <c r="C498" s="142"/>
      <c r="D498" s="142"/>
      <c r="E498" s="142"/>
      <c r="F498" s="142"/>
      <c r="G498" s="142"/>
      <c r="H498" s="128"/>
      <c r="I498" s="128"/>
      <c r="J498" s="128"/>
      <c r="K498" s="128"/>
      <c r="L498" s="128"/>
      <c r="M498" s="128"/>
      <c r="N498" s="128"/>
    </row>
    <row r="499" spans="2:14">
      <c r="B499" s="142"/>
      <c r="C499" s="142"/>
      <c r="D499" s="142"/>
      <c r="E499" s="142"/>
      <c r="F499" s="142"/>
      <c r="G499" s="142"/>
      <c r="H499" s="128"/>
      <c r="I499" s="128"/>
      <c r="J499" s="128"/>
      <c r="K499" s="128"/>
      <c r="L499" s="128"/>
      <c r="M499" s="128"/>
      <c r="N499" s="128"/>
    </row>
    <row r="500" spans="2:14">
      <c r="B500" s="142"/>
      <c r="C500" s="142"/>
      <c r="D500" s="142"/>
      <c r="E500" s="142"/>
      <c r="F500" s="142"/>
      <c r="G500" s="142"/>
      <c r="H500" s="128"/>
      <c r="I500" s="128"/>
      <c r="J500" s="128"/>
      <c r="K500" s="128"/>
      <c r="L500" s="128"/>
      <c r="M500" s="128"/>
      <c r="N500" s="128"/>
    </row>
    <row r="501" spans="2:14">
      <c r="B501" s="142"/>
      <c r="C501" s="142"/>
      <c r="D501" s="142"/>
      <c r="E501" s="142"/>
      <c r="F501" s="142"/>
      <c r="G501" s="142"/>
      <c r="H501" s="128"/>
      <c r="I501" s="128"/>
      <c r="J501" s="128"/>
      <c r="K501" s="128"/>
      <c r="L501" s="128"/>
      <c r="M501" s="128"/>
      <c r="N501" s="128"/>
    </row>
    <row r="502" spans="2:14">
      <c r="B502" s="142"/>
      <c r="C502" s="142"/>
      <c r="D502" s="142"/>
      <c r="E502" s="142"/>
      <c r="F502" s="142"/>
      <c r="G502" s="142"/>
      <c r="H502" s="128"/>
      <c r="I502" s="128"/>
      <c r="J502" s="128"/>
      <c r="K502" s="128"/>
      <c r="L502" s="128"/>
      <c r="M502" s="128"/>
      <c r="N502" s="128"/>
    </row>
    <row r="503" spans="2:14">
      <c r="B503" s="142"/>
      <c r="C503" s="142"/>
      <c r="D503" s="142"/>
      <c r="E503" s="142"/>
      <c r="F503" s="142"/>
      <c r="G503" s="142"/>
      <c r="H503" s="128"/>
      <c r="I503" s="128"/>
      <c r="J503" s="128"/>
      <c r="K503" s="128"/>
      <c r="L503" s="128"/>
      <c r="M503" s="128"/>
      <c r="N503" s="128"/>
    </row>
    <row r="504" spans="2:14">
      <c r="B504" s="142"/>
      <c r="C504" s="142"/>
      <c r="D504" s="142"/>
      <c r="E504" s="142"/>
      <c r="F504" s="142"/>
      <c r="G504" s="142"/>
      <c r="H504" s="128"/>
      <c r="I504" s="128"/>
      <c r="J504" s="128"/>
      <c r="K504" s="128"/>
      <c r="L504" s="128"/>
      <c r="M504" s="128"/>
      <c r="N504" s="128"/>
    </row>
    <row r="505" spans="2:14">
      <c r="B505" s="142"/>
      <c r="C505" s="142"/>
      <c r="D505" s="142"/>
      <c r="E505" s="142"/>
      <c r="F505" s="142"/>
      <c r="G505" s="142"/>
      <c r="H505" s="128"/>
      <c r="I505" s="128"/>
      <c r="J505" s="128"/>
      <c r="K505" s="128"/>
      <c r="L505" s="128"/>
      <c r="M505" s="128"/>
      <c r="N505" s="128"/>
    </row>
    <row r="506" spans="2:14">
      <c r="B506" s="142"/>
      <c r="C506" s="142"/>
      <c r="D506" s="142"/>
      <c r="E506" s="142"/>
      <c r="F506" s="142"/>
      <c r="G506" s="142"/>
      <c r="H506" s="128"/>
      <c r="I506" s="128"/>
      <c r="J506" s="128"/>
      <c r="K506" s="128"/>
      <c r="L506" s="128"/>
      <c r="M506" s="128"/>
      <c r="N506" s="128"/>
    </row>
    <row r="507" spans="2:14">
      <c r="B507" s="142"/>
      <c r="C507" s="142"/>
      <c r="D507" s="142"/>
      <c r="E507" s="142"/>
      <c r="F507" s="142"/>
      <c r="G507" s="142"/>
      <c r="H507" s="128"/>
      <c r="I507" s="128"/>
      <c r="J507" s="128"/>
      <c r="K507" s="128"/>
      <c r="L507" s="128"/>
      <c r="M507" s="128"/>
      <c r="N507" s="128"/>
    </row>
    <row r="508" spans="2:14">
      <c r="B508" s="142"/>
      <c r="C508" s="142"/>
      <c r="D508" s="142"/>
      <c r="E508" s="142"/>
      <c r="F508" s="142"/>
      <c r="G508" s="142"/>
      <c r="H508" s="128"/>
      <c r="I508" s="128"/>
      <c r="J508" s="128"/>
      <c r="K508" s="128"/>
      <c r="L508" s="128"/>
      <c r="M508" s="128"/>
      <c r="N508" s="128"/>
    </row>
    <row r="509" spans="2:14">
      <c r="B509" s="142"/>
      <c r="C509" s="142"/>
      <c r="D509" s="142"/>
      <c r="E509" s="142"/>
      <c r="F509" s="142"/>
      <c r="G509" s="142"/>
      <c r="H509" s="128"/>
      <c r="I509" s="128"/>
      <c r="J509" s="128"/>
      <c r="K509" s="128"/>
      <c r="L509" s="128"/>
      <c r="M509" s="128"/>
      <c r="N509" s="128"/>
    </row>
    <row r="510" spans="2:14">
      <c r="B510" s="142"/>
      <c r="C510" s="142"/>
      <c r="D510" s="142"/>
      <c r="E510" s="142"/>
      <c r="F510" s="142"/>
      <c r="G510" s="142"/>
      <c r="H510" s="128"/>
      <c r="I510" s="128"/>
      <c r="J510" s="128"/>
      <c r="K510" s="128"/>
      <c r="L510" s="128"/>
      <c r="M510" s="128"/>
      <c r="N510" s="128"/>
    </row>
    <row r="511" spans="2:14">
      <c r="B511" s="142"/>
      <c r="C511" s="142"/>
      <c r="D511" s="142"/>
      <c r="E511" s="142"/>
      <c r="F511" s="142"/>
      <c r="G511" s="142"/>
      <c r="H511" s="128"/>
      <c r="I511" s="128"/>
      <c r="J511" s="128"/>
      <c r="K511" s="128"/>
      <c r="L511" s="128"/>
      <c r="M511" s="128"/>
      <c r="N511" s="128"/>
    </row>
    <row r="512" spans="2:14">
      <c r="B512" s="142"/>
      <c r="C512" s="142"/>
      <c r="D512" s="142"/>
      <c r="E512" s="142"/>
      <c r="F512" s="142"/>
      <c r="G512" s="142"/>
      <c r="H512" s="128"/>
      <c r="I512" s="128"/>
      <c r="J512" s="128"/>
      <c r="K512" s="128"/>
      <c r="L512" s="128"/>
      <c r="M512" s="128"/>
      <c r="N512" s="128"/>
    </row>
    <row r="513" spans="2:14">
      <c r="B513" s="142"/>
      <c r="C513" s="142"/>
      <c r="D513" s="142"/>
      <c r="E513" s="142"/>
      <c r="F513" s="142"/>
      <c r="G513" s="142"/>
      <c r="H513" s="128"/>
      <c r="I513" s="128"/>
      <c r="J513" s="128"/>
      <c r="K513" s="128"/>
      <c r="L513" s="128"/>
      <c r="M513" s="128"/>
      <c r="N513" s="128"/>
    </row>
    <row r="514" spans="2:14">
      <c r="B514" s="142"/>
      <c r="C514" s="142"/>
      <c r="D514" s="142"/>
      <c r="E514" s="142"/>
      <c r="F514" s="142"/>
      <c r="G514" s="142"/>
      <c r="H514" s="128"/>
      <c r="I514" s="128"/>
      <c r="J514" s="128"/>
      <c r="K514" s="128"/>
      <c r="L514" s="128"/>
      <c r="M514" s="128"/>
      <c r="N514" s="128"/>
    </row>
    <row r="515" spans="2:14">
      <c r="B515" s="142"/>
      <c r="C515" s="142"/>
      <c r="D515" s="142"/>
      <c r="E515" s="142"/>
      <c r="F515" s="142"/>
      <c r="G515" s="142"/>
      <c r="H515" s="128"/>
      <c r="I515" s="128"/>
      <c r="J515" s="128"/>
      <c r="K515" s="128"/>
      <c r="L515" s="128"/>
      <c r="M515" s="128"/>
      <c r="N515" s="128"/>
    </row>
    <row r="516" spans="2:14">
      <c r="B516" s="142"/>
      <c r="C516" s="142"/>
      <c r="D516" s="142"/>
      <c r="E516" s="142"/>
      <c r="F516" s="142"/>
      <c r="G516" s="142"/>
      <c r="H516" s="128"/>
      <c r="I516" s="128"/>
      <c r="J516" s="128"/>
      <c r="K516" s="128"/>
      <c r="L516" s="128"/>
      <c r="M516" s="128"/>
      <c r="N516" s="128"/>
    </row>
    <row r="517" spans="2:14">
      <c r="B517" s="142"/>
      <c r="C517" s="142"/>
      <c r="D517" s="142"/>
      <c r="E517" s="142"/>
      <c r="F517" s="142"/>
      <c r="G517" s="142"/>
      <c r="H517" s="128"/>
      <c r="I517" s="128"/>
      <c r="J517" s="128"/>
      <c r="K517" s="128"/>
      <c r="L517" s="128"/>
      <c r="M517" s="128"/>
      <c r="N517" s="128"/>
    </row>
    <row r="518" spans="2:14">
      <c r="B518" s="142"/>
      <c r="C518" s="142"/>
      <c r="D518" s="142"/>
      <c r="E518" s="142"/>
      <c r="F518" s="142"/>
      <c r="G518" s="142"/>
      <c r="H518" s="128"/>
      <c r="I518" s="128"/>
      <c r="J518" s="128"/>
      <c r="K518" s="128"/>
      <c r="L518" s="128"/>
      <c r="M518" s="128"/>
      <c r="N518" s="128"/>
    </row>
    <row r="519" spans="2:14">
      <c r="B519" s="142"/>
      <c r="C519" s="142"/>
      <c r="D519" s="142"/>
      <c r="E519" s="142"/>
      <c r="F519" s="142"/>
      <c r="G519" s="142"/>
      <c r="H519" s="128"/>
      <c r="I519" s="128"/>
      <c r="J519" s="128"/>
      <c r="K519" s="128"/>
      <c r="L519" s="128"/>
      <c r="M519" s="128"/>
      <c r="N519" s="128"/>
    </row>
    <row r="520" spans="2:14">
      <c r="B520" s="142"/>
      <c r="C520" s="142"/>
      <c r="D520" s="142"/>
      <c r="E520" s="142"/>
      <c r="F520" s="142"/>
      <c r="G520" s="142"/>
      <c r="H520" s="128"/>
      <c r="I520" s="128"/>
      <c r="J520" s="128"/>
      <c r="K520" s="128"/>
      <c r="L520" s="128"/>
      <c r="M520" s="128"/>
      <c r="N520" s="128"/>
    </row>
    <row r="521" spans="2:14">
      <c r="B521" s="142"/>
      <c r="C521" s="142"/>
      <c r="D521" s="142"/>
      <c r="E521" s="142"/>
      <c r="F521" s="142"/>
      <c r="G521" s="142"/>
      <c r="H521" s="128"/>
      <c r="I521" s="128"/>
      <c r="J521" s="128"/>
      <c r="K521" s="128"/>
      <c r="L521" s="128"/>
      <c r="M521" s="128"/>
      <c r="N521" s="128"/>
    </row>
    <row r="522" spans="2:14">
      <c r="B522" s="142"/>
      <c r="C522" s="142"/>
      <c r="D522" s="142"/>
      <c r="E522" s="142"/>
      <c r="F522" s="142"/>
      <c r="G522" s="142"/>
      <c r="H522" s="128"/>
      <c r="I522" s="128"/>
      <c r="J522" s="128"/>
      <c r="K522" s="128"/>
      <c r="L522" s="128"/>
      <c r="M522" s="128"/>
      <c r="N522" s="128"/>
    </row>
    <row r="523" spans="2:14">
      <c r="B523" s="142"/>
      <c r="C523" s="142"/>
      <c r="D523" s="142"/>
      <c r="E523" s="142"/>
      <c r="F523" s="142"/>
      <c r="G523" s="142"/>
      <c r="H523" s="128"/>
      <c r="I523" s="128"/>
      <c r="J523" s="128"/>
      <c r="K523" s="128"/>
      <c r="L523" s="128"/>
      <c r="M523" s="128"/>
      <c r="N523" s="128"/>
    </row>
    <row r="524" spans="2:14">
      <c r="B524" s="142"/>
      <c r="C524" s="142"/>
      <c r="D524" s="142"/>
      <c r="E524" s="142"/>
      <c r="F524" s="142"/>
      <c r="G524" s="142"/>
      <c r="H524" s="128"/>
      <c r="I524" s="128"/>
      <c r="J524" s="128"/>
      <c r="K524" s="128"/>
      <c r="L524" s="128"/>
      <c r="M524" s="128"/>
      <c r="N524" s="128"/>
    </row>
    <row r="525" spans="2:14">
      <c r="B525" s="142"/>
      <c r="C525" s="142"/>
      <c r="D525" s="142"/>
      <c r="E525" s="142"/>
      <c r="F525" s="142"/>
      <c r="G525" s="142"/>
      <c r="H525" s="128"/>
      <c r="I525" s="128"/>
      <c r="J525" s="128"/>
      <c r="K525" s="128"/>
      <c r="L525" s="128"/>
      <c r="M525" s="128"/>
      <c r="N525" s="128"/>
    </row>
    <row r="526" spans="2:14">
      <c r="B526" s="142"/>
      <c r="C526" s="142"/>
      <c r="D526" s="142"/>
      <c r="E526" s="142"/>
      <c r="F526" s="142"/>
      <c r="G526" s="142"/>
      <c r="H526" s="128"/>
      <c r="I526" s="128"/>
      <c r="J526" s="128"/>
      <c r="K526" s="128"/>
      <c r="L526" s="128"/>
      <c r="M526" s="128"/>
      <c r="N526" s="128"/>
    </row>
    <row r="527" spans="2:14">
      <c r="B527" s="142"/>
      <c r="C527" s="142"/>
      <c r="D527" s="142"/>
      <c r="E527" s="142"/>
      <c r="F527" s="142"/>
      <c r="G527" s="142"/>
      <c r="H527" s="128"/>
      <c r="I527" s="128"/>
      <c r="J527" s="128"/>
      <c r="K527" s="128"/>
      <c r="L527" s="128"/>
      <c r="M527" s="128"/>
      <c r="N527" s="128"/>
    </row>
    <row r="528" spans="2:14">
      <c r="B528" s="142"/>
      <c r="C528" s="142"/>
      <c r="D528" s="142"/>
      <c r="E528" s="142"/>
      <c r="F528" s="142"/>
      <c r="G528" s="142"/>
      <c r="H528" s="128"/>
      <c r="I528" s="128"/>
      <c r="J528" s="128"/>
      <c r="K528" s="128"/>
      <c r="L528" s="128"/>
      <c r="M528" s="128"/>
      <c r="N528" s="128"/>
    </row>
    <row r="529" spans="2:14">
      <c r="B529" s="142"/>
      <c r="C529" s="142"/>
      <c r="D529" s="142"/>
      <c r="E529" s="142"/>
      <c r="F529" s="142"/>
      <c r="G529" s="142"/>
      <c r="H529" s="128"/>
      <c r="I529" s="128"/>
      <c r="J529" s="128"/>
      <c r="K529" s="128"/>
      <c r="L529" s="128"/>
      <c r="M529" s="128"/>
      <c r="N529" s="128"/>
    </row>
    <row r="530" spans="2:14">
      <c r="B530" s="142"/>
      <c r="C530" s="142"/>
      <c r="D530" s="142"/>
      <c r="E530" s="142"/>
      <c r="F530" s="142"/>
      <c r="G530" s="142"/>
      <c r="H530" s="128"/>
      <c r="I530" s="128"/>
      <c r="J530" s="128"/>
      <c r="K530" s="128"/>
      <c r="L530" s="128"/>
      <c r="M530" s="128"/>
      <c r="N530" s="128"/>
    </row>
    <row r="531" spans="2:14">
      <c r="B531" s="142"/>
      <c r="C531" s="142"/>
      <c r="D531" s="142"/>
      <c r="E531" s="142"/>
      <c r="F531" s="142"/>
      <c r="G531" s="142"/>
      <c r="H531" s="128"/>
      <c r="I531" s="128"/>
      <c r="J531" s="128"/>
      <c r="K531" s="128"/>
      <c r="L531" s="128"/>
      <c r="M531" s="128"/>
      <c r="N531" s="128"/>
    </row>
    <row r="532" spans="2:14">
      <c r="B532" s="142"/>
      <c r="C532" s="142"/>
      <c r="D532" s="142"/>
      <c r="E532" s="142"/>
      <c r="F532" s="142"/>
      <c r="G532" s="142"/>
      <c r="H532" s="128"/>
      <c r="I532" s="128"/>
      <c r="J532" s="128"/>
      <c r="K532" s="128"/>
      <c r="L532" s="128"/>
      <c r="M532" s="128"/>
      <c r="N532" s="128"/>
    </row>
    <row r="533" spans="2:14">
      <c r="B533" s="142"/>
      <c r="C533" s="142"/>
      <c r="D533" s="142"/>
      <c r="E533" s="142"/>
      <c r="F533" s="142"/>
      <c r="G533" s="142"/>
      <c r="H533" s="128"/>
      <c r="I533" s="128"/>
      <c r="J533" s="128"/>
      <c r="K533" s="128"/>
      <c r="L533" s="128"/>
      <c r="M533" s="128"/>
      <c r="N533" s="128"/>
    </row>
    <row r="534" spans="2:14">
      <c r="B534" s="142"/>
      <c r="C534" s="142"/>
      <c r="D534" s="142"/>
      <c r="E534" s="142"/>
      <c r="F534" s="142"/>
      <c r="G534" s="142"/>
      <c r="H534" s="128"/>
      <c r="I534" s="128"/>
      <c r="J534" s="128"/>
      <c r="K534" s="128"/>
      <c r="L534" s="128"/>
      <c r="M534" s="128"/>
      <c r="N534" s="128"/>
    </row>
    <row r="535" spans="2:14">
      <c r="B535" s="142"/>
      <c r="C535" s="142"/>
      <c r="D535" s="142"/>
      <c r="E535" s="142"/>
      <c r="F535" s="142"/>
      <c r="G535" s="142"/>
      <c r="H535" s="128"/>
      <c r="I535" s="128"/>
      <c r="J535" s="128"/>
      <c r="K535" s="128"/>
      <c r="L535" s="128"/>
      <c r="M535" s="128"/>
      <c r="N535" s="128"/>
    </row>
    <row r="536" spans="2:14">
      <c r="B536" s="142"/>
      <c r="C536" s="142"/>
      <c r="D536" s="142"/>
      <c r="E536" s="142"/>
      <c r="F536" s="142"/>
      <c r="G536" s="142"/>
      <c r="H536" s="128"/>
      <c r="I536" s="128"/>
      <c r="J536" s="128"/>
      <c r="K536" s="128"/>
      <c r="L536" s="128"/>
      <c r="M536" s="128"/>
      <c r="N536" s="128"/>
    </row>
    <row r="537" spans="2:14">
      <c r="B537" s="142"/>
      <c r="C537" s="142"/>
      <c r="D537" s="142"/>
      <c r="E537" s="142"/>
      <c r="F537" s="142"/>
      <c r="G537" s="142"/>
      <c r="H537" s="128"/>
      <c r="I537" s="128"/>
      <c r="J537" s="128"/>
      <c r="K537" s="128"/>
      <c r="L537" s="128"/>
      <c r="M537" s="128"/>
      <c r="N537" s="128"/>
    </row>
    <row r="538" spans="2:14">
      <c r="B538" s="142"/>
      <c r="C538" s="142"/>
      <c r="D538" s="142"/>
      <c r="E538" s="142"/>
      <c r="F538" s="142"/>
      <c r="G538" s="142"/>
      <c r="H538" s="128"/>
      <c r="I538" s="128"/>
      <c r="J538" s="128"/>
      <c r="K538" s="128"/>
      <c r="L538" s="128"/>
      <c r="M538" s="128"/>
      <c r="N538" s="128"/>
    </row>
    <row r="539" spans="2:14">
      <c r="B539" s="142"/>
      <c r="C539" s="142"/>
      <c r="D539" s="142"/>
      <c r="E539" s="142"/>
      <c r="F539" s="142"/>
      <c r="G539" s="142"/>
      <c r="H539" s="128"/>
      <c r="I539" s="128"/>
      <c r="J539" s="128"/>
      <c r="K539" s="128"/>
      <c r="L539" s="128"/>
      <c r="M539" s="128"/>
      <c r="N539" s="128"/>
    </row>
    <row r="540" spans="2:14">
      <c r="B540" s="142"/>
      <c r="C540" s="142"/>
      <c r="D540" s="142"/>
      <c r="E540" s="142"/>
      <c r="F540" s="142"/>
      <c r="G540" s="142"/>
      <c r="H540" s="128"/>
      <c r="I540" s="128"/>
      <c r="J540" s="128"/>
      <c r="K540" s="128"/>
      <c r="L540" s="128"/>
      <c r="M540" s="128"/>
      <c r="N540" s="128"/>
    </row>
    <row r="541" spans="2:14">
      <c r="B541" s="142"/>
      <c r="C541" s="142"/>
      <c r="D541" s="142"/>
      <c r="E541" s="142"/>
      <c r="F541" s="142"/>
      <c r="G541" s="142"/>
      <c r="H541" s="128"/>
      <c r="I541" s="128"/>
      <c r="J541" s="128"/>
      <c r="K541" s="128"/>
      <c r="L541" s="128"/>
      <c r="M541" s="128"/>
      <c r="N541" s="128"/>
    </row>
    <row r="542" spans="2:14">
      <c r="B542" s="142"/>
      <c r="C542" s="142"/>
      <c r="D542" s="142"/>
      <c r="E542" s="142"/>
      <c r="F542" s="142"/>
      <c r="G542" s="142"/>
      <c r="H542" s="128"/>
      <c r="I542" s="128"/>
      <c r="J542" s="128"/>
      <c r="K542" s="128"/>
      <c r="L542" s="128"/>
      <c r="M542" s="128"/>
      <c r="N542" s="128"/>
    </row>
    <row r="543" spans="2:14">
      <c r="B543" s="142"/>
      <c r="C543" s="142"/>
      <c r="D543" s="142"/>
      <c r="E543" s="142"/>
      <c r="F543" s="142"/>
      <c r="G543" s="142"/>
      <c r="H543" s="128"/>
      <c r="I543" s="128"/>
      <c r="J543" s="128"/>
      <c r="K543" s="128"/>
      <c r="L543" s="128"/>
      <c r="M543" s="128"/>
      <c r="N543" s="128"/>
    </row>
    <row r="544" spans="2:14">
      <c r="B544" s="142"/>
      <c r="C544" s="142"/>
      <c r="D544" s="142"/>
      <c r="E544" s="142"/>
      <c r="F544" s="142"/>
      <c r="G544" s="142"/>
      <c r="H544" s="128"/>
      <c r="I544" s="128"/>
      <c r="J544" s="128"/>
      <c r="K544" s="128"/>
      <c r="L544" s="128"/>
      <c r="M544" s="128"/>
      <c r="N544" s="128"/>
    </row>
    <row r="545" spans="2:14">
      <c r="B545" s="142"/>
      <c r="C545" s="142"/>
      <c r="D545" s="142"/>
      <c r="E545" s="142"/>
      <c r="F545" s="142"/>
      <c r="G545" s="142"/>
      <c r="H545" s="128"/>
      <c r="I545" s="128"/>
      <c r="J545" s="128"/>
      <c r="K545" s="128"/>
      <c r="L545" s="128"/>
      <c r="M545" s="128"/>
      <c r="N545" s="128"/>
    </row>
    <row r="546" spans="2:14">
      <c r="B546" s="142"/>
      <c r="C546" s="142"/>
      <c r="D546" s="142"/>
      <c r="E546" s="142"/>
      <c r="F546" s="142"/>
      <c r="G546" s="142"/>
      <c r="H546" s="128"/>
      <c r="I546" s="128"/>
      <c r="J546" s="128"/>
      <c r="K546" s="128"/>
      <c r="L546" s="128"/>
      <c r="M546" s="128"/>
      <c r="N546" s="128"/>
    </row>
    <row r="547" spans="2:14">
      <c r="B547" s="142"/>
      <c r="C547" s="142"/>
      <c r="D547" s="142"/>
      <c r="E547" s="142"/>
      <c r="F547" s="142"/>
      <c r="G547" s="142"/>
      <c r="H547" s="128"/>
      <c r="I547" s="128"/>
      <c r="J547" s="128"/>
      <c r="K547" s="128"/>
      <c r="L547" s="128"/>
      <c r="M547" s="128"/>
      <c r="N547" s="128"/>
    </row>
    <row r="548" spans="2:14">
      <c r="B548" s="142"/>
      <c r="C548" s="142"/>
      <c r="D548" s="142"/>
      <c r="E548" s="142"/>
      <c r="F548" s="142"/>
      <c r="G548" s="142"/>
      <c r="H548" s="128"/>
      <c r="I548" s="128"/>
      <c r="J548" s="128"/>
      <c r="K548" s="128"/>
      <c r="L548" s="128"/>
      <c r="M548" s="128"/>
      <c r="N548" s="128"/>
    </row>
    <row r="549" spans="2:14">
      <c r="B549" s="142"/>
      <c r="C549" s="142"/>
      <c r="D549" s="142"/>
      <c r="E549" s="142"/>
      <c r="F549" s="142"/>
      <c r="G549" s="142"/>
      <c r="H549" s="128"/>
      <c r="I549" s="128"/>
      <c r="J549" s="128"/>
      <c r="K549" s="128"/>
      <c r="L549" s="128"/>
      <c r="M549" s="128"/>
      <c r="N549" s="128"/>
    </row>
    <row r="550" spans="2:14">
      <c r="B550" s="142"/>
      <c r="C550" s="142"/>
      <c r="D550" s="142"/>
      <c r="E550" s="142"/>
      <c r="F550" s="142"/>
      <c r="G550" s="142"/>
      <c r="H550" s="128"/>
      <c r="I550" s="128"/>
      <c r="J550" s="128"/>
      <c r="K550" s="128"/>
      <c r="L550" s="128"/>
      <c r="M550" s="128"/>
      <c r="N550" s="128"/>
    </row>
    <row r="551" spans="2:14">
      <c r="B551" s="142"/>
      <c r="C551" s="142"/>
      <c r="D551" s="142"/>
      <c r="E551" s="142"/>
      <c r="F551" s="142"/>
      <c r="G551" s="142"/>
      <c r="H551" s="128"/>
      <c r="I551" s="128"/>
      <c r="J551" s="128"/>
      <c r="K551" s="128"/>
      <c r="L551" s="128"/>
      <c r="M551" s="128"/>
      <c r="N551" s="128"/>
    </row>
    <row r="552" spans="2:14">
      <c r="B552" s="142"/>
      <c r="C552" s="142"/>
      <c r="D552" s="142"/>
      <c r="E552" s="142"/>
      <c r="F552" s="142"/>
      <c r="G552" s="142"/>
      <c r="H552" s="128"/>
      <c r="I552" s="128"/>
      <c r="J552" s="128"/>
      <c r="K552" s="128"/>
      <c r="L552" s="128"/>
      <c r="M552" s="128"/>
      <c r="N552" s="128"/>
    </row>
    <row r="553" spans="2:14">
      <c r="B553" s="142"/>
      <c r="C553" s="142"/>
      <c r="D553" s="142"/>
      <c r="E553" s="142"/>
      <c r="F553" s="142"/>
      <c r="G553" s="142"/>
      <c r="H553" s="128"/>
      <c r="I553" s="128"/>
      <c r="J553" s="128"/>
      <c r="K553" s="128"/>
      <c r="L553" s="128"/>
      <c r="M553" s="128"/>
      <c r="N553" s="128"/>
    </row>
    <row r="554" spans="2:14">
      <c r="B554" s="142"/>
      <c r="C554" s="142"/>
      <c r="D554" s="142"/>
      <c r="E554" s="142"/>
      <c r="F554" s="142"/>
      <c r="G554" s="142"/>
      <c r="H554" s="128"/>
      <c r="I554" s="128"/>
      <c r="J554" s="128"/>
      <c r="K554" s="128"/>
      <c r="L554" s="128"/>
      <c r="M554" s="128"/>
      <c r="N554" s="128"/>
    </row>
    <row r="555" spans="2:14">
      <c r="B555" s="142"/>
      <c r="C555" s="142"/>
      <c r="D555" s="142"/>
      <c r="E555" s="142"/>
      <c r="F555" s="142"/>
      <c r="G555" s="142"/>
      <c r="H555" s="128"/>
      <c r="I555" s="128"/>
      <c r="J555" s="128"/>
      <c r="K555" s="128"/>
      <c r="L555" s="128"/>
      <c r="M555" s="128"/>
      <c r="N555" s="128"/>
    </row>
    <row r="556" spans="2:14">
      <c r="B556" s="142"/>
      <c r="C556" s="142"/>
      <c r="D556" s="142"/>
      <c r="E556" s="142"/>
      <c r="F556" s="142"/>
      <c r="G556" s="142"/>
      <c r="H556" s="128"/>
      <c r="I556" s="128"/>
      <c r="J556" s="128"/>
      <c r="K556" s="128"/>
      <c r="L556" s="128"/>
      <c r="M556" s="128"/>
      <c r="N556" s="128"/>
    </row>
    <row r="557" spans="2:14">
      <c r="B557" s="142"/>
      <c r="C557" s="142"/>
      <c r="D557" s="142"/>
      <c r="E557" s="142"/>
      <c r="F557" s="142"/>
      <c r="G557" s="142"/>
      <c r="H557" s="128"/>
      <c r="I557" s="128"/>
      <c r="J557" s="128"/>
      <c r="K557" s="128"/>
      <c r="L557" s="128"/>
      <c r="M557" s="128"/>
      <c r="N557" s="128"/>
    </row>
    <row r="558" spans="2:14">
      <c r="B558" s="142"/>
      <c r="C558" s="142"/>
      <c r="D558" s="142"/>
      <c r="E558" s="142"/>
      <c r="F558" s="142"/>
      <c r="G558" s="142"/>
      <c r="H558" s="128"/>
      <c r="I558" s="128"/>
      <c r="J558" s="128"/>
      <c r="K558" s="128"/>
      <c r="L558" s="128"/>
      <c r="M558" s="128"/>
      <c r="N558" s="128"/>
    </row>
    <row r="559" spans="2:14">
      <c r="B559" s="142"/>
      <c r="C559" s="142"/>
      <c r="D559" s="142"/>
      <c r="E559" s="142"/>
      <c r="F559" s="142"/>
      <c r="G559" s="142"/>
      <c r="H559" s="128"/>
      <c r="I559" s="128"/>
      <c r="J559" s="128"/>
      <c r="K559" s="128"/>
      <c r="L559" s="128"/>
      <c r="M559" s="128"/>
      <c r="N559" s="128"/>
    </row>
    <row r="560" spans="2:14">
      <c r="B560" s="142"/>
      <c r="C560" s="142"/>
      <c r="D560" s="142"/>
      <c r="E560" s="142"/>
      <c r="F560" s="142"/>
      <c r="G560" s="142"/>
      <c r="H560" s="128"/>
      <c r="I560" s="128"/>
      <c r="J560" s="128"/>
      <c r="K560" s="128"/>
      <c r="L560" s="128"/>
      <c r="M560" s="128"/>
      <c r="N560" s="128"/>
    </row>
    <row r="561" spans="2:14">
      <c r="B561" s="142"/>
      <c r="C561" s="142"/>
      <c r="D561" s="142"/>
      <c r="E561" s="142"/>
      <c r="F561" s="142"/>
      <c r="G561" s="142"/>
      <c r="H561" s="128"/>
      <c r="I561" s="128"/>
      <c r="J561" s="128"/>
      <c r="K561" s="128"/>
      <c r="L561" s="128"/>
      <c r="M561" s="128"/>
      <c r="N561" s="128"/>
    </row>
    <row r="562" spans="2:14">
      <c r="B562" s="142"/>
      <c r="C562" s="142"/>
      <c r="D562" s="142"/>
      <c r="E562" s="142"/>
      <c r="F562" s="142"/>
      <c r="G562" s="142"/>
      <c r="H562" s="128"/>
      <c r="I562" s="128"/>
      <c r="J562" s="128"/>
      <c r="K562" s="128"/>
      <c r="L562" s="128"/>
      <c r="M562" s="128"/>
      <c r="N562" s="128"/>
    </row>
    <row r="563" spans="2:14">
      <c r="B563" s="142"/>
      <c r="C563" s="142"/>
      <c r="D563" s="142"/>
      <c r="E563" s="142"/>
      <c r="F563" s="142"/>
      <c r="G563" s="142"/>
      <c r="H563" s="128"/>
      <c r="I563" s="128"/>
      <c r="J563" s="128"/>
      <c r="K563" s="128"/>
      <c r="L563" s="128"/>
      <c r="M563" s="128"/>
      <c r="N563" s="128"/>
    </row>
    <row r="564" spans="2:14">
      <c r="B564" s="142"/>
      <c r="C564" s="142"/>
      <c r="D564" s="142"/>
      <c r="E564" s="142"/>
      <c r="F564" s="142"/>
      <c r="G564" s="142"/>
      <c r="H564" s="128"/>
      <c r="I564" s="128"/>
      <c r="J564" s="128"/>
      <c r="K564" s="128"/>
      <c r="L564" s="128"/>
      <c r="M564" s="128"/>
      <c r="N564" s="128"/>
    </row>
    <row r="565" spans="2:14">
      <c r="B565" s="142"/>
      <c r="C565" s="142"/>
      <c r="D565" s="142"/>
      <c r="E565" s="142"/>
      <c r="F565" s="142"/>
      <c r="G565" s="142"/>
      <c r="H565" s="128"/>
      <c r="I565" s="128"/>
      <c r="J565" s="128"/>
      <c r="K565" s="128"/>
      <c r="L565" s="128"/>
      <c r="M565" s="128"/>
      <c r="N565" s="128"/>
    </row>
    <row r="566" spans="2:14">
      <c r="B566" s="142"/>
      <c r="C566" s="142"/>
      <c r="D566" s="142"/>
      <c r="E566" s="142"/>
      <c r="F566" s="142"/>
      <c r="G566" s="142"/>
      <c r="H566" s="128"/>
      <c r="I566" s="128"/>
      <c r="J566" s="128"/>
      <c r="K566" s="128"/>
      <c r="L566" s="128"/>
      <c r="M566" s="128"/>
      <c r="N566" s="128"/>
    </row>
    <row r="567" spans="2:14">
      <c r="B567" s="142"/>
      <c r="C567" s="142"/>
      <c r="D567" s="142"/>
      <c r="E567" s="142"/>
      <c r="F567" s="142"/>
      <c r="G567" s="142"/>
      <c r="H567" s="128"/>
      <c r="I567" s="128"/>
      <c r="J567" s="128"/>
      <c r="K567" s="128"/>
      <c r="L567" s="128"/>
      <c r="M567" s="128"/>
      <c r="N567" s="128"/>
    </row>
    <row r="568" spans="2:14">
      <c r="B568" s="142"/>
      <c r="C568" s="142"/>
      <c r="D568" s="142"/>
      <c r="E568" s="142"/>
      <c r="F568" s="142"/>
      <c r="G568" s="142"/>
      <c r="H568" s="128"/>
      <c r="I568" s="128"/>
      <c r="J568" s="128"/>
      <c r="K568" s="128"/>
      <c r="L568" s="128"/>
      <c r="M568" s="128"/>
      <c r="N568" s="128"/>
    </row>
    <row r="569" spans="2:14">
      <c r="B569" s="142"/>
      <c r="C569" s="142"/>
      <c r="D569" s="142"/>
      <c r="E569" s="142"/>
      <c r="F569" s="142"/>
      <c r="G569" s="142"/>
      <c r="H569" s="128"/>
      <c r="I569" s="128"/>
      <c r="J569" s="128"/>
      <c r="K569" s="128"/>
      <c r="L569" s="128"/>
      <c r="M569" s="128"/>
      <c r="N569" s="128"/>
    </row>
    <row r="570" spans="2:14">
      <c r="B570" s="142"/>
      <c r="C570" s="142"/>
      <c r="D570" s="142"/>
      <c r="E570" s="142"/>
      <c r="F570" s="142"/>
      <c r="G570" s="142"/>
      <c r="H570" s="128"/>
      <c r="I570" s="128"/>
      <c r="J570" s="128"/>
      <c r="K570" s="128"/>
      <c r="L570" s="128"/>
      <c r="M570" s="128"/>
      <c r="N570" s="128"/>
    </row>
    <row r="571" spans="2:14">
      <c r="B571" s="142"/>
      <c r="C571" s="142"/>
      <c r="D571" s="142"/>
      <c r="E571" s="142"/>
      <c r="F571" s="142"/>
      <c r="G571" s="142"/>
      <c r="H571" s="128"/>
      <c r="I571" s="128"/>
      <c r="J571" s="128"/>
      <c r="K571" s="128"/>
      <c r="L571" s="128"/>
      <c r="M571" s="128"/>
      <c r="N571" s="128"/>
    </row>
    <row r="572" spans="2:14">
      <c r="B572" s="142"/>
      <c r="C572" s="142"/>
      <c r="D572" s="142"/>
      <c r="E572" s="142"/>
      <c r="F572" s="142"/>
      <c r="G572" s="142"/>
      <c r="H572" s="128"/>
      <c r="I572" s="128"/>
      <c r="J572" s="128"/>
      <c r="K572" s="128"/>
      <c r="L572" s="128"/>
      <c r="M572" s="128"/>
      <c r="N572" s="128"/>
    </row>
    <row r="573" spans="2:14">
      <c r="B573" s="142"/>
      <c r="C573" s="142"/>
      <c r="D573" s="142"/>
      <c r="E573" s="142"/>
      <c r="F573" s="142"/>
      <c r="G573" s="142"/>
      <c r="H573" s="128"/>
      <c r="I573" s="128"/>
      <c r="J573" s="128"/>
      <c r="K573" s="128"/>
      <c r="L573" s="128"/>
      <c r="M573" s="128"/>
      <c r="N573" s="128"/>
    </row>
  </sheetData>
  <sheetProtection sheet="1" objects="1" scenarios="1"/>
  <mergeCells count="2">
    <mergeCell ref="B6:N6"/>
    <mergeCell ref="B7:N7"/>
  </mergeCells>
  <phoneticPr fontId="6" type="noConversion"/>
  <dataValidations count="1">
    <dataValidation allowBlank="1" showInputMessage="1" showErrorMessage="1" sqref="J9:J1048576 C5:C1048576 J1:J7 A1:A1048576 B1:B43 D1:I1048576 B45:B119 B121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49.8554687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56" t="s">
        <v>165</v>
      </c>
      <c r="C1" s="77" t="s" vm="1">
        <v>244</v>
      </c>
    </row>
    <row r="2" spans="2:15">
      <c r="B2" s="56" t="s">
        <v>164</v>
      </c>
      <c r="C2" s="77" t="s">
        <v>245</v>
      </c>
    </row>
    <row r="3" spans="2:15">
      <c r="B3" s="56" t="s">
        <v>166</v>
      </c>
      <c r="C3" s="77" t="s">
        <v>246</v>
      </c>
    </row>
    <row r="4" spans="2:15">
      <c r="B4" s="56" t="s">
        <v>167</v>
      </c>
      <c r="C4" s="77" t="s">
        <v>247</v>
      </c>
    </row>
    <row r="6" spans="2:15" ht="26.25" customHeight="1">
      <c r="B6" s="182" t="s">
        <v>193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</row>
    <row r="7" spans="2:15" ht="26.25" customHeight="1">
      <c r="B7" s="182" t="s">
        <v>110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4"/>
    </row>
    <row r="8" spans="2:15" s="3" customFormat="1" ht="78.75">
      <c r="B8" s="22" t="s">
        <v>134</v>
      </c>
      <c r="C8" s="30" t="s">
        <v>51</v>
      </c>
      <c r="D8" s="30" t="s">
        <v>138</v>
      </c>
      <c r="E8" s="30" t="s">
        <v>136</v>
      </c>
      <c r="F8" s="30" t="s">
        <v>75</v>
      </c>
      <c r="G8" s="30" t="s">
        <v>15</v>
      </c>
      <c r="H8" s="30" t="s">
        <v>76</v>
      </c>
      <c r="I8" s="30" t="s">
        <v>120</v>
      </c>
      <c r="J8" s="30" t="s">
        <v>227</v>
      </c>
      <c r="K8" s="30" t="s">
        <v>226</v>
      </c>
      <c r="L8" s="30" t="s">
        <v>72</v>
      </c>
      <c r="M8" s="30" t="s">
        <v>67</v>
      </c>
      <c r="N8" s="30" t="s">
        <v>168</v>
      </c>
      <c r="O8" s="20" t="s">
        <v>170</v>
      </c>
    </row>
    <row r="9" spans="2:15" s="3" customFormat="1">
      <c r="B9" s="15"/>
      <c r="C9" s="16"/>
      <c r="D9" s="16"/>
      <c r="E9" s="16"/>
      <c r="F9" s="16"/>
      <c r="G9" s="16"/>
      <c r="H9" s="16"/>
      <c r="I9" s="16"/>
      <c r="J9" s="32" t="s">
        <v>234</v>
      </c>
      <c r="K9" s="32"/>
      <c r="L9" s="32" t="s">
        <v>230</v>
      </c>
      <c r="M9" s="32" t="s">
        <v>20</v>
      </c>
      <c r="N9" s="32" t="s">
        <v>20</v>
      </c>
      <c r="O9" s="33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</row>
    <row r="11" spans="2:15" s="4" customFormat="1" ht="18" customHeight="1">
      <c r="B11" s="78" t="s">
        <v>35</v>
      </c>
      <c r="C11" s="79"/>
      <c r="D11" s="79"/>
      <c r="E11" s="79"/>
      <c r="F11" s="79"/>
      <c r="G11" s="79"/>
      <c r="H11" s="79"/>
      <c r="I11" s="79"/>
      <c r="J11" s="87"/>
      <c r="K11" s="89"/>
      <c r="L11" s="87">
        <v>2634651.1992701907</v>
      </c>
      <c r="M11" s="79"/>
      <c r="N11" s="88">
        <v>1</v>
      </c>
      <c r="O11" s="88">
        <f>L11/'סכום נכסי הקרן'!$C$42</f>
        <v>3.5744783295734772E-2</v>
      </c>
    </row>
    <row r="12" spans="2:15" s="4" customFormat="1" ht="18" customHeight="1">
      <c r="B12" s="80" t="s">
        <v>220</v>
      </c>
      <c r="C12" s="81"/>
      <c r="D12" s="81"/>
      <c r="E12" s="81"/>
      <c r="F12" s="81"/>
      <c r="G12" s="81"/>
      <c r="H12" s="81"/>
      <c r="I12" s="81"/>
      <c r="J12" s="90"/>
      <c r="K12" s="92"/>
      <c r="L12" s="90">
        <v>2634651.1992701874</v>
      </c>
      <c r="M12" s="81"/>
      <c r="N12" s="91">
        <v>0.99999999999999878</v>
      </c>
      <c r="O12" s="91">
        <f>L12/'סכום נכסי הקרן'!$C$42</f>
        <v>3.5744783295734731E-2</v>
      </c>
    </row>
    <row r="13" spans="2:15">
      <c r="B13" s="100" t="s">
        <v>59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1753037.27456351</v>
      </c>
      <c r="M13" s="81"/>
      <c r="N13" s="91">
        <v>0.66537736572078632</v>
      </c>
      <c r="O13" s="91">
        <f>L13/'סכום נכסי הקרן'!$C$42</f>
        <v>2.3783769747576372E-2</v>
      </c>
    </row>
    <row r="14" spans="2:15">
      <c r="B14" s="86" t="s">
        <v>1852</v>
      </c>
      <c r="C14" s="83" t="s">
        <v>1853</v>
      </c>
      <c r="D14" s="96" t="s">
        <v>30</v>
      </c>
      <c r="E14" s="83"/>
      <c r="F14" s="96" t="s">
        <v>1690</v>
      </c>
      <c r="G14" s="83" t="s">
        <v>1854</v>
      </c>
      <c r="H14" s="83" t="s">
        <v>931</v>
      </c>
      <c r="I14" s="96" t="s">
        <v>154</v>
      </c>
      <c r="J14" s="93">
        <v>28328.950210999996</v>
      </c>
      <c r="K14" s="95">
        <v>114077</v>
      </c>
      <c r="L14" s="93">
        <v>138315.97475052896</v>
      </c>
      <c r="M14" s="94">
        <v>6.3339395992760394E-2</v>
      </c>
      <c r="N14" s="94">
        <v>5.2498780403585514E-2</v>
      </c>
      <c r="O14" s="94">
        <f>L14/'סכום נכסי הקרן'!$C$42</f>
        <v>1.8765575288165316E-3</v>
      </c>
    </row>
    <row r="15" spans="2:15">
      <c r="B15" s="86" t="s">
        <v>1855</v>
      </c>
      <c r="C15" s="83" t="s">
        <v>1856</v>
      </c>
      <c r="D15" s="96" t="s">
        <v>30</v>
      </c>
      <c r="E15" s="83"/>
      <c r="F15" s="96" t="s">
        <v>1690</v>
      </c>
      <c r="G15" s="83" t="s">
        <v>955</v>
      </c>
      <c r="H15" s="83" t="s">
        <v>931</v>
      </c>
      <c r="I15" s="96" t="s">
        <v>151</v>
      </c>
      <c r="J15" s="93">
        <v>185750.08468699997</v>
      </c>
      <c r="K15" s="95">
        <v>12362</v>
      </c>
      <c r="L15" s="93">
        <v>79955.165666783985</v>
      </c>
      <c r="M15" s="94">
        <v>4.4306152351073921E-2</v>
      </c>
      <c r="N15" s="94">
        <v>3.034753355166403E-2</v>
      </c>
      <c r="O15" s="94">
        <f>L15/'סכום נכסי הקרן'!$C$42</f>
        <v>1.0847660103642711E-3</v>
      </c>
    </row>
    <row r="16" spans="2:15">
      <c r="B16" s="86" t="s">
        <v>1857</v>
      </c>
      <c r="C16" s="83" t="s">
        <v>1858</v>
      </c>
      <c r="D16" s="96" t="s">
        <v>30</v>
      </c>
      <c r="E16" s="83"/>
      <c r="F16" s="96" t="s">
        <v>1690</v>
      </c>
      <c r="G16" s="83" t="s">
        <v>930</v>
      </c>
      <c r="H16" s="83" t="s">
        <v>931</v>
      </c>
      <c r="I16" s="96" t="s">
        <v>151</v>
      </c>
      <c r="J16" s="93">
        <v>35309.030117999995</v>
      </c>
      <c r="K16" s="95">
        <v>100507</v>
      </c>
      <c r="L16" s="93">
        <v>123569.37506121499</v>
      </c>
      <c r="M16" s="94">
        <v>5.279297614068227E-2</v>
      </c>
      <c r="N16" s="94">
        <v>4.6901606973797604E-2</v>
      </c>
      <c r="O16" s="94">
        <f>L16/'סכום נכסי הקרן'!$C$42</f>
        <v>1.676487777500118E-3</v>
      </c>
    </row>
    <row r="17" spans="2:15">
      <c r="B17" s="86" t="s">
        <v>1859</v>
      </c>
      <c r="C17" s="83" t="s">
        <v>1860</v>
      </c>
      <c r="D17" s="96" t="s">
        <v>30</v>
      </c>
      <c r="E17" s="83"/>
      <c r="F17" s="96" t="s">
        <v>1690</v>
      </c>
      <c r="G17" s="83" t="s">
        <v>1066</v>
      </c>
      <c r="H17" s="83" t="s">
        <v>931</v>
      </c>
      <c r="I17" s="96" t="s">
        <v>151</v>
      </c>
      <c r="J17" s="93">
        <v>1560.7494240000001</v>
      </c>
      <c r="K17" s="95">
        <v>1045158</v>
      </c>
      <c r="L17" s="93">
        <v>56799.392163275981</v>
      </c>
      <c r="M17" s="94">
        <v>1.1192909957883908E-2</v>
      </c>
      <c r="N17" s="94">
        <v>2.1558600310739293E-2</v>
      </c>
      <c r="O17" s="94">
        <f>L17/'סכום נכסי הקרן'!$C$42</f>
        <v>7.7060749626673634E-4</v>
      </c>
    </row>
    <row r="18" spans="2:15">
      <c r="B18" s="86" t="s">
        <v>1861</v>
      </c>
      <c r="C18" s="83" t="s">
        <v>1862</v>
      </c>
      <c r="D18" s="96" t="s">
        <v>30</v>
      </c>
      <c r="E18" s="83"/>
      <c r="F18" s="96" t="s">
        <v>1690</v>
      </c>
      <c r="G18" s="83" t="s">
        <v>1066</v>
      </c>
      <c r="H18" s="83" t="s">
        <v>931</v>
      </c>
      <c r="I18" s="96" t="s">
        <v>153</v>
      </c>
      <c r="J18" s="93">
        <v>20535.519571999997</v>
      </c>
      <c r="K18" s="95">
        <v>99582</v>
      </c>
      <c r="L18" s="93">
        <v>77811.036592888981</v>
      </c>
      <c r="M18" s="94">
        <v>7.5445918708870185E-2</v>
      </c>
      <c r="N18" s="94">
        <v>2.9533714601174897E-2</v>
      </c>
      <c r="O18" s="94">
        <f>L18/'סכום נכסי הקרן'!$C$42</f>
        <v>1.0556762283370747E-3</v>
      </c>
    </row>
    <row r="19" spans="2:15">
      <c r="B19" s="86" t="s">
        <v>1863</v>
      </c>
      <c r="C19" s="83" t="s">
        <v>1864</v>
      </c>
      <c r="D19" s="96" t="s">
        <v>30</v>
      </c>
      <c r="E19" s="83"/>
      <c r="F19" s="96" t="s">
        <v>1690</v>
      </c>
      <c r="G19" s="83" t="s">
        <v>1066</v>
      </c>
      <c r="H19" s="83" t="s">
        <v>931</v>
      </c>
      <c r="I19" s="96" t="s">
        <v>151</v>
      </c>
      <c r="J19" s="93">
        <v>11386.570168</v>
      </c>
      <c r="K19" s="95">
        <v>193163.11</v>
      </c>
      <c r="L19" s="93">
        <v>76585.381951923977</v>
      </c>
      <c r="M19" s="94">
        <v>4.4720840686053462E-2</v>
      </c>
      <c r="N19" s="94">
        <v>2.9068508944614165E-2</v>
      </c>
      <c r="O19" s="94">
        <f>L19/'סכום נכסי הקרן'!$C$42</f>
        <v>1.0390475529553614E-3</v>
      </c>
    </row>
    <row r="20" spans="2:15">
      <c r="B20" s="86" t="s">
        <v>1865</v>
      </c>
      <c r="C20" s="83" t="s">
        <v>1866</v>
      </c>
      <c r="D20" s="96" t="s">
        <v>30</v>
      </c>
      <c r="E20" s="83"/>
      <c r="F20" s="96" t="s">
        <v>1690</v>
      </c>
      <c r="G20" s="83" t="s">
        <v>1104</v>
      </c>
      <c r="H20" s="83" t="s">
        <v>931</v>
      </c>
      <c r="I20" s="96" t="s">
        <v>153</v>
      </c>
      <c r="J20" s="93">
        <v>3.0359999999999992E-3</v>
      </c>
      <c r="K20" s="95">
        <v>26295</v>
      </c>
      <c r="L20" s="93">
        <v>2.7354759999999993E-3</v>
      </c>
      <c r="M20" s="94">
        <v>2.4777439318127214E-10</v>
      </c>
      <c r="N20" s="94">
        <v>1.0382687472093982E-9</v>
      </c>
      <c r="O20" s="94">
        <f>L20/'סכום נכסי הקרן'!$C$42</f>
        <v>3.711269137173397E-11</v>
      </c>
    </row>
    <row r="21" spans="2:15">
      <c r="B21" s="86" t="s">
        <v>1867</v>
      </c>
      <c r="C21" s="83" t="s">
        <v>1868</v>
      </c>
      <c r="D21" s="96" t="s">
        <v>30</v>
      </c>
      <c r="E21" s="83"/>
      <c r="F21" s="96" t="s">
        <v>1690</v>
      </c>
      <c r="G21" s="83" t="s">
        <v>1126</v>
      </c>
      <c r="H21" s="83" t="s">
        <v>931</v>
      </c>
      <c r="I21" s="96" t="s">
        <v>151</v>
      </c>
      <c r="J21" s="93">
        <v>1364433.9745639996</v>
      </c>
      <c r="K21" s="95">
        <v>1732</v>
      </c>
      <c r="L21" s="93">
        <v>82286.611655991015</v>
      </c>
      <c r="M21" s="94">
        <v>1.4106400698307934E-2</v>
      </c>
      <c r="N21" s="94">
        <v>3.1232449926876373E-2</v>
      </c>
      <c r="O21" s="94">
        <f>L21/'סכום נכסי הקרן'!$C$42</f>
        <v>1.1163971544310835E-3</v>
      </c>
    </row>
    <row r="22" spans="2:15">
      <c r="B22" s="86" t="s">
        <v>1869</v>
      </c>
      <c r="C22" s="83" t="s">
        <v>1870</v>
      </c>
      <c r="D22" s="96" t="s">
        <v>30</v>
      </c>
      <c r="E22" s="83"/>
      <c r="F22" s="96" t="s">
        <v>1690</v>
      </c>
      <c r="G22" s="83" t="s">
        <v>1145</v>
      </c>
      <c r="H22" s="83" t="s">
        <v>960</v>
      </c>
      <c r="I22" s="96" t="s">
        <v>153</v>
      </c>
      <c r="J22" s="93">
        <v>51.752444999999994</v>
      </c>
      <c r="K22" s="95">
        <v>19230.310000000001</v>
      </c>
      <c r="L22" s="93">
        <v>37.868174257</v>
      </c>
      <c r="M22" s="94">
        <v>6.7518000206127927E-6</v>
      </c>
      <c r="N22" s="94">
        <v>1.4373126229191038E-5</v>
      </c>
      <c r="O22" s="94">
        <f>L22/'סכום נכסי הקרן'!$C$42</f>
        <v>5.1376428234467516E-7</v>
      </c>
    </row>
    <row r="23" spans="2:15">
      <c r="B23" s="86" t="s">
        <v>1871</v>
      </c>
      <c r="C23" s="83" t="s">
        <v>1872</v>
      </c>
      <c r="D23" s="96" t="s">
        <v>30</v>
      </c>
      <c r="E23" s="83"/>
      <c r="F23" s="96" t="s">
        <v>1690</v>
      </c>
      <c r="G23" s="83" t="s">
        <v>1148</v>
      </c>
      <c r="H23" s="83" t="s">
        <v>936</v>
      </c>
      <c r="I23" s="96" t="s">
        <v>151</v>
      </c>
      <c r="J23" s="93">
        <v>24517.051399</v>
      </c>
      <c r="K23" s="95">
        <v>132894</v>
      </c>
      <c r="L23" s="93">
        <v>113449.43854693796</v>
      </c>
      <c r="M23" s="94">
        <v>5.6693148083873067E-3</v>
      </c>
      <c r="N23" s="94">
        <v>4.3060515402708312E-2</v>
      </c>
      <c r="O23" s="94">
        <f>L23/'סכום נכסי הקרן'!$C$42</f>
        <v>1.539188791672458E-3</v>
      </c>
    </row>
    <row r="24" spans="2:15">
      <c r="B24" s="86" t="s">
        <v>1873</v>
      </c>
      <c r="C24" s="83" t="s">
        <v>1874</v>
      </c>
      <c r="D24" s="96" t="s">
        <v>30</v>
      </c>
      <c r="E24" s="83"/>
      <c r="F24" s="96" t="s">
        <v>1690</v>
      </c>
      <c r="G24" s="83" t="s">
        <v>1148</v>
      </c>
      <c r="H24" s="83" t="s">
        <v>931</v>
      </c>
      <c r="I24" s="96" t="s">
        <v>151</v>
      </c>
      <c r="J24" s="93">
        <v>1810.8042689999995</v>
      </c>
      <c r="K24" s="95">
        <v>1182248</v>
      </c>
      <c r="L24" s="93">
        <v>74543.342840026977</v>
      </c>
      <c r="M24" s="94">
        <v>7.7260990573232869E-3</v>
      </c>
      <c r="N24" s="94">
        <v>2.8293438942003327E-2</v>
      </c>
      <c r="O24" s="94">
        <f>L24/'סכום נכסי הקרן'!$C$42</f>
        <v>1.0113428436730122E-3</v>
      </c>
    </row>
    <row r="25" spans="2:15">
      <c r="B25" s="86" t="s">
        <v>1875</v>
      </c>
      <c r="C25" s="83" t="s">
        <v>1876</v>
      </c>
      <c r="D25" s="96" t="s">
        <v>30</v>
      </c>
      <c r="E25" s="83"/>
      <c r="F25" s="96" t="s">
        <v>1690</v>
      </c>
      <c r="G25" s="83" t="s">
        <v>1877</v>
      </c>
      <c r="H25" s="83" t="s">
        <v>931</v>
      </c>
      <c r="I25" s="96" t="s">
        <v>153</v>
      </c>
      <c r="J25" s="93">
        <v>145596.23816000001</v>
      </c>
      <c r="K25" s="95">
        <v>15124</v>
      </c>
      <c r="L25" s="93">
        <v>83786.005280916012</v>
      </c>
      <c r="M25" s="94">
        <v>4.7266128149908134E-3</v>
      </c>
      <c r="N25" s="94">
        <v>3.180155509925757E-2</v>
      </c>
      <c r="O25" s="94">
        <f>L25/'סכום נכסי הקרן'!$C$42</f>
        <v>1.1367396954903312E-3</v>
      </c>
    </row>
    <row r="26" spans="2:15">
      <c r="B26" s="86" t="s">
        <v>1878</v>
      </c>
      <c r="C26" s="83" t="s">
        <v>1879</v>
      </c>
      <c r="D26" s="96" t="s">
        <v>30</v>
      </c>
      <c r="E26" s="83"/>
      <c r="F26" s="96" t="s">
        <v>1690</v>
      </c>
      <c r="G26" s="83" t="s">
        <v>1877</v>
      </c>
      <c r="H26" s="83" t="s">
        <v>931</v>
      </c>
      <c r="I26" s="96" t="s">
        <v>151</v>
      </c>
      <c r="J26" s="93">
        <v>1939669.253757</v>
      </c>
      <c r="K26" s="95">
        <v>1408</v>
      </c>
      <c r="L26" s="93">
        <v>95095.311049990953</v>
      </c>
      <c r="M26" s="94">
        <v>8.41542697753128E-3</v>
      </c>
      <c r="N26" s="94">
        <v>3.6094079958794073E-2</v>
      </c>
      <c r="O26" s="94">
        <f>L26/'סכום נכסי הקרן'!$C$42</f>
        <v>1.2901750663860175E-3</v>
      </c>
    </row>
    <row r="27" spans="2:15">
      <c r="B27" s="86" t="s">
        <v>1880</v>
      </c>
      <c r="C27" s="83" t="s">
        <v>1881</v>
      </c>
      <c r="D27" s="96" t="s">
        <v>30</v>
      </c>
      <c r="E27" s="83"/>
      <c r="F27" s="96" t="s">
        <v>1690</v>
      </c>
      <c r="G27" s="83" t="s">
        <v>1877</v>
      </c>
      <c r="H27" s="83" t="s">
        <v>931</v>
      </c>
      <c r="I27" s="96" t="s">
        <v>151</v>
      </c>
      <c r="J27" s="93">
        <v>234640.13923300002</v>
      </c>
      <c r="K27" s="95">
        <v>12942</v>
      </c>
      <c r="L27" s="93">
        <v>105738.33599473996</v>
      </c>
      <c r="M27" s="94">
        <v>3.0563066758016073E-2</v>
      </c>
      <c r="N27" s="94">
        <v>4.0133713344684838E-2</v>
      </c>
      <c r="O27" s="94">
        <f>L27/'סכום נכסי הקרן'!$C$42</f>
        <v>1.4345708863588984E-3</v>
      </c>
    </row>
    <row r="28" spans="2:15">
      <c r="B28" s="86" t="s">
        <v>1882</v>
      </c>
      <c r="C28" s="83" t="s">
        <v>1883</v>
      </c>
      <c r="D28" s="96" t="s">
        <v>30</v>
      </c>
      <c r="E28" s="83"/>
      <c r="F28" s="96" t="s">
        <v>1690</v>
      </c>
      <c r="G28" s="83" t="s">
        <v>1877</v>
      </c>
      <c r="H28" s="83" t="s">
        <v>931</v>
      </c>
      <c r="I28" s="96" t="s">
        <v>153</v>
      </c>
      <c r="J28" s="93">
        <v>20997.851737999994</v>
      </c>
      <c r="K28" s="95">
        <v>194229</v>
      </c>
      <c r="L28" s="93">
        <v>155182.80590686298</v>
      </c>
      <c r="M28" s="94">
        <v>7.3193506994159011E-2</v>
      </c>
      <c r="N28" s="94">
        <v>5.8900702282658618E-2</v>
      </c>
      <c r="O28" s="94">
        <f>L28/'סכום נכסי הקרן'!$C$42</f>
        <v>2.105392839060223E-3</v>
      </c>
    </row>
    <row r="29" spans="2:15">
      <c r="B29" s="86" t="s">
        <v>1884</v>
      </c>
      <c r="C29" s="83" t="s">
        <v>1885</v>
      </c>
      <c r="D29" s="96" t="s">
        <v>30</v>
      </c>
      <c r="E29" s="83"/>
      <c r="F29" s="96" t="s">
        <v>1690</v>
      </c>
      <c r="G29" s="83" t="s">
        <v>1877</v>
      </c>
      <c r="H29" s="83" t="s">
        <v>931</v>
      </c>
      <c r="I29" s="96" t="s">
        <v>151</v>
      </c>
      <c r="J29" s="93">
        <v>91333.987751999986</v>
      </c>
      <c r="K29" s="95">
        <v>31040.59</v>
      </c>
      <c r="L29" s="93">
        <v>98716.819386270989</v>
      </c>
      <c r="M29" s="94">
        <v>6.181344920413564E-3</v>
      </c>
      <c r="N29" s="94">
        <v>3.7468648378812329E-2</v>
      </c>
      <c r="O29" s="94">
        <f>L29/'סכום נכסי הקרן'!$C$42</f>
        <v>1.3393087166847309E-3</v>
      </c>
    </row>
    <row r="30" spans="2:15">
      <c r="B30" s="86" t="s">
        <v>1886</v>
      </c>
      <c r="C30" s="83" t="s">
        <v>1887</v>
      </c>
      <c r="D30" s="96" t="s">
        <v>30</v>
      </c>
      <c r="E30" s="83"/>
      <c r="F30" s="96" t="s">
        <v>1690</v>
      </c>
      <c r="G30" s="83" t="s">
        <v>1877</v>
      </c>
      <c r="H30" s="83" t="s">
        <v>931</v>
      </c>
      <c r="I30" s="96" t="s">
        <v>153</v>
      </c>
      <c r="J30" s="93">
        <v>286541.66934499989</v>
      </c>
      <c r="K30" s="95">
        <v>9794</v>
      </c>
      <c r="L30" s="93">
        <v>106783.10607629901</v>
      </c>
      <c r="M30" s="94">
        <v>8.2699910335926694E-3</v>
      </c>
      <c r="N30" s="94">
        <v>4.0530263021487767E-2</v>
      </c>
      <c r="O30" s="94">
        <f>L30/'סכום נכסי הקרן'!$C$42</f>
        <v>1.4487454686222128E-3</v>
      </c>
    </row>
    <row r="31" spans="2:15">
      <c r="B31" s="86" t="s">
        <v>1888</v>
      </c>
      <c r="C31" s="83" t="s">
        <v>1889</v>
      </c>
      <c r="D31" s="96" t="s">
        <v>30</v>
      </c>
      <c r="E31" s="83"/>
      <c r="F31" s="96" t="s">
        <v>1690</v>
      </c>
      <c r="G31" s="83" t="s">
        <v>1157</v>
      </c>
      <c r="H31" s="83"/>
      <c r="I31" s="96" t="s">
        <v>154</v>
      </c>
      <c r="J31" s="93">
        <v>408498.42224999995</v>
      </c>
      <c r="K31" s="95">
        <v>16265.48</v>
      </c>
      <c r="L31" s="93">
        <v>284381.30072912388</v>
      </c>
      <c r="M31" s="94">
        <v>0.29795618449470251</v>
      </c>
      <c r="N31" s="94">
        <v>0.10793888041342956</v>
      </c>
      <c r="O31" s="94">
        <f>L31/'סכום נכסי הקרן'!$C$42</f>
        <v>3.8582518895622702E-3</v>
      </c>
    </row>
    <row r="32" spans="2:15">
      <c r="B32" s="82"/>
      <c r="C32" s="83"/>
      <c r="D32" s="83"/>
      <c r="E32" s="83"/>
      <c r="F32" s="83"/>
      <c r="G32" s="83"/>
      <c r="H32" s="83"/>
      <c r="I32" s="83"/>
      <c r="J32" s="93"/>
      <c r="K32" s="95"/>
      <c r="L32" s="83"/>
      <c r="M32" s="83"/>
      <c r="N32" s="94"/>
      <c r="O32" s="83"/>
    </row>
    <row r="33" spans="2:15">
      <c r="B33" s="100" t="s">
        <v>238</v>
      </c>
      <c r="C33" s="81"/>
      <c r="D33" s="81"/>
      <c r="E33" s="81"/>
      <c r="F33" s="81"/>
      <c r="G33" s="81"/>
      <c r="H33" s="81"/>
      <c r="I33" s="81"/>
      <c r="J33" s="90"/>
      <c r="K33" s="92"/>
      <c r="L33" s="90">
        <v>43066.822996696988</v>
      </c>
      <c r="M33" s="81"/>
      <c r="N33" s="91">
        <v>1.63463091465871E-2</v>
      </c>
      <c r="O33" s="91">
        <f>L33/'סכום נכסי הקרן'!$C$42</f>
        <v>5.8429527812984313E-4</v>
      </c>
    </row>
    <row r="34" spans="2:15">
      <c r="B34" s="86" t="s">
        <v>1890</v>
      </c>
      <c r="C34" s="83" t="s">
        <v>1891</v>
      </c>
      <c r="D34" s="96" t="s">
        <v>30</v>
      </c>
      <c r="E34" s="83"/>
      <c r="F34" s="96" t="s">
        <v>1690</v>
      </c>
      <c r="G34" s="83" t="s">
        <v>971</v>
      </c>
      <c r="H34" s="83" t="s">
        <v>936</v>
      </c>
      <c r="I34" s="96" t="s">
        <v>151</v>
      </c>
      <c r="J34" s="93">
        <v>1304685.1877480005</v>
      </c>
      <c r="K34" s="95">
        <v>948</v>
      </c>
      <c r="L34" s="93">
        <v>43066.822996696988</v>
      </c>
      <c r="M34" s="94">
        <v>4.0828959689485217E-3</v>
      </c>
      <c r="N34" s="94">
        <v>1.63463091465871E-2</v>
      </c>
      <c r="O34" s="94">
        <f>L34/'סכום נכסי הקרן'!$C$42</f>
        <v>5.8429527812984313E-4</v>
      </c>
    </row>
    <row r="35" spans="2:15">
      <c r="B35" s="82"/>
      <c r="C35" s="83"/>
      <c r="D35" s="83"/>
      <c r="E35" s="83"/>
      <c r="F35" s="83"/>
      <c r="G35" s="83"/>
      <c r="H35" s="83"/>
      <c r="I35" s="83"/>
      <c r="J35" s="93"/>
      <c r="K35" s="95"/>
      <c r="L35" s="83"/>
      <c r="M35" s="83"/>
      <c r="N35" s="94"/>
      <c r="O35" s="83"/>
    </row>
    <row r="36" spans="2:15">
      <c r="B36" s="100" t="s">
        <v>32</v>
      </c>
      <c r="C36" s="81"/>
      <c r="D36" s="81"/>
      <c r="E36" s="81"/>
      <c r="F36" s="81"/>
      <c r="G36" s="81"/>
      <c r="H36" s="81"/>
      <c r="I36" s="81"/>
      <c r="J36" s="90"/>
      <c r="K36" s="92"/>
      <c r="L36" s="90">
        <v>838547.10170998098</v>
      </c>
      <c r="M36" s="81"/>
      <c r="N36" s="91">
        <v>0.31827632513262555</v>
      </c>
      <c r="O36" s="91">
        <f>L36/'סכום נכסי הקרן'!$C$42</f>
        <v>1.1376718270028523E-2</v>
      </c>
    </row>
    <row r="37" spans="2:15">
      <c r="B37" s="86" t="s">
        <v>1892</v>
      </c>
      <c r="C37" s="83" t="s">
        <v>1893</v>
      </c>
      <c r="D37" s="96" t="s">
        <v>143</v>
      </c>
      <c r="E37" s="83"/>
      <c r="F37" s="96" t="s">
        <v>1656</v>
      </c>
      <c r="G37" s="83" t="s">
        <v>1157</v>
      </c>
      <c r="H37" s="83"/>
      <c r="I37" s="96" t="s">
        <v>153</v>
      </c>
      <c r="J37" s="93">
        <v>303189.41597800009</v>
      </c>
      <c r="K37" s="95">
        <v>2857</v>
      </c>
      <c r="L37" s="93">
        <v>32959.372744174994</v>
      </c>
      <c r="M37" s="94">
        <v>2.5503727209826208E-3</v>
      </c>
      <c r="N37" s="94">
        <v>1.2509956822104148E-2</v>
      </c>
      <c r="O37" s="94">
        <f>L37/'סכום נכסי הקרן'!$C$42</f>
        <v>4.4716569564511163E-4</v>
      </c>
    </row>
    <row r="38" spans="2:15">
      <c r="B38" s="86" t="s">
        <v>1894</v>
      </c>
      <c r="C38" s="83" t="s">
        <v>1895</v>
      </c>
      <c r="D38" s="96" t="s">
        <v>143</v>
      </c>
      <c r="E38" s="83"/>
      <c r="F38" s="96" t="s">
        <v>1656</v>
      </c>
      <c r="G38" s="83" t="s">
        <v>1157</v>
      </c>
      <c r="H38" s="83"/>
      <c r="I38" s="96" t="s">
        <v>160</v>
      </c>
      <c r="J38" s="93">
        <v>1171752.0242999995</v>
      </c>
      <c r="K38" s="95">
        <v>1314</v>
      </c>
      <c r="L38" s="93">
        <v>49700.940122545995</v>
      </c>
      <c r="M38" s="94">
        <v>7.4443210007613808E-3</v>
      </c>
      <c r="N38" s="94">
        <v>1.8864333971917557E-2</v>
      </c>
      <c r="O38" s="94">
        <f>L38/'סכום נכסי הקרן'!$C$42</f>
        <v>6.7430152984456078E-4</v>
      </c>
    </row>
    <row r="39" spans="2:15">
      <c r="B39" s="86" t="s">
        <v>1896</v>
      </c>
      <c r="C39" s="83" t="s">
        <v>1897</v>
      </c>
      <c r="D39" s="96" t="s">
        <v>30</v>
      </c>
      <c r="E39" s="83"/>
      <c r="F39" s="96" t="s">
        <v>1656</v>
      </c>
      <c r="G39" s="83" t="s">
        <v>1157</v>
      </c>
      <c r="H39" s="83"/>
      <c r="I39" s="96" t="s">
        <v>153</v>
      </c>
      <c r="J39" s="93">
        <v>26136.816592999989</v>
      </c>
      <c r="K39" s="95">
        <v>29935</v>
      </c>
      <c r="L39" s="93">
        <v>29770.533258936</v>
      </c>
      <c r="M39" s="94">
        <v>5.6041830851627332E-3</v>
      </c>
      <c r="N39" s="94">
        <v>1.1299610843052987E-2</v>
      </c>
      <c r="O39" s="94">
        <f>L39/'סכום נכסי הקרן'!$C$42</f>
        <v>4.0390214091106394E-4</v>
      </c>
    </row>
    <row r="40" spans="2:15">
      <c r="B40" s="86" t="s">
        <v>1898</v>
      </c>
      <c r="C40" s="83" t="s">
        <v>1899</v>
      </c>
      <c r="D40" s="96" t="s">
        <v>143</v>
      </c>
      <c r="E40" s="83"/>
      <c r="F40" s="96" t="s">
        <v>1656</v>
      </c>
      <c r="G40" s="83" t="s">
        <v>1157</v>
      </c>
      <c r="H40" s="83"/>
      <c r="I40" s="96" t="s">
        <v>151</v>
      </c>
      <c r="J40" s="93">
        <v>5889195.9080780074</v>
      </c>
      <c r="K40" s="95">
        <v>1393.3</v>
      </c>
      <c r="L40" s="93">
        <v>285712.60806149413</v>
      </c>
      <c r="M40" s="94">
        <v>7.6491049080053596E-3</v>
      </c>
      <c r="N40" s="94">
        <v>0.10844418727634145</v>
      </c>
      <c r="O40" s="94">
        <f>L40/'סכום נכסי הקרן'!$C$42</f>
        <v>3.8763139738749032E-3</v>
      </c>
    </row>
    <row r="41" spans="2:15">
      <c r="B41" s="86" t="s">
        <v>1900</v>
      </c>
      <c r="C41" s="83" t="s">
        <v>1901</v>
      </c>
      <c r="D41" s="96" t="s">
        <v>30</v>
      </c>
      <c r="E41" s="83"/>
      <c r="F41" s="96" t="s">
        <v>1656</v>
      </c>
      <c r="G41" s="83" t="s">
        <v>1157</v>
      </c>
      <c r="H41" s="83"/>
      <c r="I41" s="96" t="s">
        <v>160</v>
      </c>
      <c r="J41" s="93">
        <v>152885.850897</v>
      </c>
      <c r="K41" s="95">
        <v>9922.5779999999995</v>
      </c>
      <c r="L41" s="93">
        <v>48969.463524740997</v>
      </c>
      <c r="M41" s="94">
        <v>3.4495236129688057E-2</v>
      </c>
      <c r="N41" s="94">
        <v>1.8586696993630785E-2</v>
      </c>
      <c r="O41" s="94">
        <f>L41/'סכום נכסי הקרן'!$C$42</f>
        <v>6.6437745622081748E-4</v>
      </c>
    </row>
    <row r="42" spans="2:15">
      <c r="B42" s="86" t="s">
        <v>1902</v>
      </c>
      <c r="C42" s="83" t="s">
        <v>1903</v>
      </c>
      <c r="D42" s="96" t="s">
        <v>143</v>
      </c>
      <c r="E42" s="83"/>
      <c r="F42" s="96" t="s">
        <v>1656</v>
      </c>
      <c r="G42" s="83" t="s">
        <v>1157</v>
      </c>
      <c r="H42" s="83"/>
      <c r="I42" s="96" t="s">
        <v>151</v>
      </c>
      <c r="J42" s="93">
        <v>617180.91916699975</v>
      </c>
      <c r="K42" s="95">
        <v>18214.509999999998</v>
      </c>
      <c r="L42" s="93">
        <v>391434.18399808899</v>
      </c>
      <c r="M42" s="94">
        <v>1.2311382842359711E-2</v>
      </c>
      <c r="N42" s="94">
        <v>0.14857153922557867</v>
      </c>
      <c r="O42" s="94">
        <f>L42/'סכום נכסי הקרן'!$C$42</f>
        <v>5.3106574735320676E-3</v>
      </c>
    </row>
    <row r="43" spans="2:15">
      <c r="B43" s="142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</row>
    <row r="44" spans="2:15">
      <c r="B44" s="142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</row>
    <row r="45" spans="2:15">
      <c r="B45" s="142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</row>
    <row r="46" spans="2:15">
      <c r="B46" s="143" t="s">
        <v>243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</row>
    <row r="47" spans="2:15">
      <c r="B47" s="143" t="s">
        <v>131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</row>
    <row r="48" spans="2:15">
      <c r="B48" s="143" t="s">
        <v>225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</row>
    <row r="49" spans="2:15">
      <c r="B49" s="143" t="s">
        <v>233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</row>
    <row r="50" spans="2:15">
      <c r="B50" s="142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</row>
    <row r="51" spans="2:15">
      <c r="B51" s="142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2:15">
      <c r="B52" s="142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</row>
    <row r="53" spans="2:15">
      <c r="B53" s="142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</row>
    <row r="54" spans="2:15">
      <c r="B54" s="142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</row>
    <row r="55" spans="2:15">
      <c r="B55" s="142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</row>
    <row r="56" spans="2:15">
      <c r="B56" s="142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</row>
    <row r="57" spans="2:15">
      <c r="B57" s="142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</row>
    <row r="58" spans="2:15">
      <c r="B58" s="142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</row>
    <row r="59" spans="2:15">
      <c r="B59" s="142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</row>
    <row r="60" spans="2:15">
      <c r="B60" s="142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</row>
    <row r="61" spans="2:15">
      <c r="B61" s="142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</row>
    <row r="62" spans="2:15">
      <c r="B62" s="142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</row>
    <row r="63" spans="2:15">
      <c r="B63" s="142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</row>
    <row r="64" spans="2:15">
      <c r="B64" s="142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</row>
    <row r="65" spans="2:15">
      <c r="B65" s="142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</row>
    <row r="66" spans="2:15">
      <c r="B66" s="142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</row>
    <row r="67" spans="2:15">
      <c r="B67" s="142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</row>
    <row r="68" spans="2:15">
      <c r="B68" s="142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</row>
    <row r="69" spans="2:15">
      <c r="B69" s="142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</row>
    <row r="70" spans="2:15">
      <c r="B70" s="142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</row>
    <row r="71" spans="2:15">
      <c r="B71" s="142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</row>
    <row r="72" spans="2:15">
      <c r="B72" s="142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</row>
    <row r="73" spans="2:15">
      <c r="B73" s="142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</row>
    <row r="74" spans="2:15">
      <c r="B74" s="142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</row>
    <row r="75" spans="2:15">
      <c r="B75" s="142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</row>
    <row r="76" spans="2:15">
      <c r="B76" s="142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</row>
    <row r="77" spans="2:15">
      <c r="B77" s="142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</row>
    <row r="78" spans="2:15">
      <c r="B78" s="142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</row>
    <row r="79" spans="2:15">
      <c r="B79" s="142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</row>
    <row r="80" spans="2:15">
      <c r="B80" s="142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</row>
    <row r="81" spans="2:15">
      <c r="B81" s="142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</row>
    <row r="82" spans="2:15">
      <c r="B82" s="142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</row>
    <row r="83" spans="2:15">
      <c r="B83" s="142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</row>
    <row r="84" spans="2:15">
      <c r="B84" s="142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</row>
    <row r="85" spans="2:15">
      <c r="B85" s="142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</row>
    <row r="86" spans="2:15">
      <c r="B86" s="142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</row>
    <row r="87" spans="2:15">
      <c r="B87" s="142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</row>
    <row r="88" spans="2:15">
      <c r="B88" s="142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</row>
    <row r="89" spans="2:15">
      <c r="B89" s="142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</row>
    <row r="90" spans="2:15">
      <c r="B90" s="142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</row>
    <row r="91" spans="2:15">
      <c r="B91" s="142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</row>
    <row r="92" spans="2:15">
      <c r="B92" s="142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</row>
    <row r="93" spans="2:15">
      <c r="B93" s="142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</row>
    <row r="94" spans="2:15">
      <c r="B94" s="142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</row>
    <row r="95" spans="2:15">
      <c r="B95" s="142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</row>
    <row r="96" spans="2:15">
      <c r="B96" s="142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</row>
    <row r="97" spans="2:15">
      <c r="B97" s="142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</row>
    <row r="98" spans="2:15">
      <c r="B98" s="142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</row>
    <row r="99" spans="2:15">
      <c r="B99" s="142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</row>
    <row r="100" spans="2:15">
      <c r="B100" s="142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</row>
    <row r="101" spans="2:15">
      <c r="B101" s="142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</row>
    <row r="102" spans="2:15">
      <c r="B102" s="142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</row>
    <row r="103" spans="2:15">
      <c r="B103" s="142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</row>
    <row r="104" spans="2:15">
      <c r="B104" s="142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</row>
    <row r="105" spans="2:15">
      <c r="B105" s="142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</row>
    <row r="106" spans="2:15">
      <c r="B106" s="142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</row>
    <row r="107" spans="2:15">
      <c r="B107" s="142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</row>
    <row r="108" spans="2:15">
      <c r="B108" s="142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</row>
    <row r="109" spans="2:15">
      <c r="B109" s="142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</row>
    <row r="110" spans="2:15">
      <c r="B110" s="142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</row>
    <row r="111" spans="2:15">
      <c r="B111" s="142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</row>
    <row r="112" spans="2:15">
      <c r="B112" s="142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</row>
    <row r="113" spans="2:15">
      <c r="B113" s="142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</row>
    <row r="114" spans="2:15">
      <c r="B114" s="142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</row>
    <row r="115" spans="2:15">
      <c r="B115" s="142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</row>
    <row r="116" spans="2:15">
      <c r="B116" s="142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</row>
    <row r="117" spans="2:15">
      <c r="B117" s="142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</row>
    <row r="118" spans="2:15">
      <c r="B118" s="142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</row>
    <row r="119" spans="2:15">
      <c r="B119" s="142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</row>
    <row r="120" spans="2:15">
      <c r="B120" s="142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</row>
    <row r="121" spans="2:15">
      <c r="B121" s="142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</row>
    <row r="122" spans="2:15">
      <c r="B122" s="142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</row>
    <row r="123" spans="2:15">
      <c r="B123" s="142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</row>
    <row r="124" spans="2:15">
      <c r="B124" s="142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</row>
    <row r="125" spans="2:15">
      <c r="B125" s="142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</row>
    <row r="126" spans="2:15">
      <c r="B126" s="142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</row>
    <row r="127" spans="2:15">
      <c r="B127" s="142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</row>
    <row r="128" spans="2:15">
      <c r="B128" s="142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</row>
    <row r="129" spans="2:15">
      <c r="B129" s="142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</row>
    <row r="130" spans="2:15">
      <c r="B130" s="142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</row>
    <row r="131" spans="2:15">
      <c r="B131" s="142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</row>
    <row r="132" spans="2:15">
      <c r="B132" s="142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</row>
    <row r="133" spans="2:15">
      <c r="B133" s="142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</row>
    <row r="134" spans="2:15">
      <c r="B134" s="142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</row>
    <row r="135" spans="2:15">
      <c r="B135" s="142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</row>
    <row r="136" spans="2:15">
      <c r="B136" s="142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</row>
    <row r="137" spans="2:15">
      <c r="B137" s="142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</row>
    <row r="138" spans="2:15">
      <c r="B138" s="142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</row>
    <row r="139" spans="2:15">
      <c r="B139" s="142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</row>
    <row r="140" spans="2:15">
      <c r="B140" s="142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</row>
    <row r="141" spans="2:15">
      <c r="B141" s="142"/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</row>
    <row r="142" spans="2:15">
      <c r="B142" s="142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</row>
    <row r="143" spans="2:15">
      <c r="B143" s="142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</row>
    <row r="144" spans="2:15">
      <c r="B144" s="142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</row>
    <row r="145" spans="2:15">
      <c r="B145" s="142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</row>
    <row r="146" spans="2:15">
      <c r="B146" s="142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</row>
    <row r="147" spans="2:15">
      <c r="B147" s="142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</row>
    <row r="148" spans="2:15">
      <c r="B148" s="142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</row>
    <row r="149" spans="2:15">
      <c r="B149" s="142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</row>
    <row r="150" spans="2:15">
      <c r="B150" s="142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</row>
    <row r="151" spans="2:15">
      <c r="B151" s="142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</row>
    <row r="152" spans="2:15">
      <c r="B152" s="142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</row>
    <row r="153" spans="2:15">
      <c r="B153" s="142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</row>
    <row r="154" spans="2:15">
      <c r="B154" s="142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</row>
    <row r="155" spans="2:15">
      <c r="B155" s="142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</row>
    <row r="156" spans="2:15">
      <c r="B156" s="142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</row>
    <row r="157" spans="2:15">
      <c r="B157" s="142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</row>
    <row r="158" spans="2:15">
      <c r="B158" s="142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</row>
    <row r="159" spans="2:15">
      <c r="B159" s="142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</row>
    <row r="160" spans="2:15">
      <c r="B160" s="142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</row>
    <row r="161" spans="2:15">
      <c r="B161" s="142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</row>
    <row r="162" spans="2:15">
      <c r="B162" s="142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</row>
    <row r="163" spans="2:15">
      <c r="B163" s="142"/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</row>
    <row r="164" spans="2:15">
      <c r="B164" s="142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</row>
    <row r="165" spans="2:15">
      <c r="B165" s="142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</row>
    <row r="166" spans="2:15">
      <c r="B166" s="142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</row>
    <row r="167" spans="2:15">
      <c r="B167" s="142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</row>
    <row r="168" spans="2:15">
      <c r="B168" s="142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</row>
    <row r="169" spans="2:15">
      <c r="B169" s="142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</row>
    <row r="170" spans="2:15">
      <c r="B170" s="142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</row>
    <row r="171" spans="2:15">
      <c r="B171" s="142"/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</row>
    <row r="172" spans="2:15">
      <c r="B172" s="142"/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</row>
    <row r="173" spans="2:15">
      <c r="B173" s="142"/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</row>
    <row r="174" spans="2:15">
      <c r="B174" s="142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</row>
    <row r="175" spans="2:15">
      <c r="B175" s="142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</row>
    <row r="176" spans="2:15">
      <c r="B176" s="142"/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</row>
    <row r="177" spans="2:15">
      <c r="B177" s="142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</row>
    <row r="178" spans="2:15">
      <c r="B178" s="142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</row>
    <row r="179" spans="2:15">
      <c r="B179" s="142"/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</row>
    <row r="180" spans="2:15">
      <c r="B180" s="142"/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</row>
    <row r="181" spans="2:15">
      <c r="B181" s="142"/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</row>
    <row r="182" spans="2:15">
      <c r="B182" s="142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</row>
    <row r="183" spans="2:15">
      <c r="B183" s="142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</row>
    <row r="184" spans="2:15">
      <c r="B184" s="142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</row>
    <row r="185" spans="2:15">
      <c r="B185" s="142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</row>
    <row r="186" spans="2:15">
      <c r="B186" s="142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</row>
    <row r="187" spans="2:15">
      <c r="B187" s="142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</row>
    <row r="188" spans="2:15">
      <c r="B188" s="142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</row>
    <row r="189" spans="2:15">
      <c r="B189" s="142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</row>
    <row r="190" spans="2:15">
      <c r="B190" s="142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</row>
    <row r="191" spans="2:15">
      <c r="B191" s="142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</row>
    <row r="192" spans="2:15">
      <c r="B192" s="142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</row>
    <row r="193" spans="2:15">
      <c r="B193" s="142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</row>
    <row r="194" spans="2:15">
      <c r="B194" s="142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</row>
    <row r="195" spans="2:15">
      <c r="B195" s="142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</row>
    <row r="196" spans="2:15">
      <c r="B196" s="142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</row>
    <row r="197" spans="2:15">
      <c r="B197" s="142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</row>
    <row r="198" spans="2:15">
      <c r="B198" s="142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</row>
    <row r="199" spans="2:15">
      <c r="B199" s="142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</row>
    <row r="200" spans="2:15">
      <c r="B200" s="142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</row>
    <row r="201" spans="2:15">
      <c r="B201" s="142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</row>
    <row r="202" spans="2:15">
      <c r="B202" s="142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</row>
    <row r="203" spans="2:15">
      <c r="B203" s="142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</row>
    <row r="204" spans="2:15">
      <c r="B204" s="142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</row>
    <row r="205" spans="2:15">
      <c r="B205" s="142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</row>
    <row r="206" spans="2:15">
      <c r="B206" s="142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</row>
    <row r="207" spans="2:15">
      <c r="B207" s="142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</row>
    <row r="208" spans="2:15">
      <c r="B208" s="142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</row>
    <row r="209" spans="2:15">
      <c r="B209" s="142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</row>
    <row r="210" spans="2:15">
      <c r="B210" s="142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</row>
    <row r="211" spans="2:15">
      <c r="B211" s="142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</row>
    <row r="212" spans="2:15">
      <c r="B212" s="142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</row>
    <row r="213" spans="2:15">
      <c r="B213" s="142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</row>
    <row r="214" spans="2:15">
      <c r="B214" s="142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</row>
    <row r="215" spans="2:15">
      <c r="B215" s="142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</row>
    <row r="216" spans="2:15">
      <c r="B216" s="142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</row>
    <row r="217" spans="2:15">
      <c r="B217" s="142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</row>
    <row r="218" spans="2:15">
      <c r="B218" s="142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</row>
    <row r="219" spans="2:15">
      <c r="B219" s="142"/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</row>
    <row r="220" spans="2:15">
      <c r="B220" s="142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</row>
    <row r="221" spans="2:15">
      <c r="B221" s="142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</row>
    <row r="222" spans="2:15">
      <c r="B222" s="142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</row>
    <row r="223" spans="2:15">
      <c r="B223" s="142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</row>
    <row r="224" spans="2:15">
      <c r="B224" s="142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</row>
    <row r="225" spans="2:15">
      <c r="B225" s="142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</row>
    <row r="226" spans="2:15">
      <c r="B226" s="142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</row>
    <row r="227" spans="2:15">
      <c r="B227" s="142"/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</row>
    <row r="228" spans="2:15">
      <c r="B228" s="142"/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</row>
    <row r="229" spans="2:15">
      <c r="B229" s="142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</row>
    <row r="230" spans="2:15">
      <c r="B230" s="142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</row>
    <row r="231" spans="2:15">
      <c r="B231" s="142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</row>
    <row r="232" spans="2:15">
      <c r="B232" s="142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</row>
    <row r="233" spans="2:15">
      <c r="B233" s="142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</row>
    <row r="234" spans="2:15">
      <c r="B234" s="142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</row>
    <row r="235" spans="2:15">
      <c r="B235" s="142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</row>
    <row r="236" spans="2:15">
      <c r="B236" s="142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</row>
    <row r="237" spans="2:15">
      <c r="B237" s="142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</row>
    <row r="238" spans="2:15">
      <c r="B238" s="142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</row>
    <row r="239" spans="2:15">
      <c r="B239" s="142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</row>
    <row r="240" spans="2:15">
      <c r="B240" s="142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</row>
    <row r="241" spans="2:15">
      <c r="B241" s="142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</row>
    <row r="242" spans="2:15">
      <c r="B242" s="142"/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</row>
    <row r="243" spans="2:15">
      <c r="B243" s="142"/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</row>
    <row r="244" spans="2:15">
      <c r="B244" s="142"/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</row>
    <row r="245" spans="2:15">
      <c r="B245" s="142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</row>
    <row r="246" spans="2:15">
      <c r="B246" s="142"/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</row>
    <row r="247" spans="2:15">
      <c r="B247" s="142"/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</row>
    <row r="248" spans="2:15">
      <c r="B248" s="142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</row>
    <row r="249" spans="2:15">
      <c r="B249" s="142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</row>
    <row r="250" spans="2:15">
      <c r="B250" s="142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</row>
    <row r="251" spans="2:15">
      <c r="B251" s="142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</row>
    <row r="252" spans="2:15">
      <c r="B252" s="142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</row>
    <row r="253" spans="2:15">
      <c r="B253" s="142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</row>
    <row r="254" spans="2:15">
      <c r="B254" s="142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</row>
    <row r="255" spans="2:15">
      <c r="B255" s="142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</row>
    <row r="256" spans="2:15">
      <c r="B256" s="142"/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</row>
    <row r="257" spans="2:15">
      <c r="B257" s="142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</row>
    <row r="258" spans="2:15">
      <c r="B258" s="142"/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</row>
    <row r="259" spans="2:15">
      <c r="B259" s="142"/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</row>
    <row r="260" spans="2:15">
      <c r="B260" s="142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</row>
    <row r="261" spans="2:15">
      <c r="B261" s="142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</row>
    <row r="262" spans="2:15">
      <c r="B262" s="142"/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</row>
    <row r="263" spans="2:15">
      <c r="B263" s="142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</row>
    <row r="264" spans="2:15">
      <c r="B264" s="142"/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</row>
    <row r="265" spans="2:15">
      <c r="B265" s="142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</row>
    <row r="266" spans="2:15">
      <c r="B266" s="142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</row>
    <row r="267" spans="2:15">
      <c r="B267" s="142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</row>
    <row r="268" spans="2:15">
      <c r="B268" s="142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</row>
    <row r="269" spans="2:15">
      <c r="B269" s="142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</row>
    <row r="270" spans="2:15">
      <c r="B270" s="142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</row>
    <row r="271" spans="2:15">
      <c r="B271" s="142"/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</row>
    <row r="272" spans="2:15">
      <c r="B272" s="142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</row>
    <row r="273" spans="2:15">
      <c r="B273" s="142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</row>
    <row r="274" spans="2:15">
      <c r="B274" s="142"/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</row>
    <row r="275" spans="2:15">
      <c r="B275" s="142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</row>
    <row r="276" spans="2:15">
      <c r="B276" s="142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</row>
    <row r="277" spans="2:15">
      <c r="B277" s="142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</row>
    <row r="278" spans="2:15">
      <c r="B278" s="142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</row>
    <row r="279" spans="2:15">
      <c r="B279" s="142"/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</row>
    <row r="280" spans="2:15">
      <c r="B280" s="142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</row>
    <row r="281" spans="2:15">
      <c r="B281" s="142"/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</row>
    <row r="282" spans="2:15">
      <c r="B282" s="142"/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</row>
    <row r="283" spans="2:15">
      <c r="B283" s="142"/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</row>
    <row r="284" spans="2:15">
      <c r="B284" s="142"/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</row>
    <row r="285" spans="2:15">
      <c r="B285" s="142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</row>
    <row r="286" spans="2:15">
      <c r="B286" s="142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</row>
    <row r="287" spans="2:15">
      <c r="B287" s="142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</row>
    <row r="288" spans="2:15">
      <c r="B288" s="142"/>
      <c r="C288" s="128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</row>
    <row r="289" spans="2:15">
      <c r="B289" s="142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</row>
    <row r="290" spans="2:15">
      <c r="B290" s="142"/>
      <c r="C290" s="128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</row>
    <row r="291" spans="2:15">
      <c r="B291" s="142"/>
      <c r="C291" s="128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</row>
    <row r="292" spans="2:15">
      <c r="B292" s="142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</row>
    <row r="293" spans="2:15">
      <c r="B293" s="142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</row>
    <row r="294" spans="2:15">
      <c r="B294" s="142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</row>
    <row r="295" spans="2:15">
      <c r="B295" s="142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</row>
    <row r="296" spans="2:15">
      <c r="B296" s="142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</row>
    <row r="297" spans="2:15">
      <c r="B297" s="142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</row>
    <row r="298" spans="2:15">
      <c r="B298" s="142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</row>
    <row r="299" spans="2:15">
      <c r="B299" s="142"/>
      <c r="C299" s="128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</row>
    <row r="300" spans="2:15">
      <c r="B300" s="142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</row>
    <row r="301" spans="2:15">
      <c r="B301" s="142"/>
      <c r="C301" s="128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</row>
    <row r="302" spans="2:15">
      <c r="B302" s="142"/>
      <c r="C302" s="128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</row>
    <row r="303" spans="2:15">
      <c r="B303" s="142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</row>
    <row r="304" spans="2:15">
      <c r="B304" s="142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</row>
    <row r="305" spans="2:15">
      <c r="B305" s="142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</row>
    <row r="306" spans="2:15">
      <c r="B306" s="142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</row>
    <row r="307" spans="2:15">
      <c r="B307" s="142"/>
      <c r="C307" s="128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</row>
    <row r="308" spans="2:15">
      <c r="B308" s="142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</row>
    <row r="309" spans="2:15">
      <c r="B309" s="142"/>
      <c r="C309" s="128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</row>
    <row r="310" spans="2:15">
      <c r="B310" s="142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</row>
    <row r="311" spans="2:15">
      <c r="B311" s="142"/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</row>
    <row r="312" spans="2:15">
      <c r="B312" s="142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</row>
    <row r="313" spans="2:15">
      <c r="B313" s="142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</row>
    <row r="314" spans="2:15">
      <c r="B314" s="142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</row>
    <row r="315" spans="2:15">
      <c r="B315" s="142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</row>
    <row r="316" spans="2:15">
      <c r="B316" s="142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</row>
    <row r="317" spans="2:15">
      <c r="B317" s="142"/>
      <c r="C317" s="128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</row>
    <row r="318" spans="2:15">
      <c r="B318" s="142"/>
      <c r="C318" s="128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</row>
    <row r="319" spans="2:15">
      <c r="B319" s="142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</row>
    <row r="320" spans="2:15">
      <c r="B320" s="142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</row>
    <row r="321" spans="2:15">
      <c r="B321" s="142"/>
      <c r="C321" s="128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</row>
    <row r="322" spans="2:15">
      <c r="B322" s="142"/>
      <c r="C322" s="128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</row>
    <row r="323" spans="2:15">
      <c r="B323" s="142"/>
      <c r="C323" s="128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</row>
    <row r="324" spans="2:15">
      <c r="B324" s="142"/>
      <c r="C324" s="128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</row>
    <row r="325" spans="2:15">
      <c r="B325" s="147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</row>
    <row r="326" spans="2:15">
      <c r="B326" s="147"/>
      <c r="C326" s="128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</row>
    <row r="327" spans="2:15">
      <c r="B327" s="148"/>
      <c r="C327" s="128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</row>
    <row r="328" spans="2:15">
      <c r="B328" s="142"/>
      <c r="C328" s="142"/>
      <c r="D328" s="142"/>
      <c r="E328" s="142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</row>
    <row r="329" spans="2:15">
      <c r="B329" s="142"/>
      <c r="C329" s="142"/>
      <c r="D329" s="142"/>
      <c r="E329" s="142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</row>
    <row r="330" spans="2:15">
      <c r="B330" s="142"/>
      <c r="C330" s="142"/>
      <c r="D330" s="142"/>
      <c r="E330" s="142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</row>
    <row r="331" spans="2:15">
      <c r="B331" s="142"/>
      <c r="C331" s="142"/>
      <c r="D331" s="142"/>
      <c r="E331" s="142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</row>
    <row r="332" spans="2:15">
      <c r="B332" s="142"/>
      <c r="C332" s="142"/>
      <c r="D332" s="142"/>
      <c r="E332" s="142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</row>
    <row r="333" spans="2:15">
      <c r="B333" s="142"/>
      <c r="C333" s="142"/>
      <c r="D333" s="142"/>
      <c r="E333" s="142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</row>
    <row r="334" spans="2:15">
      <c r="B334" s="142"/>
      <c r="C334" s="142"/>
      <c r="D334" s="142"/>
      <c r="E334" s="142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</row>
    <row r="335" spans="2:15">
      <c r="B335" s="142"/>
      <c r="C335" s="142"/>
      <c r="D335" s="142"/>
      <c r="E335" s="142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</row>
    <row r="336" spans="2:15">
      <c r="B336" s="142"/>
      <c r="C336" s="142"/>
      <c r="D336" s="142"/>
      <c r="E336" s="142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</row>
    <row r="337" spans="2:15">
      <c r="B337" s="142"/>
      <c r="C337" s="142"/>
      <c r="D337" s="142"/>
      <c r="E337" s="142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</row>
    <row r="338" spans="2:15">
      <c r="B338" s="142"/>
      <c r="C338" s="142"/>
      <c r="D338" s="142"/>
      <c r="E338" s="142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</row>
    <row r="339" spans="2:15">
      <c r="B339" s="142"/>
      <c r="C339" s="142"/>
      <c r="D339" s="142"/>
      <c r="E339" s="142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</row>
    <row r="340" spans="2:15">
      <c r="B340" s="142"/>
      <c r="C340" s="142"/>
      <c r="D340" s="142"/>
      <c r="E340" s="142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</row>
    <row r="341" spans="2:15">
      <c r="B341" s="142"/>
      <c r="C341" s="142"/>
      <c r="D341" s="142"/>
      <c r="E341" s="142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</row>
    <row r="342" spans="2:15">
      <c r="B342" s="142"/>
      <c r="C342" s="142"/>
      <c r="D342" s="142"/>
      <c r="E342" s="142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</row>
    <row r="343" spans="2:15">
      <c r="B343" s="142"/>
      <c r="C343" s="142"/>
      <c r="D343" s="142"/>
      <c r="E343" s="142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</row>
    <row r="344" spans="2:15">
      <c r="B344" s="142"/>
      <c r="C344" s="142"/>
      <c r="D344" s="142"/>
      <c r="E344" s="142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</row>
    <row r="345" spans="2:15">
      <c r="B345" s="142"/>
      <c r="C345" s="142"/>
      <c r="D345" s="142"/>
      <c r="E345" s="142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</row>
    <row r="346" spans="2:15">
      <c r="B346" s="142"/>
      <c r="C346" s="142"/>
      <c r="D346" s="142"/>
      <c r="E346" s="142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</row>
    <row r="347" spans="2:15">
      <c r="B347" s="142"/>
      <c r="C347" s="142"/>
      <c r="D347" s="142"/>
      <c r="E347" s="142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</row>
    <row r="348" spans="2:15">
      <c r="B348" s="142"/>
      <c r="C348" s="142"/>
      <c r="D348" s="142"/>
      <c r="E348" s="142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</row>
    <row r="349" spans="2:15">
      <c r="B349" s="142"/>
      <c r="C349" s="142"/>
      <c r="D349" s="142"/>
      <c r="E349" s="142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</row>
    <row r="350" spans="2:15">
      <c r="B350" s="142"/>
      <c r="C350" s="142"/>
      <c r="D350" s="142"/>
      <c r="E350" s="142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</row>
    <row r="351" spans="2:15">
      <c r="B351" s="142"/>
      <c r="C351" s="142"/>
      <c r="D351" s="142"/>
      <c r="E351" s="142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</row>
    <row r="352" spans="2:15">
      <c r="B352" s="142"/>
      <c r="C352" s="142"/>
      <c r="D352" s="142"/>
      <c r="E352" s="142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</row>
    <row r="353" spans="2:15">
      <c r="B353" s="142"/>
      <c r="C353" s="142"/>
      <c r="D353" s="142"/>
      <c r="E353" s="142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</row>
    <row r="354" spans="2:15">
      <c r="B354" s="142"/>
      <c r="C354" s="142"/>
      <c r="D354" s="142"/>
      <c r="E354" s="142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</row>
    <row r="355" spans="2:15">
      <c r="B355" s="142"/>
      <c r="C355" s="142"/>
      <c r="D355" s="142"/>
      <c r="E355" s="142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</row>
    <row r="356" spans="2:15">
      <c r="B356" s="142"/>
      <c r="C356" s="142"/>
      <c r="D356" s="142"/>
      <c r="E356" s="142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</row>
    <row r="357" spans="2:15">
      <c r="B357" s="142"/>
      <c r="C357" s="142"/>
      <c r="D357" s="142"/>
      <c r="E357" s="142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</row>
    <row r="358" spans="2:15">
      <c r="B358" s="142"/>
      <c r="C358" s="142"/>
      <c r="D358" s="142"/>
      <c r="E358" s="142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</row>
    <row r="359" spans="2:15">
      <c r="B359" s="142"/>
      <c r="C359" s="142"/>
      <c r="D359" s="142"/>
      <c r="E359" s="142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</row>
    <row r="360" spans="2:15">
      <c r="B360" s="142"/>
      <c r="C360" s="142"/>
      <c r="D360" s="142"/>
      <c r="E360" s="142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</row>
    <row r="361" spans="2:15">
      <c r="B361" s="142"/>
      <c r="C361" s="142"/>
      <c r="D361" s="142"/>
      <c r="E361" s="142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</row>
    <row r="362" spans="2:15">
      <c r="B362" s="142"/>
      <c r="C362" s="142"/>
      <c r="D362" s="142"/>
      <c r="E362" s="142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</row>
    <row r="363" spans="2:15">
      <c r="B363" s="142"/>
      <c r="C363" s="142"/>
      <c r="D363" s="142"/>
      <c r="E363" s="142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</row>
    <row r="364" spans="2:15">
      <c r="B364" s="142"/>
      <c r="C364" s="142"/>
      <c r="D364" s="142"/>
      <c r="E364" s="142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</row>
    <row r="365" spans="2:15">
      <c r="B365" s="142"/>
      <c r="C365" s="142"/>
      <c r="D365" s="142"/>
      <c r="E365" s="142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</row>
    <row r="366" spans="2:15">
      <c r="B366" s="142"/>
      <c r="C366" s="142"/>
      <c r="D366" s="142"/>
      <c r="E366" s="142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</row>
    <row r="367" spans="2:15">
      <c r="B367" s="142"/>
      <c r="C367" s="142"/>
      <c r="D367" s="142"/>
      <c r="E367" s="142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</row>
    <row r="368" spans="2:15">
      <c r="B368" s="142"/>
      <c r="C368" s="142"/>
      <c r="D368" s="142"/>
      <c r="E368" s="142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</row>
    <row r="369" spans="2:15">
      <c r="B369" s="142"/>
      <c r="C369" s="142"/>
      <c r="D369" s="142"/>
      <c r="E369" s="142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</row>
    <row r="370" spans="2:15">
      <c r="B370" s="142"/>
      <c r="C370" s="142"/>
      <c r="D370" s="142"/>
      <c r="E370" s="142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</row>
    <row r="371" spans="2:15">
      <c r="B371" s="142"/>
      <c r="C371" s="142"/>
      <c r="D371" s="142"/>
      <c r="E371" s="142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</row>
    <row r="372" spans="2:15">
      <c r="B372" s="142"/>
      <c r="C372" s="142"/>
      <c r="D372" s="142"/>
      <c r="E372" s="142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</row>
    <row r="373" spans="2:15">
      <c r="B373" s="142"/>
      <c r="C373" s="142"/>
      <c r="D373" s="142"/>
      <c r="E373" s="142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</row>
    <row r="374" spans="2:15">
      <c r="B374" s="142"/>
      <c r="C374" s="142"/>
      <c r="D374" s="142"/>
      <c r="E374" s="142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</row>
    <row r="375" spans="2:15">
      <c r="B375" s="142"/>
      <c r="C375" s="142"/>
      <c r="D375" s="142"/>
      <c r="E375" s="142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</row>
    <row r="376" spans="2:15">
      <c r="B376" s="142"/>
      <c r="C376" s="142"/>
      <c r="D376" s="142"/>
      <c r="E376" s="142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</row>
    <row r="377" spans="2:15">
      <c r="B377" s="142"/>
      <c r="C377" s="142"/>
      <c r="D377" s="142"/>
      <c r="E377" s="142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</row>
    <row r="378" spans="2:15">
      <c r="B378" s="142"/>
      <c r="C378" s="142"/>
      <c r="D378" s="142"/>
      <c r="E378" s="142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</row>
    <row r="379" spans="2:15">
      <c r="B379" s="142"/>
      <c r="C379" s="142"/>
      <c r="D379" s="142"/>
      <c r="E379" s="142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</row>
    <row r="380" spans="2:15">
      <c r="B380" s="142"/>
      <c r="C380" s="142"/>
      <c r="D380" s="142"/>
      <c r="E380" s="142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</row>
    <row r="381" spans="2:15">
      <c r="B381" s="142"/>
      <c r="C381" s="142"/>
      <c r="D381" s="142"/>
      <c r="E381" s="142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</row>
    <row r="382" spans="2:15">
      <c r="B382" s="142"/>
      <c r="C382" s="142"/>
      <c r="D382" s="142"/>
      <c r="E382" s="142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</row>
    <row r="383" spans="2:15">
      <c r="B383" s="142"/>
      <c r="C383" s="142"/>
      <c r="D383" s="142"/>
      <c r="E383" s="142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</row>
    <row r="384" spans="2:15">
      <c r="B384" s="142"/>
      <c r="C384" s="142"/>
      <c r="D384" s="142"/>
      <c r="E384" s="142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</row>
    <row r="385" spans="2:15">
      <c r="B385" s="142"/>
      <c r="C385" s="142"/>
      <c r="D385" s="142"/>
      <c r="E385" s="142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</row>
    <row r="386" spans="2:15">
      <c r="B386" s="142"/>
      <c r="C386" s="142"/>
      <c r="D386" s="142"/>
      <c r="E386" s="142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</row>
    <row r="387" spans="2:15">
      <c r="B387" s="142"/>
      <c r="C387" s="142"/>
      <c r="D387" s="142"/>
      <c r="E387" s="142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</row>
    <row r="388" spans="2:15">
      <c r="B388" s="142"/>
      <c r="C388" s="142"/>
      <c r="D388" s="142"/>
      <c r="E388" s="142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</row>
    <row r="389" spans="2:15">
      <c r="B389" s="142"/>
      <c r="C389" s="142"/>
      <c r="D389" s="142"/>
      <c r="E389" s="142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</row>
    <row r="390" spans="2:15">
      <c r="B390" s="142"/>
      <c r="C390" s="142"/>
      <c r="D390" s="142"/>
      <c r="E390" s="142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</row>
    <row r="391" spans="2:15">
      <c r="B391" s="142"/>
      <c r="C391" s="142"/>
      <c r="D391" s="142"/>
      <c r="E391" s="142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</row>
    <row r="392" spans="2:15">
      <c r="B392" s="142"/>
      <c r="C392" s="142"/>
      <c r="D392" s="142"/>
      <c r="E392" s="142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</row>
    <row r="393" spans="2:15">
      <c r="B393" s="142"/>
      <c r="C393" s="142"/>
      <c r="D393" s="142"/>
      <c r="E393" s="142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</row>
    <row r="394" spans="2:15">
      <c r="B394" s="142"/>
      <c r="C394" s="142"/>
      <c r="D394" s="142"/>
      <c r="E394" s="142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</row>
    <row r="395" spans="2:15">
      <c r="B395" s="142"/>
      <c r="C395" s="142"/>
      <c r="D395" s="142"/>
      <c r="E395" s="142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</row>
    <row r="396" spans="2:15">
      <c r="B396" s="142"/>
      <c r="C396" s="142"/>
      <c r="D396" s="142"/>
      <c r="E396" s="142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</row>
    <row r="397" spans="2:15">
      <c r="B397" s="142"/>
      <c r="C397" s="142"/>
      <c r="D397" s="142"/>
      <c r="E397" s="142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</row>
    <row r="398" spans="2:15">
      <c r="B398" s="142"/>
      <c r="C398" s="142"/>
      <c r="D398" s="142"/>
      <c r="E398" s="142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</row>
    <row r="399" spans="2:15">
      <c r="B399" s="142"/>
      <c r="C399" s="142"/>
      <c r="D399" s="142"/>
      <c r="E399" s="142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</row>
    <row r="400" spans="2:15">
      <c r="B400" s="142"/>
      <c r="C400" s="142"/>
      <c r="D400" s="142"/>
      <c r="E400" s="142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</row>
    <row r="401" spans="2:15">
      <c r="B401" s="142"/>
      <c r="C401" s="142"/>
      <c r="D401" s="142"/>
      <c r="E401" s="142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</row>
    <row r="402" spans="2:15">
      <c r="B402" s="142"/>
      <c r="C402" s="142"/>
      <c r="D402" s="142"/>
      <c r="E402" s="142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</row>
    <row r="403" spans="2:15">
      <c r="B403" s="142"/>
      <c r="C403" s="142"/>
      <c r="D403" s="142"/>
      <c r="E403" s="142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</row>
    <row r="404" spans="2:15">
      <c r="B404" s="142"/>
      <c r="C404" s="142"/>
      <c r="D404" s="142"/>
      <c r="E404" s="142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</row>
    <row r="405" spans="2:15">
      <c r="B405" s="142"/>
      <c r="C405" s="142"/>
      <c r="D405" s="142"/>
      <c r="E405" s="142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</row>
    <row r="406" spans="2:15">
      <c r="B406" s="142"/>
      <c r="C406" s="142"/>
      <c r="D406" s="142"/>
      <c r="E406" s="142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</row>
    <row r="407" spans="2:15">
      <c r="B407" s="142"/>
      <c r="C407" s="142"/>
      <c r="D407" s="142"/>
      <c r="E407" s="142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</row>
    <row r="408" spans="2:15">
      <c r="B408" s="142"/>
      <c r="C408" s="142"/>
      <c r="D408" s="142"/>
      <c r="E408" s="142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</row>
    <row r="409" spans="2:15">
      <c r="B409" s="142"/>
      <c r="C409" s="142"/>
      <c r="D409" s="142"/>
      <c r="E409" s="142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</row>
    <row r="410" spans="2:15">
      <c r="B410" s="142"/>
      <c r="C410" s="142"/>
      <c r="D410" s="142"/>
      <c r="E410" s="142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</row>
    <row r="411" spans="2:15">
      <c r="B411" s="142"/>
      <c r="C411" s="142"/>
      <c r="D411" s="142"/>
      <c r="E411" s="142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</row>
    <row r="412" spans="2:15">
      <c r="B412" s="142"/>
      <c r="C412" s="142"/>
      <c r="D412" s="142"/>
      <c r="E412" s="142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</row>
    <row r="413" spans="2:15">
      <c r="B413" s="142"/>
      <c r="C413" s="142"/>
      <c r="D413" s="142"/>
      <c r="E413" s="142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</row>
    <row r="414" spans="2:15">
      <c r="B414" s="142"/>
      <c r="C414" s="142"/>
      <c r="D414" s="142"/>
      <c r="E414" s="142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</row>
    <row r="415" spans="2:15">
      <c r="B415" s="142"/>
      <c r="C415" s="142"/>
      <c r="D415" s="142"/>
      <c r="E415" s="142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</row>
    <row r="416" spans="2:15">
      <c r="B416" s="142"/>
      <c r="C416" s="142"/>
      <c r="D416" s="142"/>
      <c r="E416" s="142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</row>
    <row r="417" spans="2:15">
      <c r="B417" s="142"/>
      <c r="C417" s="142"/>
      <c r="D417" s="142"/>
      <c r="E417" s="142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</row>
    <row r="418" spans="2:15">
      <c r="B418" s="142"/>
      <c r="C418" s="142"/>
      <c r="D418" s="142"/>
      <c r="E418" s="142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</row>
    <row r="419" spans="2:15">
      <c r="B419" s="142"/>
      <c r="C419" s="142"/>
      <c r="D419" s="142"/>
      <c r="E419" s="142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</row>
    <row r="420" spans="2:15">
      <c r="B420" s="142"/>
      <c r="C420" s="142"/>
      <c r="D420" s="142"/>
      <c r="E420" s="142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</row>
    <row r="421" spans="2:15">
      <c r="B421" s="142"/>
      <c r="C421" s="142"/>
      <c r="D421" s="142"/>
      <c r="E421" s="142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</row>
    <row r="422" spans="2:15">
      <c r="B422" s="142"/>
      <c r="C422" s="142"/>
      <c r="D422" s="142"/>
      <c r="E422" s="142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</row>
    <row r="423" spans="2:15">
      <c r="B423" s="142"/>
      <c r="C423" s="142"/>
      <c r="D423" s="142"/>
      <c r="E423" s="142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</row>
    <row r="424" spans="2:15">
      <c r="B424" s="142"/>
      <c r="C424" s="142"/>
      <c r="D424" s="142"/>
      <c r="E424" s="142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</row>
    <row r="425" spans="2:15">
      <c r="B425" s="142"/>
      <c r="C425" s="142"/>
      <c r="D425" s="142"/>
      <c r="E425" s="142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</row>
    <row r="426" spans="2:15">
      <c r="B426" s="142"/>
      <c r="C426" s="142"/>
      <c r="D426" s="142"/>
      <c r="E426" s="142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</row>
    <row r="427" spans="2:15">
      <c r="B427" s="142"/>
      <c r="C427" s="142"/>
      <c r="D427" s="142"/>
      <c r="E427" s="142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</row>
    <row r="428" spans="2:15">
      <c r="B428" s="142"/>
      <c r="C428" s="142"/>
      <c r="D428" s="142"/>
      <c r="E428" s="142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</row>
    <row r="429" spans="2:15">
      <c r="B429" s="142"/>
      <c r="C429" s="142"/>
      <c r="D429" s="142"/>
      <c r="E429" s="142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</row>
    <row r="430" spans="2:15">
      <c r="B430" s="142"/>
      <c r="C430" s="142"/>
      <c r="D430" s="142"/>
      <c r="E430" s="142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</row>
    <row r="431" spans="2:15">
      <c r="B431" s="142"/>
      <c r="C431" s="142"/>
      <c r="D431" s="142"/>
      <c r="E431" s="142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</row>
    <row r="432" spans="2:15">
      <c r="B432" s="142"/>
      <c r="C432" s="142"/>
      <c r="D432" s="142"/>
      <c r="E432" s="142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</row>
    <row r="433" spans="2:15">
      <c r="B433" s="142"/>
      <c r="C433" s="142"/>
      <c r="D433" s="142"/>
      <c r="E433" s="142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</row>
    <row r="434" spans="2:15">
      <c r="B434" s="142"/>
      <c r="C434" s="142"/>
      <c r="D434" s="142"/>
      <c r="E434" s="142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</row>
    <row r="435" spans="2:15">
      <c r="B435" s="142"/>
      <c r="C435" s="142"/>
      <c r="D435" s="142"/>
      <c r="E435" s="142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</row>
    <row r="436" spans="2:15">
      <c r="B436" s="142"/>
      <c r="C436" s="142"/>
      <c r="D436" s="142"/>
      <c r="E436" s="142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</row>
    <row r="437" spans="2:15">
      <c r="B437" s="142"/>
      <c r="C437" s="142"/>
      <c r="D437" s="142"/>
      <c r="E437" s="142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</row>
    <row r="438" spans="2:15">
      <c r="B438" s="142"/>
      <c r="C438" s="142"/>
      <c r="D438" s="142"/>
      <c r="E438" s="142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</row>
    <row r="439" spans="2:15">
      <c r="B439" s="142"/>
      <c r="C439" s="142"/>
      <c r="D439" s="142"/>
      <c r="E439" s="142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</row>
    <row r="440" spans="2:15">
      <c r="B440" s="142"/>
      <c r="C440" s="142"/>
      <c r="D440" s="142"/>
      <c r="E440" s="142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</row>
    <row r="441" spans="2:15">
      <c r="B441" s="142"/>
      <c r="C441" s="142"/>
      <c r="D441" s="142"/>
      <c r="E441" s="142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</row>
    <row r="442" spans="2:15">
      <c r="B442" s="142"/>
      <c r="C442" s="142"/>
      <c r="D442" s="142"/>
      <c r="E442" s="142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</row>
    <row r="443" spans="2:15">
      <c r="B443" s="142"/>
      <c r="C443" s="142"/>
      <c r="D443" s="142"/>
      <c r="E443" s="142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</row>
    <row r="444" spans="2:15">
      <c r="B444" s="142"/>
      <c r="C444" s="142"/>
      <c r="D444" s="142"/>
      <c r="E444" s="142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</row>
    <row r="445" spans="2:15">
      <c r="B445" s="142"/>
      <c r="C445" s="142"/>
      <c r="D445" s="142"/>
      <c r="E445" s="142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</row>
    <row r="446" spans="2:15">
      <c r="B446" s="142"/>
      <c r="C446" s="142"/>
      <c r="D446" s="142"/>
      <c r="E446" s="142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</row>
    <row r="447" spans="2:15">
      <c r="B447" s="142"/>
      <c r="C447" s="142"/>
      <c r="D447" s="142"/>
      <c r="E447" s="142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</row>
    <row r="448" spans="2:15">
      <c r="B448" s="142"/>
      <c r="C448" s="142"/>
      <c r="D448" s="142"/>
      <c r="E448" s="142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</row>
    <row r="449" spans="2:15">
      <c r="B449" s="142"/>
      <c r="C449" s="142"/>
      <c r="D449" s="142"/>
      <c r="E449" s="142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</row>
    <row r="450" spans="2:15">
      <c r="B450" s="142"/>
      <c r="C450" s="142"/>
      <c r="D450" s="142"/>
      <c r="E450" s="142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</row>
    <row r="451" spans="2:15">
      <c r="B451" s="142"/>
      <c r="C451" s="142"/>
      <c r="D451" s="142"/>
      <c r="E451" s="142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</row>
    <row r="452" spans="2:15">
      <c r="B452" s="142"/>
      <c r="C452" s="142"/>
      <c r="D452" s="142"/>
      <c r="E452" s="142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</row>
    <row r="453" spans="2:15">
      <c r="B453" s="142"/>
      <c r="C453" s="142"/>
      <c r="D453" s="142"/>
      <c r="E453" s="142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</row>
    <row r="454" spans="2:15">
      <c r="B454" s="142"/>
      <c r="C454" s="142"/>
      <c r="D454" s="142"/>
      <c r="E454" s="142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</row>
    <row r="455" spans="2:15">
      <c r="B455" s="142"/>
      <c r="C455" s="142"/>
      <c r="D455" s="142"/>
      <c r="E455" s="142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</row>
    <row r="456" spans="2:15">
      <c r="B456" s="142"/>
      <c r="C456" s="142"/>
      <c r="D456" s="142"/>
      <c r="E456" s="142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</row>
    <row r="457" spans="2:15">
      <c r="B457" s="142"/>
      <c r="C457" s="142"/>
      <c r="D457" s="142"/>
      <c r="E457" s="142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</row>
    <row r="458" spans="2:15">
      <c r="B458" s="142"/>
      <c r="C458" s="142"/>
      <c r="D458" s="142"/>
      <c r="E458" s="142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</row>
    <row r="459" spans="2:15">
      <c r="B459" s="142"/>
      <c r="C459" s="142"/>
      <c r="D459" s="142"/>
      <c r="E459" s="142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</row>
    <row r="460" spans="2:15">
      <c r="B460" s="142"/>
      <c r="C460" s="142"/>
      <c r="D460" s="142"/>
      <c r="E460" s="142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</row>
    <row r="461" spans="2:15">
      <c r="B461" s="142"/>
      <c r="C461" s="142"/>
      <c r="D461" s="142"/>
      <c r="E461" s="142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</row>
    <row r="462" spans="2:15">
      <c r="B462" s="142"/>
      <c r="C462" s="142"/>
      <c r="D462" s="142"/>
      <c r="E462" s="142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</row>
    <row r="463" spans="2:15">
      <c r="B463" s="142"/>
      <c r="C463" s="142"/>
      <c r="D463" s="142"/>
      <c r="E463" s="142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</row>
    <row r="464" spans="2:15">
      <c r="B464" s="142"/>
      <c r="C464" s="142"/>
      <c r="D464" s="142"/>
      <c r="E464" s="142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</row>
    <row r="465" spans="2:15">
      <c r="B465" s="142"/>
      <c r="C465" s="142"/>
      <c r="D465" s="142"/>
      <c r="E465" s="142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</row>
    <row r="466" spans="2:15">
      <c r="B466" s="142"/>
      <c r="C466" s="142"/>
      <c r="D466" s="142"/>
      <c r="E466" s="142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</row>
    <row r="467" spans="2:15">
      <c r="B467" s="142"/>
      <c r="C467" s="142"/>
      <c r="D467" s="142"/>
      <c r="E467" s="142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</row>
    <row r="468" spans="2:15">
      <c r="B468" s="142"/>
      <c r="C468" s="142"/>
      <c r="D468" s="142"/>
      <c r="E468" s="142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</row>
    <row r="469" spans="2:15">
      <c r="B469" s="142"/>
      <c r="C469" s="142"/>
      <c r="D469" s="142"/>
      <c r="E469" s="142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</row>
    <row r="470" spans="2:15">
      <c r="B470" s="142"/>
      <c r="C470" s="142"/>
      <c r="D470" s="142"/>
      <c r="E470" s="142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</row>
    <row r="471" spans="2:15">
      <c r="B471" s="142"/>
      <c r="C471" s="142"/>
      <c r="D471" s="142"/>
      <c r="E471" s="142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</row>
    <row r="472" spans="2:15">
      <c r="B472" s="142"/>
      <c r="C472" s="142"/>
      <c r="D472" s="142"/>
      <c r="E472" s="142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</row>
    <row r="473" spans="2:15">
      <c r="B473" s="142"/>
      <c r="C473" s="142"/>
      <c r="D473" s="142"/>
      <c r="E473" s="142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</row>
    <row r="474" spans="2:15">
      <c r="B474" s="142"/>
      <c r="C474" s="142"/>
      <c r="D474" s="142"/>
      <c r="E474" s="142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</row>
    <row r="475" spans="2:15">
      <c r="B475" s="142"/>
      <c r="C475" s="142"/>
      <c r="D475" s="142"/>
      <c r="E475" s="142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</row>
    <row r="476" spans="2:15">
      <c r="B476" s="142"/>
      <c r="C476" s="142"/>
      <c r="D476" s="142"/>
      <c r="E476" s="142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</row>
    <row r="477" spans="2:15">
      <c r="B477" s="142"/>
      <c r="C477" s="142"/>
      <c r="D477" s="142"/>
      <c r="E477" s="142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</row>
    <row r="478" spans="2:15">
      <c r="B478" s="142"/>
      <c r="C478" s="142"/>
      <c r="D478" s="142"/>
      <c r="E478" s="142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</row>
    <row r="479" spans="2:15">
      <c r="B479" s="142"/>
      <c r="C479" s="142"/>
      <c r="D479" s="142"/>
      <c r="E479" s="142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</row>
    <row r="480" spans="2:15">
      <c r="B480" s="142"/>
      <c r="C480" s="142"/>
      <c r="D480" s="142"/>
      <c r="E480" s="142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</row>
    <row r="481" spans="2:15">
      <c r="B481" s="142"/>
      <c r="C481" s="142"/>
      <c r="D481" s="142"/>
      <c r="E481" s="142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</row>
    <row r="482" spans="2:15">
      <c r="B482" s="142"/>
      <c r="C482" s="142"/>
      <c r="D482" s="142"/>
      <c r="E482" s="142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</row>
    <row r="483" spans="2:15">
      <c r="B483" s="142"/>
      <c r="C483" s="142"/>
      <c r="D483" s="142"/>
      <c r="E483" s="142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</row>
    <row r="484" spans="2:15">
      <c r="B484" s="142"/>
      <c r="C484" s="142"/>
      <c r="D484" s="142"/>
      <c r="E484" s="142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</row>
    <row r="485" spans="2:15">
      <c r="B485" s="142"/>
      <c r="C485" s="142"/>
      <c r="D485" s="142"/>
      <c r="E485" s="142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</row>
    <row r="486" spans="2:15">
      <c r="B486" s="142"/>
      <c r="C486" s="142"/>
      <c r="D486" s="142"/>
      <c r="E486" s="142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</row>
    <row r="487" spans="2:15">
      <c r="B487" s="142"/>
      <c r="C487" s="142"/>
      <c r="D487" s="142"/>
      <c r="E487" s="142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</row>
    <row r="488" spans="2:15">
      <c r="B488" s="142"/>
      <c r="C488" s="142"/>
      <c r="D488" s="142"/>
      <c r="E488" s="142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</row>
    <row r="489" spans="2:15">
      <c r="B489" s="142"/>
      <c r="C489" s="142"/>
      <c r="D489" s="142"/>
      <c r="E489" s="142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</row>
    <row r="490" spans="2:15">
      <c r="B490" s="142"/>
      <c r="C490" s="142"/>
      <c r="D490" s="142"/>
      <c r="E490" s="142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</row>
    <row r="491" spans="2:15">
      <c r="B491" s="142"/>
      <c r="C491" s="142"/>
      <c r="D491" s="142"/>
      <c r="E491" s="142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</row>
    <row r="492" spans="2:15">
      <c r="B492" s="142"/>
      <c r="C492" s="142"/>
      <c r="D492" s="142"/>
      <c r="E492" s="142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</row>
    <row r="493" spans="2:15">
      <c r="B493" s="142"/>
      <c r="C493" s="142"/>
      <c r="D493" s="142"/>
      <c r="E493" s="142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</row>
    <row r="494" spans="2:15">
      <c r="B494" s="142"/>
      <c r="C494" s="142"/>
      <c r="D494" s="142"/>
      <c r="E494" s="142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</row>
    <row r="495" spans="2:15">
      <c r="B495" s="142"/>
      <c r="C495" s="142"/>
      <c r="D495" s="142"/>
      <c r="E495" s="142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</row>
    <row r="496" spans="2:15">
      <c r="B496" s="142"/>
      <c r="C496" s="142"/>
      <c r="D496" s="142"/>
      <c r="E496" s="142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</row>
    <row r="497" spans="2:15">
      <c r="B497" s="142"/>
      <c r="C497" s="142"/>
      <c r="D497" s="142"/>
      <c r="E497" s="142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</row>
    <row r="498" spans="2:15">
      <c r="B498" s="142"/>
      <c r="C498" s="142"/>
      <c r="D498" s="142"/>
      <c r="E498" s="142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</row>
    <row r="499" spans="2:15">
      <c r="B499" s="142"/>
      <c r="C499" s="142"/>
      <c r="D499" s="142"/>
      <c r="E499" s="142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</row>
    <row r="500" spans="2:15">
      <c r="B500" s="142"/>
      <c r="C500" s="142"/>
      <c r="D500" s="142"/>
      <c r="E500" s="142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</row>
    <row r="501" spans="2:15">
      <c r="B501" s="142"/>
      <c r="C501" s="142"/>
      <c r="D501" s="142"/>
      <c r="E501" s="142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</row>
    <row r="502" spans="2:15">
      <c r="B502" s="142"/>
      <c r="C502" s="142"/>
      <c r="D502" s="142"/>
      <c r="E502" s="142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</row>
    <row r="503" spans="2:15">
      <c r="B503" s="142"/>
      <c r="C503" s="142"/>
      <c r="D503" s="142"/>
      <c r="E503" s="142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</row>
    <row r="504" spans="2:15">
      <c r="B504" s="142"/>
      <c r="C504" s="142"/>
      <c r="D504" s="142"/>
      <c r="E504" s="142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</row>
    <row r="505" spans="2:15">
      <c r="B505" s="142"/>
      <c r="C505" s="142"/>
      <c r="D505" s="142"/>
      <c r="E505" s="142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</row>
    <row r="506" spans="2:15">
      <c r="B506" s="142"/>
      <c r="C506" s="142"/>
      <c r="D506" s="142"/>
      <c r="E506" s="142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</row>
    <row r="507" spans="2:15">
      <c r="B507" s="142"/>
      <c r="C507" s="142"/>
      <c r="D507" s="142"/>
      <c r="E507" s="142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</row>
    <row r="508" spans="2:15">
      <c r="B508" s="142"/>
      <c r="C508" s="142"/>
      <c r="D508" s="142"/>
      <c r="E508" s="142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</row>
    <row r="509" spans="2:15">
      <c r="B509" s="142"/>
      <c r="C509" s="142"/>
      <c r="D509" s="142"/>
      <c r="E509" s="142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</row>
    <row r="510" spans="2:15">
      <c r="B510" s="142"/>
      <c r="C510" s="142"/>
      <c r="D510" s="142"/>
      <c r="E510" s="142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</row>
    <row r="511" spans="2:15">
      <c r="B511" s="142"/>
      <c r="C511" s="142"/>
      <c r="D511" s="142"/>
      <c r="E511" s="142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</row>
    <row r="512" spans="2:15">
      <c r="B512" s="142"/>
      <c r="C512" s="142"/>
      <c r="D512" s="142"/>
      <c r="E512" s="142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</row>
    <row r="513" spans="2:15">
      <c r="B513" s="142"/>
      <c r="C513" s="142"/>
      <c r="D513" s="142"/>
      <c r="E513" s="142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</row>
    <row r="514" spans="2:15">
      <c r="B514" s="142"/>
      <c r="C514" s="142"/>
      <c r="D514" s="142"/>
      <c r="E514" s="142"/>
      <c r="F514" s="128"/>
      <c r="G514" s="128"/>
      <c r="H514" s="128"/>
      <c r="I514" s="128"/>
      <c r="J514" s="128"/>
      <c r="K514" s="128"/>
      <c r="L514" s="128"/>
      <c r="M514" s="128"/>
      <c r="N514" s="128"/>
      <c r="O514" s="128"/>
    </row>
    <row r="515" spans="2:15">
      <c r="B515" s="142"/>
      <c r="C515" s="142"/>
      <c r="D515" s="142"/>
      <c r="E515" s="142"/>
      <c r="F515" s="128"/>
      <c r="G515" s="128"/>
      <c r="H515" s="128"/>
      <c r="I515" s="128"/>
      <c r="J515" s="128"/>
      <c r="K515" s="128"/>
      <c r="L515" s="128"/>
      <c r="M515" s="128"/>
      <c r="N515" s="128"/>
      <c r="O515" s="128"/>
    </row>
    <row r="516" spans="2:15">
      <c r="B516" s="142"/>
      <c r="C516" s="142"/>
      <c r="D516" s="142"/>
      <c r="E516" s="142"/>
      <c r="F516" s="128"/>
      <c r="G516" s="128"/>
      <c r="H516" s="128"/>
      <c r="I516" s="128"/>
      <c r="J516" s="128"/>
      <c r="K516" s="128"/>
      <c r="L516" s="128"/>
      <c r="M516" s="128"/>
      <c r="N516" s="128"/>
      <c r="O516" s="128"/>
    </row>
    <row r="517" spans="2:15">
      <c r="B517" s="142"/>
      <c r="C517" s="142"/>
      <c r="D517" s="142"/>
      <c r="E517" s="142"/>
      <c r="F517" s="128"/>
      <c r="G517" s="128"/>
      <c r="H517" s="128"/>
      <c r="I517" s="128"/>
      <c r="J517" s="128"/>
      <c r="K517" s="128"/>
      <c r="L517" s="128"/>
      <c r="M517" s="128"/>
      <c r="N517" s="128"/>
      <c r="O517" s="128"/>
    </row>
    <row r="518" spans="2:15">
      <c r="B518" s="142"/>
      <c r="C518" s="142"/>
      <c r="D518" s="142"/>
      <c r="E518" s="142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</row>
    <row r="519" spans="2:15">
      <c r="B519" s="142"/>
      <c r="C519" s="142"/>
      <c r="D519" s="142"/>
      <c r="E519" s="142"/>
      <c r="F519" s="128"/>
      <c r="G519" s="128"/>
      <c r="H519" s="128"/>
      <c r="I519" s="128"/>
      <c r="J519" s="128"/>
      <c r="K519" s="128"/>
      <c r="L519" s="128"/>
      <c r="M519" s="128"/>
      <c r="N519" s="128"/>
      <c r="O519" s="128"/>
    </row>
    <row r="520" spans="2:15">
      <c r="B520" s="142"/>
      <c r="C520" s="142"/>
      <c r="D520" s="142"/>
      <c r="E520" s="142"/>
      <c r="F520" s="128"/>
      <c r="G520" s="128"/>
      <c r="H520" s="128"/>
      <c r="I520" s="128"/>
      <c r="J520" s="128"/>
      <c r="K520" s="128"/>
      <c r="L520" s="128"/>
      <c r="M520" s="128"/>
      <c r="N520" s="128"/>
      <c r="O520" s="128"/>
    </row>
    <row r="521" spans="2:15">
      <c r="B521" s="142"/>
      <c r="C521" s="142"/>
      <c r="D521" s="142"/>
      <c r="E521" s="142"/>
      <c r="F521" s="128"/>
      <c r="G521" s="128"/>
      <c r="H521" s="128"/>
      <c r="I521" s="128"/>
      <c r="J521" s="128"/>
      <c r="K521" s="128"/>
      <c r="L521" s="128"/>
      <c r="M521" s="128"/>
      <c r="N521" s="128"/>
      <c r="O521" s="128"/>
    </row>
    <row r="522" spans="2:15">
      <c r="B522" s="142"/>
      <c r="C522" s="142"/>
      <c r="D522" s="142"/>
      <c r="E522" s="142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</row>
    <row r="523" spans="2:15">
      <c r="B523" s="142"/>
      <c r="C523" s="142"/>
      <c r="D523" s="142"/>
      <c r="E523" s="142"/>
      <c r="F523" s="128"/>
      <c r="G523" s="128"/>
      <c r="H523" s="128"/>
      <c r="I523" s="128"/>
      <c r="J523" s="128"/>
      <c r="K523" s="128"/>
      <c r="L523" s="128"/>
      <c r="M523" s="128"/>
      <c r="N523" s="128"/>
      <c r="O523" s="128"/>
    </row>
    <row r="524" spans="2:15">
      <c r="B524" s="142"/>
      <c r="C524" s="142"/>
      <c r="D524" s="142"/>
      <c r="E524" s="142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</row>
    <row r="525" spans="2:15">
      <c r="B525" s="142"/>
      <c r="C525" s="142"/>
      <c r="D525" s="142"/>
      <c r="E525" s="142"/>
      <c r="F525" s="128"/>
      <c r="G525" s="128"/>
      <c r="H525" s="128"/>
      <c r="I525" s="128"/>
      <c r="J525" s="128"/>
      <c r="K525" s="128"/>
      <c r="L525" s="128"/>
      <c r="M525" s="128"/>
      <c r="N525" s="128"/>
      <c r="O525" s="128"/>
    </row>
  </sheetData>
  <sheetProtection sheet="1" objects="1" scenarios="1"/>
  <mergeCells count="2">
    <mergeCell ref="B6:O6"/>
    <mergeCell ref="B7:O7"/>
  </mergeCells>
  <phoneticPr fontId="6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schemas.microsoft.com/sharepoint/v3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a46656d4-8850-49b3-aebd-68bd05f7f43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2019-12-03T07:45:51Z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