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330" windowWidth="21615" windowHeight="1168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קונצרני'!$B$11:$U$576</definedName>
    <definedName name="_xlnm._FilterDatabase" localSheetId="6" hidden="1">מניות!$B$11:$O$217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להשקעה'!$B$6:$D$15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עתידיים'!$B$6:$K$39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הקרן'!$A$1:$D$44</definedName>
  </definedNames>
  <calcPr calcId="145621"/>
</workbook>
</file>

<file path=xl/calcChain.xml><?xml version="1.0" encoding="utf-8"?>
<calcChain xmlns="http://schemas.openxmlformats.org/spreadsheetml/2006/main">
  <c r="C11" i="84" l="1"/>
  <c r="C22" i="84"/>
  <c r="O163" i="78"/>
  <c r="O164" i="78"/>
  <c r="J19" i="58"/>
  <c r="J12" i="58"/>
  <c r="J11" i="58" s="1"/>
  <c r="C37" i="88"/>
  <c r="C31" i="88"/>
  <c r="C29" i="88"/>
  <c r="C28" i="88"/>
  <c r="C27" i="88"/>
  <c r="C26" i="88"/>
  <c r="C21" i="88"/>
  <c r="C20" i="88"/>
  <c r="C19" i="88"/>
  <c r="C18" i="88"/>
  <c r="C17" i="88"/>
  <c r="C15" i="88"/>
  <c r="C13" i="88"/>
  <c r="J10" i="58" l="1"/>
  <c r="K12" i="58" s="1"/>
  <c r="C10" i="84"/>
  <c r="C43" i="88" s="1"/>
  <c r="C23" i="88"/>
  <c r="K48" i="58" l="1"/>
  <c r="K45" i="58"/>
  <c r="K41" i="58"/>
  <c r="K37" i="58"/>
  <c r="K33" i="58"/>
  <c r="K29" i="58"/>
  <c r="K25" i="58"/>
  <c r="K21" i="58"/>
  <c r="K16" i="58"/>
  <c r="K44" i="58"/>
  <c r="K40" i="58"/>
  <c r="K36" i="58"/>
  <c r="K32" i="58"/>
  <c r="K28" i="58"/>
  <c r="K24" i="58"/>
  <c r="K20" i="58"/>
  <c r="K15" i="58"/>
  <c r="K10" i="58"/>
  <c r="K49" i="58"/>
  <c r="K43" i="58"/>
  <c r="K39" i="58"/>
  <c r="K35" i="58"/>
  <c r="K31" i="58"/>
  <c r="K27" i="58"/>
  <c r="K23" i="58"/>
  <c r="K19" i="58"/>
  <c r="K14" i="58"/>
  <c r="K47" i="58"/>
  <c r="K42" i="58"/>
  <c r="K38" i="58"/>
  <c r="K34" i="58"/>
  <c r="K30" i="58"/>
  <c r="K26" i="58"/>
  <c r="K22" i="58"/>
  <c r="K17" i="58"/>
  <c r="K13" i="58"/>
  <c r="C11" i="88"/>
  <c r="K11" i="58"/>
  <c r="O23" i="78"/>
  <c r="O12" i="78"/>
  <c r="O11" i="78" s="1"/>
  <c r="O10" i="78" s="1"/>
  <c r="C33" i="88" s="1"/>
  <c r="P91" i="78"/>
  <c r="P87" i="78"/>
  <c r="P83" i="78"/>
  <c r="P79" i="78"/>
  <c r="P75" i="78"/>
  <c r="P71" i="78"/>
  <c r="P67" i="78"/>
  <c r="P63" i="78"/>
  <c r="P59" i="78"/>
  <c r="P55" i="78"/>
  <c r="P51" i="78"/>
  <c r="P47" i="78"/>
  <c r="P43" i="78"/>
  <c r="P39" i="78"/>
  <c r="P35" i="78"/>
  <c r="P31" i="78"/>
  <c r="P27" i="78"/>
  <c r="P20" i="78"/>
  <c r="P16" i="78"/>
  <c r="P12" i="78"/>
  <c r="P95" i="78" l="1"/>
  <c r="P103" i="78"/>
  <c r="P107" i="78"/>
  <c r="P115" i="78"/>
  <c r="P123" i="78"/>
  <c r="P131" i="78"/>
  <c r="P139" i="78"/>
  <c r="P143" i="78"/>
  <c r="P151" i="78"/>
  <c r="P166" i="78"/>
  <c r="P17" i="78"/>
  <c r="P24" i="78"/>
  <c r="P28" i="78"/>
  <c r="P32" i="78"/>
  <c r="P36" i="78"/>
  <c r="P40" i="78"/>
  <c r="P44" i="78"/>
  <c r="P48" i="78"/>
  <c r="P52" i="78"/>
  <c r="P56" i="78"/>
  <c r="P60" i="78"/>
  <c r="P64" i="78"/>
  <c r="P68" i="78"/>
  <c r="P72" i="78"/>
  <c r="P76" i="78"/>
  <c r="P80" i="78"/>
  <c r="P84" i="78"/>
  <c r="P88" i="78"/>
  <c r="P92" i="78"/>
  <c r="P96" i="78"/>
  <c r="P100" i="78"/>
  <c r="P104" i="78"/>
  <c r="P108" i="78"/>
  <c r="P112" i="78"/>
  <c r="P116" i="78"/>
  <c r="P120" i="78"/>
  <c r="P124" i="78"/>
  <c r="P128" i="78"/>
  <c r="P132" i="78"/>
  <c r="P136" i="78"/>
  <c r="P140" i="78"/>
  <c r="P144" i="78"/>
  <c r="P148" i="78"/>
  <c r="P152" i="78"/>
  <c r="P156" i="78"/>
  <c r="P163" i="78"/>
  <c r="P167" i="78"/>
  <c r="P99" i="78"/>
  <c r="P111" i="78"/>
  <c r="P119" i="78"/>
  <c r="P127" i="78"/>
  <c r="P135" i="78"/>
  <c r="P147" i="78"/>
  <c r="P155" i="78"/>
  <c r="P159" i="78"/>
  <c r="P14" i="78"/>
  <c r="P29" i="78"/>
  <c r="P37" i="78"/>
  <c r="P41" i="78"/>
  <c r="P45" i="78"/>
  <c r="P49" i="78"/>
  <c r="P53" i="78"/>
  <c r="P57" i="78"/>
  <c r="P61" i="78"/>
  <c r="P65" i="78"/>
  <c r="P69" i="78"/>
  <c r="P73" i="78"/>
  <c r="P77" i="78"/>
  <c r="P81" i="78"/>
  <c r="P85" i="78"/>
  <c r="P89" i="78"/>
  <c r="P93" i="78"/>
  <c r="P97" i="78"/>
  <c r="P101" i="78"/>
  <c r="P105" i="78"/>
  <c r="P109" i="78"/>
  <c r="P113" i="78"/>
  <c r="P117" i="78"/>
  <c r="P121" i="78"/>
  <c r="P125" i="78"/>
  <c r="P129" i="78"/>
  <c r="P133" i="78"/>
  <c r="P137" i="78"/>
  <c r="P141" i="78"/>
  <c r="P145" i="78"/>
  <c r="P149" i="78"/>
  <c r="P153" i="78"/>
  <c r="P157" i="78"/>
  <c r="P164" i="78"/>
  <c r="P168" i="78"/>
  <c r="P13" i="78"/>
  <c r="P10" i="78"/>
  <c r="P18" i="78"/>
  <c r="P25" i="78"/>
  <c r="P33" i="78"/>
  <c r="P11" i="78"/>
  <c r="P15" i="78"/>
  <c r="P19" i="78"/>
  <c r="P26" i="78"/>
  <c r="P30" i="78"/>
  <c r="P34" i="78"/>
  <c r="P38" i="78"/>
  <c r="P42" i="78"/>
  <c r="P46" i="78"/>
  <c r="P50" i="78"/>
  <c r="P54" i="78"/>
  <c r="P58" i="78"/>
  <c r="P62" i="78"/>
  <c r="P66" i="78"/>
  <c r="P70" i="78"/>
  <c r="P74" i="78"/>
  <c r="P78" i="78"/>
  <c r="P82" i="78"/>
  <c r="P86" i="78"/>
  <c r="P90" i="78"/>
  <c r="P94" i="78"/>
  <c r="P98" i="78"/>
  <c r="P102" i="78"/>
  <c r="P106" i="78"/>
  <c r="P110" i="78"/>
  <c r="P114" i="78"/>
  <c r="P118" i="78"/>
  <c r="P122" i="78"/>
  <c r="P126" i="78"/>
  <c r="P130" i="78"/>
  <c r="P134" i="78"/>
  <c r="P138" i="78"/>
  <c r="P142" i="78"/>
  <c r="P146" i="78"/>
  <c r="P150" i="78"/>
  <c r="P154" i="78"/>
  <c r="P158" i="78"/>
  <c r="P165" i="78"/>
  <c r="P169" i="78"/>
  <c r="P23" i="78"/>
  <c r="L15" i="65"/>
  <c r="L14" i="65"/>
  <c r="L13" i="65"/>
  <c r="L12" i="65"/>
  <c r="L11" i="65"/>
  <c r="K18" i="64"/>
  <c r="K15" i="64"/>
  <c r="I80" i="63"/>
  <c r="I79" i="63"/>
  <c r="I49" i="63"/>
  <c r="L151" i="62"/>
  <c r="L124" i="62"/>
  <c r="Q166" i="61"/>
  <c r="Q13" i="61"/>
  <c r="Q12" i="61" l="1"/>
  <c r="Q11" i="61" s="1"/>
  <c r="L123" i="62"/>
  <c r="S113" i="61"/>
  <c r="S188" i="61"/>
  <c r="S114" i="61"/>
  <c r="S122" i="61"/>
  <c r="S123" i="61"/>
  <c r="O188" i="61"/>
  <c r="O198" i="61"/>
  <c r="S198" i="61"/>
  <c r="S112" i="61"/>
  <c r="S97" i="61"/>
  <c r="O123" i="61"/>
  <c r="O122" i="61"/>
  <c r="O114" i="61"/>
  <c r="O113" i="61"/>
  <c r="O112" i="61"/>
  <c r="S96" i="61"/>
  <c r="S95" i="61"/>
  <c r="S74" i="61"/>
  <c r="O97" i="61"/>
  <c r="S73" i="61"/>
  <c r="O96" i="61"/>
  <c r="O95" i="61"/>
  <c r="O74" i="61"/>
  <c r="O73" i="61"/>
  <c r="S72" i="61"/>
  <c r="S71" i="61"/>
  <c r="O72" i="61"/>
  <c r="O71" i="61"/>
  <c r="L11" i="62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16" i="88" l="1"/>
  <c r="C12" i="88" l="1"/>
  <c r="C10" i="88" l="1"/>
  <c r="C42" i="88" l="1"/>
  <c r="D10" i="88" l="1"/>
  <c r="O196" i="62"/>
  <c r="Q157" i="78"/>
  <c r="Q153" i="78"/>
  <c r="Q149" i="78"/>
  <c r="Q145" i="78"/>
  <c r="Q141" i="78"/>
  <c r="Q137" i="78"/>
  <c r="Q133" i="78"/>
  <c r="Q129" i="78"/>
  <c r="Q125" i="78"/>
  <c r="Q121" i="78"/>
  <c r="Q117" i="78"/>
  <c r="Q113" i="78"/>
  <c r="Q109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9" i="78"/>
  <c r="Q25" i="78"/>
  <c r="Q18" i="78"/>
  <c r="Q14" i="78"/>
  <c r="Q10" i="78"/>
  <c r="K36" i="76"/>
  <c r="K32" i="76"/>
  <c r="K28" i="76"/>
  <c r="K24" i="76"/>
  <c r="K19" i="76"/>
  <c r="K15" i="76"/>
  <c r="K11" i="76"/>
  <c r="K74" i="73"/>
  <c r="K70" i="73"/>
  <c r="K66" i="73"/>
  <c r="K62" i="73"/>
  <c r="K58" i="73"/>
  <c r="K54" i="73"/>
  <c r="K50" i="73"/>
  <c r="K46" i="73"/>
  <c r="K42" i="73"/>
  <c r="K38" i="73"/>
  <c r="K34" i="73"/>
  <c r="K30" i="73"/>
  <c r="K25" i="73"/>
  <c r="K20" i="73"/>
  <c r="K14" i="73"/>
  <c r="K33" i="76"/>
  <c r="K16" i="76"/>
  <c r="K67" i="73"/>
  <c r="K51" i="73"/>
  <c r="K31" i="73"/>
  <c r="Q169" i="78"/>
  <c r="Q156" i="78"/>
  <c r="Q152" i="78"/>
  <c r="Q148" i="78"/>
  <c r="Q144" i="78"/>
  <c r="Q140" i="78"/>
  <c r="Q136" i="78"/>
  <c r="Q132" i="78"/>
  <c r="Q128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2" i="78"/>
  <c r="Q28" i="78"/>
  <c r="Q24" i="78"/>
  <c r="Q17" i="78"/>
  <c r="Q13" i="78"/>
  <c r="K39" i="76"/>
  <c r="K35" i="76"/>
  <c r="K31" i="76"/>
  <c r="K27" i="76"/>
  <c r="K22" i="76"/>
  <c r="K18" i="76"/>
  <c r="K14" i="76"/>
  <c r="L13" i="74"/>
  <c r="K73" i="73"/>
  <c r="K69" i="73"/>
  <c r="K65" i="73"/>
  <c r="K61" i="73"/>
  <c r="K57" i="73"/>
  <c r="K53" i="73"/>
  <c r="K49" i="73"/>
  <c r="K45" i="73"/>
  <c r="K41" i="73"/>
  <c r="K37" i="73"/>
  <c r="K33" i="73"/>
  <c r="K29" i="73"/>
  <c r="K23" i="73"/>
  <c r="K18" i="73"/>
  <c r="K13" i="73"/>
  <c r="K29" i="76"/>
  <c r="L11" i="74"/>
  <c r="K59" i="73"/>
  <c r="K39" i="73"/>
  <c r="K16" i="73"/>
  <c r="Q167" i="78"/>
  <c r="Q159" i="78"/>
  <c r="Q155" i="78"/>
  <c r="Q151" i="78"/>
  <c r="Q147" i="78"/>
  <c r="Q143" i="78"/>
  <c r="Q139" i="78"/>
  <c r="Q135" i="78"/>
  <c r="Q131" i="78"/>
  <c r="Q127" i="78"/>
  <c r="Q123" i="78"/>
  <c r="Q119" i="78"/>
  <c r="Q115" i="78"/>
  <c r="Q111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1" i="78"/>
  <c r="Q27" i="78"/>
  <c r="Q20" i="78"/>
  <c r="Q16" i="78"/>
  <c r="Q12" i="78"/>
  <c r="K38" i="76"/>
  <c r="K34" i="76"/>
  <c r="K30" i="76"/>
  <c r="K26" i="76"/>
  <c r="K21" i="76"/>
  <c r="K17" i="76"/>
  <c r="K13" i="76"/>
  <c r="L12" i="74"/>
  <c r="K72" i="73"/>
  <c r="K68" i="73"/>
  <c r="K64" i="73"/>
  <c r="K60" i="73"/>
  <c r="K56" i="73"/>
  <c r="K52" i="73"/>
  <c r="K48" i="73"/>
  <c r="K44" i="73"/>
  <c r="K40" i="73"/>
  <c r="K36" i="73"/>
  <c r="K32" i="73"/>
  <c r="K27" i="73"/>
  <c r="K22" i="73"/>
  <c r="K17" i="73"/>
  <c r="K12" i="73"/>
  <c r="Q74" i="78"/>
  <c r="Q62" i="78"/>
  <c r="Q58" i="78"/>
  <c r="Q50" i="78"/>
  <c r="Q46" i="78"/>
  <c r="Q38" i="78"/>
  <c r="Q30" i="78"/>
  <c r="Q26" i="78"/>
  <c r="Q15" i="78"/>
  <c r="Q11" i="78"/>
  <c r="K37" i="76"/>
  <c r="K25" i="76"/>
  <c r="K12" i="76"/>
  <c r="K71" i="73"/>
  <c r="K63" i="73"/>
  <c r="K47" i="73"/>
  <c r="K43" i="73"/>
  <c r="K35" i="73"/>
  <c r="K26" i="73"/>
  <c r="K11" i="73"/>
  <c r="Q163" i="78"/>
  <c r="Q158" i="78"/>
  <c r="Q154" i="78"/>
  <c r="Q150" i="78"/>
  <c r="Q146" i="78"/>
  <c r="Q142" i="78"/>
  <c r="Q138" i="78"/>
  <c r="Q134" i="78"/>
  <c r="Q130" i="78"/>
  <c r="Q126" i="78"/>
  <c r="Q122" i="78"/>
  <c r="Q118" i="78"/>
  <c r="Q114" i="78"/>
  <c r="Q110" i="78"/>
  <c r="Q106" i="78"/>
  <c r="Q102" i="78"/>
  <c r="Q98" i="78"/>
  <c r="Q94" i="78"/>
  <c r="Q90" i="78"/>
  <c r="Q86" i="78"/>
  <c r="Q82" i="78"/>
  <c r="Q78" i="78"/>
  <c r="Q70" i="78"/>
  <c r="Q66" i="78"/>
  <c r="Q54" i="78"/>
  <c r="Q42" i="78"/>
  <c r="Q34" i="78"/>
  <c r="Q19" i="78"/>
  <c r="K20" i="76"/>
  <c r="K55" i="73"/>
  <c r="K21" i="73"/>
  <c r="D37" i="88"/>
  <c r="D26" i="88"/>
  <c r="D15" i="88"/>
  <c r="K12" i="81"/>
  <c r="K10" i="81"/>
  <c r="Q168" i="78"/>
  <c r="M19" i="72"/>
  <c r="M14" i="72"/>
  <c r="S36" i="71"/>
  <c r="S31" i="71"/>
  <c r="S26" i="71"/>
  <c r="S22" i="71"/>
  <c r="S17" i="71"/>
  <c r="S13" i="71"/>
  <c r="K14" i="67"/>
  <c r="L31" i="66"/>
  <c r="L27" i="66"/>
  <c r="L23" i="66"/>
  <c r="L18" i="66"/>
  <c r="L14" i="66"/>
  <c r="O18" i="64"/>
  <c r="O14" i="64"/>
  <c r="N86" i="63"/>
  <c r="N82" i="63"/>
  <c r="N78" i="63"/>
  <c r="N74" i="63"/>
  <c r="N70" i="63"/>
  <c r="N66" i="63"/>
  <c r="N62" i="63"/>
  <c r="N58" i="63"/>
  <c r="N54" i="63"/>
  <c r="N50" i="63"/>
  <c r="N46" i="63"/>
  <c r="N41" i="63"/>
  <c r="N37" i="63"/>
  <c r="N33" i="63"/>
  <c r="N29" i="63"/>
  <c r="N24" i="63"/>
  <c r="N20" i="63"/>
  <c r="N16" i="63"/>
  <c r="N12" i="63"/>
  <c r="O217" i="62"/>
  <c r="O213" i="62"/>
  <c r="O209" i="62"/>
  <c r="O205" i="62"/>
  <c r="O201" i="62"/>
  <c r="O197" i="62"/>
  <c r="O190" i="62"/>
  <c r="O186" i="62"/>
  <c r="O182" i="62"/>
  <c r="O178" i="62"/>
  <c r="O174" i="62"/>
  <c r="O170" i="62"/>
  <c r="O166" i="62"/>
  <c r="O162" i="62"/>
  <c r="O158" i="62"/>
  <c r="O154" i="62"/>
  <c r="O149" i="62"/>
  <c r="O145" i="62"/>
  <c r="O141" i="62"/>
  <c r="O192" i="62"/>
  <c r="O136" i="62"/>
  <c r="O132" i="62"/>
  <c r="O128" i="62"/>
  <c r="O121" i="62"/>
  <c r="O117" i="62"/>
  <c r="O113" i="62"/>
  <c r="O109" i="62"/>
  <c r="O105" i="62"/>
  <c r="O101" i="62"/>
  <c r="O97" i="62"/>
  <c r="O93" i="62"/>
  <c r="O89" i="62"/>
  <c r="Q165" i="78"/>
  <c r="D27" i="88"/>
  <c r="D42" i="88"/>
  <c r="D38" i="88"/>
  <c r="D18" i="88"/>
  <c r="D31" i="88"/>
  <c r="M18" i="72"/>
  <c r="M13" i="72"/>
  <c r="S35" i="71"/>
  <c r="S30" i="71"/>
  <c r="S25" i="71"/>
  <c r="S20" i="71"/>
  <c r="S16" i="71"/>
  <c r="S12" i="71"/>
  <c r="K13" i="67"/>
  <c r="L30" i="66"/>
  <c r="L26" i="66"/>
  <c r="L22" i="66"/>
  <c r="L17" i="66"/>
  <c r="L13" i="66"/>
  <c r="O17" i="64"/>
  <c r="O13" i="64"/>
  <c r="N85" i="63"/>
  <c r="N81" i="63"/>
  <c r="N77" i="63"/>
  <c r="N73" i="63"/>
  <c r="N69" i="63"/>
  <c r="N65" i="63"/>
  <c r="N61" i="63"/>
  <c r="N57" i="63"/>
  <c r="N53" i="63"/>
  <c r="N49" i="63"/>
  <c r="N45" i="63"/>
  <c r="N40" i="63"/>
  <c r="N36" i="63"/>
  <c r="N32" i="63"/>
  <c r="N28" i="63"/>
  <c r="N23" i="63"/>
  <c r="N19" i="63"/>
  <c r="N15" i="63"/>
  <c r="N11" i="63"/>
  <c r="O216" i="62"/>
  <c r="O212" i="62"/>
  <c r="O208" i="62"/>
  <c r="O204" i="62"/>
  <c r="O200" i="62"/>
  <c r="O194" i="62"/>
  <c r="O189" i="62"/>
  <c r="O185" i="62"/>
  <c r="O181" i="62"/>
  <c r="O177" i="62"/>
  <c r="O173" i="62"/>
  <c r="O169" i="62"/>
  <c r="O165" i="62"/>
  <c r="O161" i="62"/>
  <c r="O157" i="62"/>
  <c r="O153" i="62"/>
  <c r="O148" i="62"/>
  <c r="O144" i="62"/>
  <c r="O139" i="62"/>
  <c r="O135" i="62"/>
  <c r="O131" i="62"/>
  <c r="O127" i="62"/>
  <c r="O120" i="62"/>
  <c r="O116" i="62"/>
  <c r="O112" i="62"/>
  <c r="O108" i="62"/>
  <c r="O104" i="62"/>
  <c r="O100" i="62"/>
  <c r="O96" i="62"/>
  <c r="O92" i="62"/>
  <c r="O88" i="62"/>
  <c r="O84" i="62"/>
  <c r="Q166" i="78"/>
  <c r="D17" i="88"/>
  <c r="D28" i="88"/>
  <c r="D29" i="88"/>
  <c r="D11" i="88"/>
  <c r="K11" i="81"/>
  <c r="D13" i="88"/>
  <c r="M21" i="72"/>
  <c r="M17" i="72"/>
  <c r="M12" i="72"/>
  <c r="S34" i="71"/>
  <c r="S29" i="71"/>
  <c r="S24" i="71"/>
  <c r="S19" i="71"/>
  <c r="S15" i="71"/>
  <c r="S11" i="71"/>
  <c r="K12" i="67"/>
  <c r="L29" i="66"/>
  <c r="L25" i="66"/>
  <c r="L21" i="66"/>
  <c r="L16" i="66"/>
  <c r="L12" i="66"/>
  <c r="O16" i="64"/>
  <c r="O12" i="64"/>
  <c r="N84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2" i="63"/>
  <c r="N18" i="63"/>
  <c r="N14" i="63"/>
  <c r="O215" i="62"/>
  <c r="O211" i="62"/>
  <c r="O207" i="62"/>
  <c r="O203" i="62"/>
  <c r="O199" i="62"/>
  <c r="O193" i="62"/>
  <c r="O188" i="62"/>
  <c r="O184" i="62"/>
  <c r="O180" i="62"/>
  <c r="O176" i="62"/>
  <c r="O172" i="62"/>
  <c r="O168" i="62"/>
  <c r="O164" i="62"/>
  <c r="O160" i="62"/>
  <c r="O156" i="62"/>
  <c r="O152" i="62"/>
  <c r="O147" i="62"/>
  <c r="O143" i="62"/>
  <c r="O195" i="62"/>
  <c r="O138" i="62"/>
  <c r="O134" i="62"/>
  <c r="O130" i="62"/>
  <c r="O126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70" i="62"/>
  <c r="O66" i="62"/>
  <c r="O62" i="62"/>
  <c r="O58" i="62"/>
  <c r="O54" i="62"/>
  <c r="O50" i="62"/>
  <c r="O46" i="62"/>
  <c r="O42" i="62"/>
  <c r="Q23" i="78"/>
  <c r="D33" i="88"/>
  <c r="D19" i="88"/>
  <c r="D21" i="88"/>
  <c r="D20" i="88"/>
  <c r="D23" i="88"/>
  <c r="Q164" i="78"/>
  <c r="M20" i="72"/>
  <c r="M15" i="72"/>
  <c r="M11" i="72"/>
  <c r="S32" i="71"/>
  <c r="S27" i="71"/>
  <c r="S23" i="71"/>
  <c r="S18" i="71"/>
  <c r="S14" i="71"/>
  <c r="K15" i="67"/>
  <c r="K11" i="67"/>
  <c r="L28" i="66"/>
  <c r="L24" i="66"/>
  <c r="L19" i="66"/>
  <c r="L15" i="66"/>
  <c r="L11" i="66"/>
  <c r="O19" i="64"/>
  <c r="O15" i="64"/>
  <c r="O11" i="64"/>
  <c r="N87" i="63"/>
  <c r="N83" i="63"/>
  <c r="N79" i="63"/>
  <c r="N75" i="63"/>
  <c r="N71" i="63"/>
  <c r="N67" i="63"/>
  <c r="N63" i="63"/>
  <c r="N59" i="63"/>
  <c r="N55" i="63"/>
  <c r="N51" i="63"/>
  <c r="N47" i="63"/>
  <c r="N42" i="63"/>
  <c r="N38" i="63"/>
  <c r="N34" i="63"/>
  <c r="N30" i="63"/>
  <c r="N26" i="63"/>
  <c r="N21" i="63"/>
  <c r="N17" i="63"/>
  <c r="N13" i="63"/>
  <c r="O214" i="62"/>
  <c r="O210" i="62"/>
  <c r="O206" i="62"/>
  <c r="O202" i="62"/>
  <c r="O198" i="62"/>
  <c r="O191" i="62"/>
  <c r="O187" i="62"/>
  <c r="O183" i="62"/>
  <c r="O167" i="62"/>
  <c r="O151" i="62"/>
  <c r="O137" i="62"/>
  <c r="O118" i="62"/>
  <c r="O102" i="62"/>
  <c r="O86" i="62"/>
  <c r="O79" i="62"/>
  <c r="O73" i="62"/>
  <c r="O68" i="62"/>
  <c r="O63" i="62"/>
  <c r="O57" i="62"/>
  <c r="O52" i="62"/>
  <c r="O47" i="62"/>
  <c r="O40" i="62"/>
  <c r="O36" i="62"/>
  <c r="O32" i="62"/>
  <c r="O28" i="62"/>
  <c r="O24" i="62"/>
  <c r="O20" i="62"/>
  <c r="O16" i="62"/>
  <c r="O12" i="62"/>
  <c r="O19" i="62"/>
  <c r="O179" i="62"/>
  <c r="O163" i="62"/>
  <c r="O146" i="62"/>
  <c r="O133" i="62"/>
  <c r="O114" i="62"/>
  <c r="O98" i="62"/>
  <c r="O85" i="62"/>
  <c r="O77" i="62"/>
  <c r="O72" i="62"/>
  <c r="O67" i="62"/>
  <c r="O61" i="62"/>
  <c r="O56" i="62"/>
  <c r="O51" i="62"/>
  <c r="O45" i="62"/>
  <c r="O39" i="62"/>
  <c r="O35" i="62"/>
  <c r="O31" i="62"/>
  <c r="O27" i="62"/>
  <c r="O23" i="62"/>
  <c r="O15" i="62"/>
  <c r="O175" i="62"/>
  <c r="O159" i="62"/>
  <c r="O142" i="62"/>
  <c r="O129" i="62"/>
  <c r="O110" i="62"/>
  <c r="O94" i="62"/>
  <c r="O81" i="62"/>
  <c r="O76" i="62"/>
  <c r="O71" i="62"/>
  <c r="O65" i="62"/>
  <c r="O60" i="62"/>
  <c r="O55" i="62"/>
  <c r="O49" i="62"/>
  <c r="O44" i="62"/>
  <c r="O38" i="62"/>
  <c r="O34" i="62"/>
  <c r="O30" i="62"/>
  <c r="O26" i="62"/>
  <c r="O22" i="62"/>
  <c r="O18" i="62"/>
  <c r="O14" i="62"/>
  <c r="O59" i="62"/>
  <c r="O48" i="62"/>
  <c r="O37" i="62"/>
  <c r="O33" i="62"/>
  <c r="O25" i="62"/>
  <c r="O21" i="62"/>
  <c r="O13" i="62"/>
  <c r="O171" i="62"/>
  <c r="O155" i="62"/>
  <c r="O140" i="62"/>
  <c r="O125" i="62"/>
  <c r="O106" i="62"/>
  <c r="O90" i="62"/>
  <c r="O80" i="62"/>
  <c r="O75" i="62"/>
  <c r="O69" i="62"/>
  <c r="O64" i="62"/>
  <c r="O53" i="62"/>
  <c r="O43" i="62"/>
  <c r="O29" i="62"/>
  <c r="O17" i="62"/>
  <c r="O124" i="62"/>
  <c r="U254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24" i="59"/>
  <c r="R20" i="59"/>
  <c r="R16" i="59"/>
  <c r="R12" i="59"/>
  <c r="L48" i="58"/>
  <c r="L43" i="58"/>
  <c r="L39" i="58"/>
  <c r="L34" i="58"/>
  <c r="L30" i="58"/>
  <c r="L22" i="58"/>
  <c r="L12" i="58"/>
  <c r="U257" i="61"/>
  <c r="U253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R23" i="59"/>
  <c r="R19" i="59"/>
  <c r="R15" i="59"/>
  <c r="R11" i="59"/>
  <c r="L47" i="58"/>
  <c r="L42" i="58"/>
  <c r="L37" i="58"/>
  <c r="L33" i="58"/>
  <c r="L29" i="58"/>
  <c r="L25" i="58"/>
  <c r="L16" i="58"/>
  <c r="U256" i="61"/>
  <c r="U251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26" i="59"/>
  <c r="R22" i="59"/>
  <c r="R18" i="59"/>
  <c r="R14" i="59"/>
  <c r="L38" i="58"/>
  <c r="L45" i="58"/>
  <c r="L41" i="58"/>
  <c r="L36" i="58"/>
  <c r="L32" i="58"/>
  <c r="L28" i="58"/>
  <c r="L24" i="58"/>
  <c r="L20" i="58"/>
  <c r="L15" i="58"/>
  <c r="L11" i="58"/>
  <c r="L49" i="58"/>
  <c r="L40" i="58"/>
  <c r="L35" i="58"/>
  <c r="L31" i="58"/>
  <c r="L23" i="58"/>
  <c r="L19" i="58"/>
  <c r="L26" i="58"/>
  <c r="L17" i="58"/>
  <c r="L13" i="58"/>
  <c r="L21" i="58"/>
  <c r="U255" i="61"/>
  <c r="U250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25" i="59"/>
  <c r="R21" i="59"/>
  <c r="R17" i="59"/>
  <c r="R13" i="59"/>
  <c r="L44" i="58"/>
  <c r="L27" i="58"/>
  <c r="L14" i="58"/>
  <c r="L10" i="58"/>
  <c r="O123" i="62"/>
  <c r="O11" i="62"/>
  <c r="D16" i="88"/>
  <c r="D12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3">
    <s v="Migdal Hashkaot Neches Boded"/>
    <s v="{[Time].[Hie Time].[Yom].&amp;[20190930]}"/>
    <s v="{[Medida].[Medida].&amp;[2]}"/>
    <s v="{[Keren].[Keren].[All]}"/>
    <s v="{[Cheshbon KM].[Hie Peilut].[Peilut 7].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3" si="22">
        <n x="1" s="1"/>
        <n x="20"/>
        <n x="21"/>
      </t>
    </mdx>
    <mdx n="0" f="v">
      <t c="3" si="22">
        <n x="1" s="1"/>
        <n x="23"/>
        <n x="21"/>
      </t>
    </mdx>
    <mdx n="0" f="v">
      <t c="3" si="22">
        <n x="1" s="1"/>
        <n x="24"/>
        <n x="21"/>
      </t>
    </mdx>
    <mdx n="0" f="v">
      <t c="3" si="22">
        <n x="1" s="1"/>
        <n x="25"/>
        <n x="21"/>
      </t>
    </mdx>
    <mdx n="0" f="v">
      <t c="3" si="22">
        <n x="1" s="1"/>
        <n x="26"/>
        <n x="21"/>
      </t>
    </mdx>
    <mdx n="0" f="v">
      <t c="3" si="22">
        <n x="1" s="1"/>
        <n x="27"/>
        <n x="21"/>
      </t>
    </mdx>
    <mdx n="0" f="v">
      <t c="3" si="22">
        <n x="1" s="1"/>
        <n x="28"/>
        <n x="21"/>
      </t>
    </mdx>
    <mdx n="0" f="v">
      <t c="3" si="22">
        <n x="1" s="1"/>
        <n x="29"/>
        <n x="21"/>
      </t>
    </mdx>
    <mdx n="0" f="v">
      <t c="3" si="22">
        <n x="1" s="1"/>
        <n x="30"/>
        <n x="21"/>
      </t>
    </mdx>
    <mdx n="0" f="v">
      <t c="3" si="22">
        <n x="1" s="1"/>
        <n x="31"/>
        <n x="21"/>
      </t>
    </mdx>
    <mdx n="0" f="v">
      <t c="3" si="22">
        <n x="1" s="1"/>
        <n x="32"/>
        <n x="21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<sst xmlns="http://schemas.openxmlformats.org/spreadsheetml/2006/main" count="7075" uniqueCount="1836">
  <si>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</si>
  <si>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</si>
  <si>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</si>
  <si>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</si>
  <si>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</si>
  <si>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</si>
  <si>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</si>
  <si>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</si>
  <si>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</si>
  <si>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</si>
  <si>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</si>
  <si>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</si>
  <si>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</si>
  <si>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</si>
  <si>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</si>
  <si>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</si>
  <si>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</si>
  <si>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</si>
  <si>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</si>
  <si>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</si>
  <si>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</si>
  <si>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</si>
  <si>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</si>
  <si>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</si>
  <si>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</si>
  <si>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</si>
  <si>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</si>
  <si>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</si>
  <si>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</si>
  <si>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</si>
  <si>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</si>
  <si>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</si>
  <si>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</si>
  <si>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</si>
  <si>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</si>
  <si>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</si>
  <si>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</si>
  <si>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</si>
  <si>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</si>
  <si>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</si>
  <si>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</si>
  <si>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</si>
  <si>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</si>
  <si>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</si>
  <si>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</si>
  <si>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</si>
  <si>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</si>
  <si>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</si>
  <si>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</si>
  <si>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</si>
  <si>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</si>
  <si>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</si>
  <si>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</si>
  <si>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</si>
  <si>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</si>
  <si>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</si>
  <si>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</si>
  <si>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</si>
  <si>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</si>
  <si>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</si>
  <si>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</si>
  <si>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</si>
  <si>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</si>
  <si>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</si>
  <si>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</si>
  <si>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</si>
  <si>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</si>
  <si>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</si>
  <si>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</si>
  <si>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</si>
  <si>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</si>
  <si>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</si>
  <si>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</si>
  <si>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</si>
  <si>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</si>
  <si>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</si>
  <si>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</si>
  <si>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</si>
  <si>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</si>
  <si>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</si>
  <si>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</si>
  <si>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</si>
  <si>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</si>
  <si>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</si>
  <si>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</si>
  <si>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</si>
  <si>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</si>
  <si>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</si>
  <si>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</si>
  <si>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</si>
  <si>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</si>
  <si>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</si>
  <si>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</si>
  <si>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</si>
  <si>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</si>
  <si>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</si>
  <si>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</si>
  <si>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</si>
  <si>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</si>
  <si>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</si>
  <si>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</si>
  <si>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</si>
  <si>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</si>
  <si>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</si>
  <si>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</si>
  <si>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</si>
  <si>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</si>
  <si>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</si>
  <si>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</si>
  <si>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</si>
  <si>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</si>
  <si>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</si>
  <si>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</si>
  <si>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</si>
  <si>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</si>
  <si>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</si>
  <si>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</si>
  <si>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</si>
  <si>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</si>
  <si>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</si>
  <si>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</si>
  <si>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</si>
  <si>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</si>
  <si>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</si>
  <si>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</si>
  <si>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</si>
  <si>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</si>
  <si>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</si>
  <si>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</si>
  <si>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</si>
  <si>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</si>
  <si>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</si>
  <si>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</si>
  <si>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</si>
  <si>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</si>
  <si>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</si>
  <si>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</si>
  <si>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</si>
  <si>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</si>
  <si>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</si>
  <si>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</si>
  <si>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</si>
  <si>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</si>
  <si>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</si>
  <si>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</si>
  <si>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</si>
  <si>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</si>
  <si>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</si>
  <si>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</si>
  <si>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</si>
  <si>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</si>
  <si>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</si>
  <si>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</si>
  <si>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</si>
  <si>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</si>
  <si>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</si>
  <si>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</si>
  <si>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</si>
  <si>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</si>
  <si>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</si>
  <si>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</si>
  <si>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</si>
  <si>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</si>
  <si>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</si>
  <si>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</si>
  <si>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</si>
  <si>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</si>
  <si>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</si>
  <si>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</si>
  <si>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</si>
  <si>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</si>
  <si>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</si>
  <si>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</si>
  <si>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</si>
  <si>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</si>
  <si>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</si>
  <si>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</si>
  <si>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</si>
  <si>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</si>
  <si>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</si>
  <si>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</si>
  <si>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</si>
  <si>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</si>
  <si>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</si>
  <si>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</si>
  <si>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</si>
  <si>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</si>
  <si>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</si>
  <si>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</si>
  <si>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</si>
  <si>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</si>
  <si>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</si>
  <si>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</si>
  <si>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</si>
  <si>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</si>
  <si>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</si>
  <si>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</si>
  <si>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</si>
  <si>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</si>
  <si>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</si>
  <si>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</si>
  <si>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</si>
  <si>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</si>
  <si>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</si>
  <si>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</si>
  <si>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</si>
  <si>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</si>
  <si>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</si>
  <si>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</si>
  <si>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</si>
  <si>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</si>
  <si>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</si>
  <si>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</si>
  <si>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</si>
  <si>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</si>
  <si>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</si>
  <si>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</si>
  <si>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</si>
  <si>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</si>
  <si>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</si>
  <si>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</si>
  <si>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</si>
  <si>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</si>
  <si>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</si>
  <si>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30/09/2019</t>
  </si>
  <si>
    <t>מגדל מקפת קרנות פנסיה וקופות גמל בע"מ</t>
  </si>
  <si>
    <t xml:space="preserve">מקפת משלימה - אפיק כללי למקבלי פנסיה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</si>
  <si>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</si>
  <si>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</si>
  <si>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</si>
  <si>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</si>
  <si>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</si>
  <si>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</si>
  <si>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</si>
  <si>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</si>
  <si>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</si>
  <si>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</si>
  <si>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</si>
  <si>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</si>
  <si>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</si>
  <si>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</si>
  <si>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</si>
  <si>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</si>
  <si>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</si>
  <si>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</si>
  <si>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</si>
  <si>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</si>
  <si>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</si>
  <si>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</si>
  <si>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</si>
  <si>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</si>
  <si>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</si>
  <si>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</si>
  <si>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</si>
  <si>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</si>
  <si>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</si>
  <si>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</si>
  <si>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</si>
  <si>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</si>
  <si>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הבינלאומי אגח י</t>
  </si>
  <si>
    <t>1160290</t>
  </si>
  <si>
    <t>513141879</t>
  </si>
  <si>
    <t>בנקים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</si>
  <si>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</si>
  <si>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</si>
  <si>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</si>
  <si>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</si>
  <si>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</si>
  <si>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</si>
  <si>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</si>
  <si>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</si>
  <si>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</si>
  <si>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</si>
  <si>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</si>
  <si>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</si>
  <si>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</si>
  <si>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</si>
  <si>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</si>
  <si>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</si>
  <si>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</si>
  <si>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</si>
  <si>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</si>
  <si>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</si>
  <si>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</si>
  <si>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</si>
  <si>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</si>
  <si>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</si>
  <si>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</si>
  <si>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</si>
  <si>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</si>
  <si>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</si>
  <si>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</si>
  <si>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</si>
  <si>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</si>
  <si>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</si>
  <si>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</si>
  <si>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</si>
  <si>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</si>
  <si>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</si>
  <si>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</si>
  <si>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</si>
  <si>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</si>
  <si>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</si>
  <si>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</si>
  <si>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</si>
  <si>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</si>
  <si>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</si>
  <si>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</si>
  <si>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</si>
  <si>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</si>
  <si>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</si>
  <si>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</si>
  <si>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</si>
  <si>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</si>
  <si>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</si>
  <si>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</si>
  <si>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</si>
  <si>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</si>
  <si>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</si>
  <si>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מנפיקים התח ב</t>
  </si>
  <si>
    <t>7480023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</si>
  <si>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</si>
  <si>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</si>
  <si>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</si>
  <si>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</si>
  <si>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</si>
  <si>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</si>
  <si>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</si>
  <si>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</si>
  <si>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</si>
  <si>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</si>
  <si>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</si>
  <si>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</si>
  <si>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</si>
  <si>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</si>
  <si>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</si>
  <si>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</si>
  <si>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</si>
  <si>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</si>
  <si>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</si>
  <si>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</si>
  <si>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</si>
  <si>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</si>
  <si>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</si>
  <si>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</si>
  <si>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</si>
  <si>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</si>
  <si>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</si>
  <si>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</si>
  <si>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</si>
  <si>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</si>
  <si>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</si>
  <si>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</si>
  <si>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</si>
  <si>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</si>
  <si>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</si>
  <si>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</si>
  <si>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</si>
  <si>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</si>
  <si>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</si>
  <si>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</si>
  <si>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</si>
  <si>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</si>
  <si>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</si>
  <si>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</si>
  <si>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</si>
  <si>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</si>
  <si>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בנק לאומי שה סדרה 200</t>
  </si>
  <si>
    <t>6040141</t>
  </si>
  <si>
    <t>גב ים     ו*</t>
  </si>
  <si>
    <t>7590128</t>
  </si>
  <si>
    <t>520001736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</si>
  <si>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</si>
  <si>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</si>
  <si>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</si>
  <si>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</si>
  <si>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</si>
  <si>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</si>
  <si>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</si>
  <si>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</si>
  <si>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</si>
  <si>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</si>
  <si>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</si>
  <si>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</si>
  <si>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</si>
  <si>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</si>
  <si>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</si>
  <si>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</si>
  <si>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</si>
  <si>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</si>
  <si>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</si>
  <si>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</si>
  <si>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</si>
  <si>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</si>
  <si>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</si>
  <si>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</si>
  <si>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</si>
  <si>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</si>
  <si>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</si>
  <si>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</si>
  <si>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</si>
  <si>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</si>
  <si>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</si>
  <si>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</si>
  <si>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</si>
  <si>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</si>
  <si>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</si>
  <si>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</si>
  <si>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</si>
  <si>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</si>
  <si>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</si>
  <si>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</si>
  <si>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</si>
  <si>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</si>
  <si>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</si>
  <si>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</si>
  <si>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</si>
  <si>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</si>
  <si>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</si>
  <si>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</si>
  <si>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</si>
  <si>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</si>
  <si>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</si>
  <si>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</si>
  <si>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</si>
  <si>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</si>
  <si>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</si>
  <si>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</si>
  <si>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</si>
  <si>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</si>
  <si>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</si>
  <si>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</si>
  <si>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</si>
  <si>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</si>
  <si>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</si>
  <si>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</si>
  <si>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</si>
  <si>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</si>
  <si>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</si>
  <si>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</si>
  <si>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</si>
  <si>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</si>
  <si>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</si>
  <si>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</si>
  <si>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</si>
  <si>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</si>
  <si>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</si>
  <si>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</si>
  <si>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</si>
  <si>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</si>
  <si>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</si>
  <si>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</si>
  <si>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</si>
  <si>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</si>
  <si>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</si>
  <si>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</si>
  <si>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</si>
  <si>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</si>
  <si>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</si>
  <si>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</si>
  <si>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</si>
  <si>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</si>
  <si>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</si>
  <si>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</si>
  <si>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</si>
  <si>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</si>
  <si>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</si>
  <si>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</si>
  <si>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</si>
  <si>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</si>
  <si>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</si>
  <si>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</si>
  <si>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</si>
  <si>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</si>
  <si>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</si>
  <si>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</si>
  <si>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</si>
  <si>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</si>
  <si>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</si>
  <si>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</si>
  <si>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</si>
  <si>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</si>
  <si>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</si>
  <si>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</si>
  <si>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</si>
  <si>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</si>
  <si>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</si>
  <si>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</si>
  <si>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</si>
  <si>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</si>
  <si>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</si>
  <si>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</si>
  <si>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</si>
  <si>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</si>
  <si>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</si>
  <si>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</si>
  <si>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</si>
  <si>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</si>
  <si>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</si>
  <si>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</si>
  <si>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</si>
  <si>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</si>
  <si>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</si>
  <si>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</si>
  <si>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</si>
  <si>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</si>
  <si>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</si>
  <si>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</si>
  <si>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</si>
  <si>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</si>
  <si>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</si>
  <si>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</si>
  <si>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</si>
  <si>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</si>
  <si>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</si>
  <si>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</si>
  <si>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</si>
  <si>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</si>
  <si>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</si>
  <si>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</si>
  <si>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</si>
  <si>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</si>
  <si>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</si>
  <si>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</si>
  <si>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</si>
  <si>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</si>
  <si>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</si>
  <si>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</si>
  <si>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</si>
  <si>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</si>
  <si>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</si>
  <si>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</si>
  <si>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</si>
  <si>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</si>
  <si>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</si>
  <si>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</si>
  <si>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</si>
  <si>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</si>
  <si>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</si>
  <si>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</si>
  <si>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</si>
  <si>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</si>
  <si>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</si>
  <si>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</si>
  <si>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</si>
  <si>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</si>
  <si>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</si>
  <si>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</si>
  <si>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</si>
  <si>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</si>
  <si>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</si>
  <si>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</si>
  <si>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כלכלית ירושלים אגח טו</t>
  </si>
  <si>
    <t>1980416</t>
  </si>
  <si>
    <t>520017070</t>
  </si>
  <si>
    <t>כלכלית ירושלים אגח יב</t>
  </si>
  <si>
    <t>1980358</t>
  </si>
  <si>
    <t>כלכלית ירושלים אגח יד</t>
  </si>
  <si>
    <t>1980390</t>
  </si>
  <si>
    <t>מבני תעש אגח כ</t>
  </si>
  <si>
    <t>2260495</t>
  </si>
  <si>
    <t>מבני תעשיה אגח יז</t>
  </si>
  <si>
    <t>2260446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</si>
  <si>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</si>
  <si>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</si>
  <si>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</si>
  <si>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</si>
  <si>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</si>
  <si>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</si>
  <si>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</si>
  <si>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</si>
  <si>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</si>
  <si>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</si>
  <si>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</si>
  <si>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</si>
  <si>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</si>
  <si>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</si>
  <si>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</si>
  <si>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</si>
  <si>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</si>
  <si>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</si>
  <si>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</si>
  <si>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</si>
  <si>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</si>
  <si>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</si>
  <si>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</si>
  <si>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</si>
  <si>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</si>
  <si>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</si>
  <si>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</si>
  <si>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</si>
  <si>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ישפרו אגח סד ב</t>
  </si>
  <si>
    <t>7430069</t>
  </si>
  <si>
    <t>520029208</t>
  </si>
  <si>
    <t>מגה אור אגח ו</t>
  </si>
  <si>
    <t>1138668</t>
  </si>
  <si>
    <t>מגה אור אגח ז</t>
  </si>
  <si>
    <t>1141696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</si>
  <si>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</si>
  <si>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</si>
  <si>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</si>
  <si>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</si>
  <si>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</si>
  <si>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</si>
  <si>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</si>
  <si>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</si>
  <si>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שיכון ובינוי 6</t>
  </si>
  <si>
    <t>1129733</t>
  </si>
  <si>
    <t>520036104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</si>
  <si>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</si>
  <si>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</si>
  <si>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</si>
  <si>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</si>
  <si>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</si>
  <si>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</si>
  <si>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</si>
  <si>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</si>
  <si>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</si>
  <si>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</si>
  <si>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</si>
  <si>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</si>
  <si>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</si>
  <si>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</si>
  <si>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</si>
  <si>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הכשרת היישוב 17</t>
  </si>
  <si>
    <t>6120182</t>
  </si>
  <si>
    <t>514423474</t>
  </si>
  <si>
    <t>ilBBB+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</si>
  <si>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</si>
  <si>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</si>
  <si>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</si>
  <si>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</si>
  <si>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</si>
  <si>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</si>
  <si>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</si>
  <si>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</si>
  <si>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</si>
  <si>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</si>
  <si>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</si>
  <si>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</si>
  <si>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</si>
  <si>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</si>
  <si>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</si>
  <si>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</si>
  <si>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</si>
  <si>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</si>
  <si>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</si>
  <si>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</si>
  <si>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</si>
  <si>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</si>
  <si>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</si>
  <si>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</si>
  <si>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</si>
  <si>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</si>
  <si>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</si>
  <si>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</si>
  <si>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</si>
  <si>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</si>
  <si>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</si>
  <si>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</si>
  <si>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</si>
  <si>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</si>
  <si>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</si>
  <si>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</si>
  <si>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</si>
  <si>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</si>
  <si>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</si>
  <si>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</si>
  <si>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</si>
  <si>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</si>
  <si>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</si>
  <si>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</si>
  <si>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</si>
  <si>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</si>
  <si>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</si>
  <si>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</si>
  <si>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</si>
  <si>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</si>
  <si>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</si>
  <si>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</si>
  <si>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</si>
  <si>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</si>
  <si>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</si>
  <si>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</si>
  <si>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</si>
  <si>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</si>
  <si>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</si>
  <si>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</si>
  <si>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</si>
  <si>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</si>
  <si>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</si>
  <si>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</si>
  <si>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</si>
  <si>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</si>
  <si>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</si>
  <si>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</si>
  <si>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</si>
  <si>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</si>
  <si>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</si>
  <si>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</si>
  <si>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</si>
  <si>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</si>
  <si>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</si>
  <si>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</si>
  <si>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</si>
  <si>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</si>
  <si>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</si>
  <si>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</si>
  <si>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</si>
  <si>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</si>
  <si>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</si>
  <si>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</si>
  <si>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</si>
  <si>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</si>
  <si>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</si>
  <si>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</si>
  <si>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</si>
  <si>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</si>
  <si>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</si>
  <si>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</si>
  <si>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</si>
  <si>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</si>
  <si>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</si>
  <si>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</si>
  <si>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</si>
  <si>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</si>
  <si>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</si>
  <si>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</si>
  <si>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</si>
  <si>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</si>
  <si>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</si>
  <si>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</si>
  <si>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</si>
  <si>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</si>
  <si>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</si>
  <si>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</si>
  <si>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</si>
  <si>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</si>
  <si>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</si>
  <si>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</si>
  <si>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</si>
  <si>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</si>
  <si>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</si>
  <si>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</si>
  <si>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</si>
  <si>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</si>
  <si>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</si>
  <si>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</si>
  <si>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</si>
  <si>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</si>
  <si>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</si>
  <si>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</si>
  <si>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</si>
  <si>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</si>
  <si>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</si>
  <si>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</si>
  <si>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</si>
  <si>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</si>
  <si>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</si>
  <si>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</si>
  <si>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</si>
  <si>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</si>
  <si>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</si>
  <si>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</si>
  <si>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</si>
  <si>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</si>
  <si>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</si>
  <si>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</si>
  <si>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</si>
  <si>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</si>
  <si>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</si>
  <si>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</si>
  <si>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</si>
  <si>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</si>
  <si>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</si>
  <si>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</si>
  <si>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</si>
  <si>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</si>
  <si>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</si>
  <si>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</si>
  <si>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</si>
  <si>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</si>
  <si>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</si>
  <si>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</si>
  <si>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</si>
  <si>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</si>
  <si>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</si>
  <si>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</si>
  <si>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</si>
  <si>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</si>
  <si>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</si>
  <si>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</si>
  <si>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</si>
  <si>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</si>
  <si>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</si>
  <si>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</si>
  <si>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</si>
  <si>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</si>
  <si>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</si>
  <si>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</si>
  <si>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</si>
  <si>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</si>
  <si>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</si>
  <si>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</si>
  <si>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</si>
  <si>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</si>
  <si>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</si>
  <si>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</si>
  <si>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</si>
  <si>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</si>
  <si>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</si>
  <si>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</si>
  <si>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</si>
  <si>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</si>
  <si>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</si>
  <si>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</si>
  <si>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</si>
  <si>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</si>
  <si>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</si>
  <si>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</si>
  <si>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</si>
  <si>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</si>
  <si>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</si>
  <si>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</si>
  <si>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</si>
  <si>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</si>
  <si>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</si>
  <si>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</si>
  <si>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</si>
  <si>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</si>
  <si>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</si>
  <si>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</si>
  <si>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</si>
  <si>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</si>
  <si>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</si>
  <si>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</si>
  <si>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</si>
  <si>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</si>
  <si>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</si>
  <si>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</si>
  <si>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</si>
  <si>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</si>
  <si>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</si>
  <si>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</si>
  <si>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</si>
  <si>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</si>
  <si>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</si>
  <si>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</si>
  <si>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</si>
  <si>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</si>
  <si>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</si>
  <si>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</si>
  <si>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</si>
  <si>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</si>
  <si>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</si>
  <si>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</si>
  <si>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</si>
  <si>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</si>
  <si>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</si>
  <si>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</si>
  <si>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</si>
  <si>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</si>
  <si>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</si>
  <si>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</si>
  <si>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</si>
  <si>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</si>
  <si>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</si>
  <si>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</si>
  <si>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</si>
  <si>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</si>
  <si>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</si>
  <si>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</si>
  <si>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</si>
  <si>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</si>
  <si>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</si>
  <si>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</si>
  <si>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</si>
  <si>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</si>
  <si>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</si>
  <si>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</si>
  <si>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</si>
  <si>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</si>
  <si>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</si>
  <si>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</si>
  <si>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</si>
  <si>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</si>
  <si>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</si>
  <si>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</si>
  <si>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</si>
  <si>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</si>
  <si>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</si>
  <si>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</si>
  <si>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</si>
  <si>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</si>
  <si>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</si>
  <si>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</si>
  <si>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</si>
  <si>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</si>
  <si>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</si>
  <si>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</si>
  <si>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</si>
  <si>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</si>
  <si>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</si>
  <si>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</si>
  <si>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</si>
  <si>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</si>
  <si>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</si>
  <si>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</si>
  <si>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</si>
  <si>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</si>
  <si>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</si>
  <si>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</si>
  <si>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</si>
  <si>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</si>
  <si>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</si>
  <si>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</si>
  <si>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</si>
  <si>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</si>
  <si>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</si>
  <si>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</si>
  <si>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</si>
  <si>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</si>
  <si>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</si>
  <si>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</si>
  <si>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</si>
  <si>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</si>
  <si>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</si>
  <si>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</si>
  <si>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</si>
  <si>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</si>
  <si>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</si>
  <si>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</si>
  <si>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</si>
  <si>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</si>
  <si>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</si>
  <si>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</si>
  <si>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</si>
  <si>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</si>
  <si>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</si>
  <si>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</si>
  <si>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</si>
  <si>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</si>
  <si>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</si>
  <si>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</si>
  <si>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</si>
  <si>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</si>
  <si>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</si>
  <si>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</si>
  <si>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</si>
  <si>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</si>
  <si>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</si>
  <si>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</si>
  <si>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</si>
  <si>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</si>
  <si>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</si>
  <si>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</si>
  <si>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</si>
  <si>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</si>
  <si>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</si>
  <si>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</si>
  <si>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</si>
  <si>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</si>
  <si>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</si>
  <si>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</si>
  <si>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</si>
  <si>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</si>
  <si>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</si>
  <si>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</si>
  <si>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</si>
  <si>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</si>
  <si>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</si>
  <si>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</si>
  <si>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</si>
  <si>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</si>
  <si>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</si>
  <si>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</si>
  <si>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</si>
  <si>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</si>
  <si>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</si>
  <si>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</si>
  <si>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</si>
  <si>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</si>
  <si>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</si>
  <si>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</si>
  <si>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</si>
  <si>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</si>
  <si>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</si>
  <si>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</si>
  <si>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</si>
  <si>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</si>
  <si>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</si>
  <si>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</si>
  <si>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</si>
  <si>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</si>
  <si>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</si>
  <si>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</si>
  <si>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</si>
  <si>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</si>
  <si>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</si>
  <si>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</si>
  <si>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</si>
  <si>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</si>
  <si>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</si>
  <si>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</si>
  <si>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</si>
  <si>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</si>
  <si>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</si>
  <si>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</si>
  <si>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</si>
  <si>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</si>
  <si>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</si>
  <si>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</si>
  <si>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</si>
  <si>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</si>
  <si>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</si>
  <si>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</si>
  <si>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</si>
  <si>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</si>
  <si>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</si>
  <si>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</si>
  <si>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</si>
  <si>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</si>
  <si>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</si>
  <si>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</si>
  <si>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</si>
  <si>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</si>
  <si>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</si>
  <si>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</si>
  <si>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</si>
  <si>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</si>
  <si>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</si>
  <si>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</si>
  <si>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</si>
  <si>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</si>
  <si>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</si>
  <si>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</si>
  <si>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</si>
  <si>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</si>
  <si>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</si>
  <si>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</si>
  <si>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</si>
  <si>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</si>
  <si>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</si>
  <si>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</si>
  <si>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</si>
  <si>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</si>
  <si>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</si>
  <si>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</si>
  <si>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</si>
  <si>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</si>
  <si>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</si>
  <si>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</si>
  <si>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</si>
  <si>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</si>
  <si>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</si>
  <si>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</si>
  <si>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</si>
  <si>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</si>
  <si>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</si>
  <si>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</si>
  <si>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</si>
  <si>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</si>
  <si>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</si>
  <si>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</si>
  <si>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</si>
  <si>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</si>
  <si>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</si>
  <si>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</si>
  <si>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</si>
  <si>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</si>
  <si>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</si>
  <si>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</si>
  <si>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</si>
  <si>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</si>
  <si>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</si>
  <si>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</si>
  <si>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</si>
  <si>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</si>
  <si>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</si>
  <si>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</si>
  <si>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</si>
  <si>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</si>
  <si>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</si>
  <si>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</si>
  <si>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</si>
  <si>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</si>
  <si>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</si>
  <si>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</si>
  <si>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</si>
  <si>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</si>
  <si>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</si>
  <si>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</si>
  <si>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</si>
  <si>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</si>
  <si>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</si>
  <si>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</si>
  <si>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</si>
  <si>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</si>
  <si>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</si>
  <si>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</si>
  <si>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</si>
  <si>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</si>
  <si>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</si>
  <si>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</si>
  <si>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</si>
  <si>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</si>
  <si>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</si>
  <si>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</si>
  <si>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</si>
  <si>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</si>
  <si>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</si>
  <si>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</si>
  <si>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</si>
  <si>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</si>
  <si>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</si>
  <si>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</si>
  <si>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</si>
  <si>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</si>
  <si>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</si>
  <si>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</si>
  <si>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</si>
  <si>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</si>
  <si>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</si>
  <si>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</si>
  <si>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</si>
  <si>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</si>
  <si>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</si>
  <si>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</si>
  <si>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</si>
  <si>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</si>
  <si>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</si>
  <si>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</si>
  <si>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</si>
  <si>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</si>
  <si>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</si>
  <si>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</si>
  <si>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</si>
  <si>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</si>
  <si>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</si>
  <si>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</si>
  <si>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</si>
  <si>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</si>
  <si>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</si>
  <si>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</si>
  <si>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</si>
  <si>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</si>
  <si>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</si>
  <si>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</si>
  <si>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</si>
  <si>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</si>
  <si>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FIVERR INTERNATIONAL LTD</t>
  </si>
  <si>
    <t>IL0011582033</t>
  </si>
  <si>
    <t>NYSE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</si>
  <si>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</si>
  <si>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</si>
  <si>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</si>
  <si>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</si>
  <si>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</si>
  <si>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</si>
  <si>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</si>
  <si>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</si>
  <si>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</si>
  <si>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</si>
  <si>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</si>
  <si>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</si>
  <si>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</si>
  <si>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</si>
  <si>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</si>
  <si>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 Equipment &amp; Services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</si>
  <si>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</si>
  <si>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</si>
  <si>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</si>
  <si>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</si>
  <si>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</si>
  <si>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</si>
  <si>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</si>
  <si>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</si>
  <si>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</si>
  <si>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</si>
  <si>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</si>
  <si>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</si>
  <si>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</si>
  <si>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</si>
  <si>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</si>
  <si>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</si>
  <si>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</si>
  <si>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SOL GEL TECHNOLOGIES LTD</t>
  </si>
  <si>
    <t>IL0011417206</t>
  </si>
  <si>
    <t>Pharmaceuticals &amp; Biotechnology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</si>
  <si>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</si>
  <si>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</si>
  <si>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</si>
  <si>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</si>
  <si>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</si>
  <si>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</si>
  <si>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</si>
  <si>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</si>
  <si>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</si>
  <si>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</si>
  <si>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</si>
  <si>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</si>
  <si>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</si>
  <si>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</si>
  <si>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</si>
  <si>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</si>
  <si>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</si>
  <si>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</si>
  <si>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</si>
  <si>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</si>
  <si>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</si>
  <si>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</si>
  <si>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</si>
  <si>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</si>
  <si>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</si>
  <si>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</si>
  <si>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</si>
  <si>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</si>
  <si>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</si>
  <si>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</si>
  <si>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</si>
  <si>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</si>
  <si>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</si>
  <si>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</si>
  <si>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</si>
  <si>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</si>
  <si>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</si>
  <si>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</si>
  <si>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</si>
  <si>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</si>
  <si>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</si>
  <si>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</si>
  <si>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BECTON DICKINSON AND CO</t>
  </si>
  <si>
    <t>US0758871091</t>
  </si>
  <si>
    <t>BLACKROCK</t>
  </si>
  <si>
    <t>US09247X1019</t>
  </si>
  <si>
    <t>Diversified Financials</t>
  </si>
  <si>
    <t>BOEING</t>
  </si>
  <si>
    <t>US0970231058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</si>
  <si>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</si>
  <si>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</si>
  <si>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</si>
  <si>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</si>
  <si>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</si>
  <si>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</si>
  <si>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</si>
  <si>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</si>
  <si>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Food, Beverage &amp; Tobacco</t>
  </si>
  <si>
    <t>DEUTSCHE POST AG REG</t>
  </si>
  <si>
    <t>DE0005552004</t>
  </si>
  <si>
    <t>Transportation</t>
  </si>
  <si>
    <t>DOMINO`S PIZZA INC</t>
  </si>
  <si>
    <t>US25754A2015</t>
  </si>
  <si>
    <t>EIFFAGE</t>
  </si>
  <si>
    <t>FR0000130452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</si>
  <si>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</si>
  <si>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</si>
  <si>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</si>
  <si>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</si>
  <si>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</si>
  <si>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</si>
  <si>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</si>
  <si>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</si>
  <si>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</si>
  <si>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</si>
  <si>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</si>
  <si>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HCP INC</t>
  </si>
  <si>
    <t>US40414L1098</t>
  </si>
  <si>
    <t>INDITEX</t>
  </si>
  <si>
    <t>ES0148396007</t>
  </si>
  <si>
    <t>BME</t>
  </si>
  <si>
    <t>JPMORGAN CHASE</t>
  </si>
  <si>
    <t>US46625H1005</t>
  </si>
  <si>
    <t>KERING</t>
  </si>
  <si>
    <t>FR0000121485</t>
  </si>
  <si>
    <t>LOCKHEED MARTIN CORP</t>
  </si>
  <si>
    <t>US5398301094</t>
  </si>
  <si>
    <t>LVMH MOET HENNESSY LOUIS VUI</t>
  </si>
  <si>
    <t>FR0000121014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</si>
  <si>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</si>
  <si>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</si>
  <si>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</si>
  <si>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</si>
  <si>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</si>
  <si>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</si>
  <si>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</si>
  <si>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</si>
  <si>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</si>
  <si>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</si>
  <si>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</si>
  <si>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</si>
  <si>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NESTLE SA REG</t>
  </si>
  <si>
    <t>CH0038863350</t>
  </si>
  <si>
    <t>פרנק שווצרי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</si>
  <si>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</si>
  <si>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</si>
  <si>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</si>
  <si>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</si>
  <si>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</si>
  <si>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</si>
  <si>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</si>
  <si>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</si>
  <si>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</si>
  <si>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</si>
  <si>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</si>
  <si>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</si>
  <si>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</si>
  <si>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</si>
  <si>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</si>
  <si>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</si>
  <si>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</si>
  <si>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</si>
  <si>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</si>
  <si>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</si>
  <si>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</si>
  <si>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</si>
  <si>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</si>
  <si>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</si>
  <si>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STARBUCKS CORP</t>
  </si>
  <si>
    <t>US8552441094</t>
  </si>
  <si>
    <t>TARGET CORP</t>
  </si>
  <si>
    <t>US87612E1064</t>
  </si>
  <si>
    <t>THALES SA</t>
  </si>
  <si>
    <t>FR0000121329</t>
  </si>
  <si>
    <t>TIFFANY &amp; CO</t>
  </si>
  <si>
    <t>US8865471085</t>
  </si>
  <si>
    <t>TJX COMPANIES INC</t>
  </si>
  <si>
    <t>US8725401090</t>
  </si>
  <si>
    <t>TWITTER INC</t>
  </si>
  <si>
    <t>US90184L1026</t>
  </si>
  <si>
    <t>UNILEVER NV CVA</t>
  </si>
  <si>
    <t>NL0000388619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</si>
  <si>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</si>
  <si>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</si>
  <si>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</si>
  <si>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</si>
  <si>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</si>
  <si>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</si>
  <si>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</si>
  <si>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</si>
  <si>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</si>
  <si>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</si>
  <si>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</si>
  <si>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</si>
  <si>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</si>
  <si>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</si>
  <si>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</si>
  <si>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</si>
  <si>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</si>
  <si>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</si>
  <si>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הראל סל תא 125</t>
  </si>
  <si>
    <t>1148899</t>
  </si>
  <si>
    <t>514103811</t>
  </si>
  <si>
    <t>מניות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</si>
  <si>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</si>
  <si>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</si>
  <si>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</si>
  <si>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</si>
  <si>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</si>
  <si>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</si>
  <si>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</si>
  <si>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</si>
  <si>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</si>
  <si>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</si>
  <si>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</si>
  <si>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</si>
  <si>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</si>
  <si>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</si>
  <si>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</si>
  <si>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</si>
  <si>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</si>
  <si>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</si>
  <si>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</si>
  <si>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</si>
  <si>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</si>
  <si>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</si>
  <si>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</si>
  <si>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</si>
  <si>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</si>
  <si>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</si>
  <si>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</si>
  <si>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</si>
  <si>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</si>
  <si>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</si>
  <si>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</si>
  <si>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</si>
  <si>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</si>
  <si>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</si>
  <si>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</si>
  <si>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</si>
  <si>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</si>
  <si>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</si>
  <si>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</si>
  <si>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</si>
  <si>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</si>
  <si>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</si>
  <si>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</si>
  <si>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</si>
  <si>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</si>
  <si>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</si>
  <si>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</si>
  <si>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</si>
  <si>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</si>
  <si>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</si>
  <si>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</si>
  <si>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</si>
  <si>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</si>
  <si>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</si>
  <si>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</si>
  <si>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</si>
  <si>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</si>
  <si>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</si>
  <si>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</si>
  <si>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</si>
  <si>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</si>
  <si>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</si>
  <si>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</si>
  <si>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</si>
  <si>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</si>
  <si>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</si>
  <si>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</si>
  <si>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</si>
  <si>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FIRST TRUST CONSUMER STAPLES</t>
  </si>
  <si>
    <t>US33734X1191</t>
  </si>
  <si>
    <t>HORIZONS S&amp;P/TSX 60 INDEX</t>
  </si>
  <si>
    <t>CA44049A1241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</si>
  <si>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</si>
  <si>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</si>
  <si>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</si>
  <si>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</si>
  <si>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</si>
  <si>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</si>
  <si>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</si>
  <si>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</si>
  <si>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</si>
  <si>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</si>
  <si>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</si>
  <si>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</si>
  <si>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</si>
  <si>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</si>
  <si>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</si>
  <si>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</si>
  <si>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</si>
  <si>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</si>
  <si>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</si>
  <si>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</si>
  <si>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</si>
  <si>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</si>
  <si>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</si>
  <si>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</si>
  <si>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</si>
  <si>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</si>
  <si>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</si>
  <si>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</si>
  <si>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</si>
  <si>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</si>
  <si>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</si>
  <si>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</si>
  <si>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</si>
  <si>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</si>
  <si>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</si>
  <si>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</si>
  <si>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</si>
  <si>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</si>
  <si>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</si>
  <si>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</si>
  <si>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</si>
  <si>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</si>
  <si>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</si>
  <si>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</si>
  <si>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</si>
  <si>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</si>
  <si>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</si>
  <si>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STOXX BASIC RSRCES</t>
  </si>
  <si>
    <t>LU1834983550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</si>
  <si>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</si>
  <si>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</si>
  <si>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</si>
  <si>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</si>
  <si>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</si>
  <si>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</si>
  <si>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</si>
  <si>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</si>
  <si>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</si>
  <si>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</si>
  <si>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</si>
  <si>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</si>
  <si>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</si>
  <si>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</si>
  <si>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</si>
  <si>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</si>
  <si>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</si>
  <si>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</si>
  <si>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</si>
  <si>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</si>
  <si>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COMGEST GROWTH EUROPE EUR IA</t>
  </si>
  <si>
    <t>IE00B5WN3467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</si>
  <si>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</si>
  <si>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</si>
  <si>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</si>
  <si>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</si>
  <si>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</si>
  <si>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</si>
  <si>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</si>
  <si>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</si>
  <si>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</si>
  <si>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</si>
  <si>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</si>
  <si>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</si>
  <si>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</si>
  <si>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</si>
  <si>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</si>
  <si>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</si>
  <si>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C 1610 OCT 2019</t>
  </si>
  <si>
    <t>82841024</t>
  </si>
  <si>
    <t>ל.ר.</t>
  </si>
  <si>
    <t>LmC 2500 OCT 2019</t>
  </si>
  <si>
    <t>82804287</t>
  </si>
  <si>
    <t>LmP 2500 OCT 2019</t>
  </si>
  <si>
    <t>82804477</t>
  </si>
  <si>
    <t>P 1610 OCT 2019</t>
  </si>
  <si>
    <t>82841636</t>
  </si>
  <si>
    <t>plC 2530 OCT2019</t>
  </si>
  <si>
    <t>82803891</t>
  </si>
  <si>
    <t>plP 2530 OCT2019</t>
  </si>
  <si>
    <t>82804097</t>
  </si>
  <si>
    <t>BA US 11/15/19 C410</t>
  </si>
  <si>
    <t>BA US 11/19 C410</t>
  </si>
  <si>
    <t>EA1 FP 12/20/19 C130</t>
  </si>
  <si>
    <t>EA1 19 C130</t>
  </si>
  <si>
    <t>PLD US 11/15/19 C90</t>
  </si>
  <si>
    <t>PLD 1119 C90</t>
  </si>
  <si>
    <t>SPXW US 10/31/19 P2650</t>
  </si>
  <si>
    <t>SPXW 1019 P2650</t>
  </si>
  <si>
    <t>SPXW US 10/31/19 P2750</t>
  </si>
  <si>
    <t>SPXW US 12/31/19 P2950</t>
  </si>
  <si>
    <t>SPXW 1219 P2950</t>
  </si>
  <si>
    <t>SX5E 12/20/19 P3150</t>
  </si>
  <si>
    <t>SX5E 12/19 P3150</t>
  </si>
  <si>
    <t>SX5E 12/20/19 P3450</t>
  </si>
  <si>
    <t>SX5E 12/19 P3450</t>
  </si>
  <si>
    <t>XLP US 10/20/19 C63</t>
  </si>
  <si>
    <t>XLP 12/19 C63</t>
  </si>
  <si>
    <t>S&amp;P500 EMINI FUT DEC19</t>
  </si>
  <si>
    <t>ESZ9</t>
  </si>
  <si>
    <t>STOXX EUROPE 600 DEC19</t>
  </si>
  <si>
    <t>SXOZ9</t>
  </si>
  <si>
    <t>TOPIX INDX FUT DEC19</t>
  </si>
  <si>
    <t>TPZ9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</si>
  <si>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</si>
  <si>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</si>
  <si>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</si>
  <si>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</si>
  <si>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</si>
  <si>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</si>
  <si>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</si>
  <si>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</si>
  <si>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</si>
  <si>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</si>
  <si>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</si>
  <si>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</si>
  <si>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</si>
  <si>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</si>
  <si>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</si>
  <si>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</si>
  <si>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</si>
  <si>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</si>
  <si>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</si>
  <si>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</si>
  <si>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</si>
  <si>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</si>
  <si>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</si>
  <si>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</si>
  <si>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</si>
  <si>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</si>
  <si>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</si>
  <si>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</si>
  <si>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</si>
  <si>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</si>
  <si>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</si>
  <si>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</si>
  <si>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</si>
  <si>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</si>
  <si>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</si>
  <si>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</si>
  <si>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</si>
  <si>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</si>
  <si>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ENERGY</t>
  </si>
  <si>
    <t>BBB-</t>
  </si>
  <si>
    <t>FITCH</t>
  </si>
  <si>
    <t>אלון דלק מניה לא סחירה</t>
  </si>
  <si>
    <t>צים מניה</t>
  </si>
  <si>
    <t>347283</t>
  </si>
  <si>
    <t>Sacramento 353*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</si>
  <si>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</si>
  <si>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</si>
  <si>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</si>
  <si>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</si>
  <si>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</si>
  <si>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</si>
  <si>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</si>
  <si>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</si>
  <si>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</si>
  <si>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VIII LP</t>
  </si>
  <si>
    <t>Portfolio EDGE</t>
  </si>
  <si>
    <t>Waterton Residential P V XIII</t>
  </si>
  <si>
    <t>APCS LP*</t>
  </si>
  <si>
    <t>Apollo Fund IX</t>
  </si>
  <si>
    <t>Apollo Natural Resources Partners II LP</t>
  </si>
  <si>
    <t>CMPVIIC</t>
  </si>
  <si>
    <t>co investment Anesthesia</t>
  </si>
  <si>
    <t>CRECH V</t>
  </si>
  <si>
    <t>Dover Street IX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</si>
  <si>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</si>
  <si>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</si>
  <si>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</si>
  <si>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</si>
  <si>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</si>
  <si>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</si>
  <si>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part' co inv fund IV</t>
  </si>
  <si>
    <t>Harbourvest Project Starboard</t>
  </si>
  <si>
    <t>harbourvest Sec gridiron</t>
  </si>
  <si>
    <t>HIG harbourvest Tranche B</t>
  </si>
  <si>
    <t>IK harbourvest tranche B</t>
  </si>
  <si>
    <t>INCLINE   HARBOURVEST A</t>
  </si>
  <si>
    <t>Insight harbourvest tranche B</t>
  </si>
  <si>
    <t>Investindustrial VII Harbourvest B</t>
  </si>
  <si>
    <t>KCOIV SCS</t>
  </si>
  <si>
    <t>KELSO INVESTMENT ASSOCIATES X   HARB B</t>
  </si>
  <si>
    <t>MediFox harbourvest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</si>
  <si>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</si>
  <si>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</si>
  <si>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</si>
  <si>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</si>
  <si>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</si>
  <si>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</si>
  <si>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</si>
  <si>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Pamlico capital IV</t>
  </si>
  <si>
    <t>Pantheon Global Secondary Fund VI</t>
  </si>
  <si>
    <t>Paragon III HarbourVest B</t>
  </si>
  <si>
    <t>PCSIII LP</t>
  </si>
  <si>
    <t>PGCO IV Co mingled Fund SCSP</t>
  </si>
  <si>
    <t>project Celtics</t>
  </si>
  <si>
    <t>SDPIII</t>
  </si>
  <si>
    <t>Senior Loan Fund I A SLP</t>
  </si>
  <si>
    <t>Thoma Bravo Fund XII A  L P</t>
  </si>
  <si>
    <t>Thoma Bravo Harbourvest B</t>
  </si>
  <si>
    <t>VESTCOM</t>
  </si>
  <si>
    <t>Warburg Pincus China LP</t>
  </si>
  <si>
    <t>WestView IV harbourvest</t>
  </si>
  <si>
    <t>windjammer V har A</t>
  </si>
  <si>
    <t>REDHILL WARRANT</t>
  </si>
  <si>
    <t>52290</t>
  </si>
  <si>
    <t>₪ / מט"ח</t>
  </si>
  <si>
    <t>+ILS/-USD 3.4237 11-06-20 (10) -613</t>
  </si>
  <si>
    <t>10000668</t>
  </si>
  <si>
    <t>+ILS/-USD 3.452 10-11-20 (10) -800</t>
  </si>
  <si>
    <t>10000664</t>
  </si>
  <si>
    <t>+ILS/-USD 3.4615 11-06-20 (10) -535</t>
  </si>
  <si>
    <t>10000676</t>
  </si>
  <si>
    <t>+ILS/-USD 3.4755 10-11-20 (10) -935</t>
  </si>
  <si>
    <t>10000659</t>
  </si>
  <si>
    <t>+ILS/-USD 3.48 10-11-20 (10) -940</t>
  </si>
  <si>
    <t>10000654</t>
  </si>
  <si>
    <t>+ILS/-USD 3.4937 10-11-20 (10) -898</t>
  </si>
  <si>
    <t>10000652</t>
  </si>
  <si>
    <t>+ILS/-USD 3.5021 10-11-20 (10) -904</t>
  </si>
  <si>
    <t>10000649</t>
  </si>
  <si>
    <t>+ILS/-USD 3.5055 11-06-20 (10) -690</t>
  </si>
  <si>
    <t>10000642</t>
  </si>
  <si>
    <t>+USD/-ILS 3.428 11-06-20 (10) -560</t>
  </si>
  <si>
    <t>10000671</t>
  </si>
  <si>
    <t>+EUR/-USD 1.12285 21-01-20 (20) +128.5</t>
  </si>
  <si>
    <t>10000051</t>
  </si>
  <si>
    <t>+EUR/-USD 1.12406 21-01-20 (12) +125.6</t>
  </si>
  <si>
    <t>10000056</t>
  </si>
  <si>
    <t>+USD/-EUR 1.1126 27-03-20 (10) +144</t>
  </si>
  <si>
    <t>10000677</t>
  </si>
  <si>
    <t>+USD/-EUR 1.1203 27-03-20 (10) +156</t>
  </si>
  <si>
    <t>10000675</t>
  </si>
  <si>
    <t>+USD/-EUR 1.1218 04-05-20 (12) +193</t>
  </si>
  <si>
    <t>10000061</t>
  </si>
  <si>
    <t>+USD/-EUR 1.12187 04-05-20 (20) +193.7</t>
  </si>
  <si>
    <t>10000063</t>
  </si>
  <si>
    <t>+USD/-EUR 1.1274 21-01-20 (12) +155</t>
  </si>
  <si>
    <t>10000032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</si>
  <si>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</si>
  <si>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</si>
  <si>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</si>
  <si>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</si>
  <si>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</si>
  <si>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10000035</t>
  </si>
  <si>
    <t>+USD/-EUR 1.15192 09-04-20 (10) +234.2</t>
  </si>
  <si>
    <t>10000661</t>
  </si>
  <si>
    <t>+USD/-GBP 1.24427 11-05-20 (10) +102.7</t>
  </si>
  <si>
    <t>10000673</t>
  </si>
  <si>
    <t>+USD/-GBP 1.27965 03-02-20 (10) +116.5</t>
  </si>
  <si>
    <t>10000646</t>
  </si>
  <si>
    <t>+USD/-JPY 106.51 12-02-20 (10) -173</t>
  </si>
  <si>
    <t>10000656</t>
  </si>
  <si>
    <t>+USD/-JPY 106.55 12-02-20 (10) -106</t>
  </si>
  <si>
    <t>10000679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</si>
  <si>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</si>
  <si>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</si>
  <si>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</si>
  <si>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</si>
  <si>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</si>
  <si>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</si>
  <si>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</si>
  <si>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</si>
  <si>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</si>
  <si>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</si>
  <si>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</si>
  <si>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</si>
  <si>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</si>
  <si>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</si>
  <si>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</si>
  <si>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</si>
  <si>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30312000</t>
  </si>
  <si>
    <t>31712000</t>
  </si>
  <si>
    <t>30212000</t>
  </si>
  <si>
    <t>32012000</t>
  </si>
  <si>
    <t>30710000</t>
  </si>
  <si>
    <t>34610000</t>
  </si>
  <si>
    <t>34510000</t>
  </si>
  <si>
    <t>30810000</t>
  </si>
  <si>
    <t>33810000</t>
  </si>
  <si>
    <t>31710000</t>
  </si>
  <si>
    <t>31210000</t>
  </si>
  <si>
    <t>31110000</t>
  </si>
  <si>
    <t>34010000</t>
  </si>
  <si>
    <t>32610000</t>
  </si>
  <si>
    <t>34520000</t>
  </si>
  <si>
    <t>31720000</t>
  </si>
  <si>
    <t>31220000</t>
  </si>
  <si>
    <t>34020000</t>
  </si>
  <si>
    <t>32011000</t>
  </si>
  <si>
    <t>30311000</t>
  </si>
  <si>
    <t>30326000</t>
  </si>
  <si>
    <t>31126000</t>
  </si>
  <si>
    <t>31726000</t>
  </si>
  <si>
    <t>30226000</t>
  </si>
  <si>
    <t>32026000</t>
  </si>
  <si>
    <t>מ.בטחון סחיר לאומי</t>
  </si>
  <si>
    <t>75001121</t>
  </si>
  <si>
    <t>דירוג פנימי</t>
  </si>
  <si>
    <t>כן</t>
  </si>
  <si>
    <t>לא</t>
  </si>
  <si>
    <t>AA</t>
  </si>
  <si>
    <t>AA-</t>
  </si>
  <si>
    <t>95350302</t>
  </si>
  <si>
    <t>90840002</t>
  </si>
  <si>
    <t>90840004</t>
  </si>
  <si>
    <t>90840006</t>
  </si>
  <si>
    <t>90840008</t>
  </si>
  <si>
    <t>90840010</t>
  </si>
  <si>
    <t>A+</t>
  </si>
  <si>
    <t>A</t>
  </si>
  <si>
    <t>Baa1.il</t>
  </si>
  <si>
    <t>D</t>
  </si>
  <si>
    <t>487557</t>
  </si>
  <si>
    <t>487556</t>
  </si>
  <si>
    <t>474437</t>
  </si>
  <si>
    <t>474436</t>
  </si>
  <si>
    <t>קרדן אן.וי אגח ב חש 2/18</t>
  </si>
  <si>
    <t>1143270</t>
  </si>
  <si>
    <t>SPXW 1019 P2750</t>
  </si>
  <si>
    <t>סה"כ יתרות התחייבות להשקעה</t>
  </si>
  <si>
    <t>Enlight</t>
  </si>
  <si>
    <t>Orbimed  II</t>
  </si>
  <si>
    <t>tene growth capital IV</t>
  </si>
  <si>
    <t>גורם 43</t>
  </si>
  <si>
    <t>גורם 111</t>
  </si>
  <si>
    <t>גורם 80</t>
  </si>
  <si>
    <t>גורם 98</t>
  </si>
  <si>
    <t>גורם 105</t>
  </si>
  <si>
    <t>גורם 104</t>
  </si>
  <si>
    <t>סה"כ בחו"ל</t>
  </si>
  <si>
    <t xml:space="preserve">  HARBOURVEST incline</t>
  </si>
  <si>
    <t>apollo  II</t>
  </si>
  <si>
    <t>ARES private credit solutions</t>
  </si>
  <si>
    <t>Bluebay SLFI</t>
  </si>
  <si>
    <t>Court Square IV</t>
  </si>
  <si>
    <t>Crescent mezzanine VII</t>
  </si>
  <si>
    <t>HARBOURVEST co-inv preston</t>
  </si>
  <si>
    <t>harbourvest DOVER</t>
  </si>
  <si>
    <t>HARBOURVEST pamlico</t>
  </si>
  <si>
    <t>harbourvest part' co inv fund IV (Tranche B)</t>
  </si>
  <si>
    <t>HARBOURVEST project Celtics</t>
  </si>
  <si>
    <t>harbourvest ח-ן מנוהל</t>
  </si>
  <si>
    <t>ICG SDP III</t>
  </si>
  <si>
    <t>Kartesia Credit Opportunities IV SCS</t>
  </si>
  <si>
    <t>KELSO INVESTMENT ASSOCIATES X - HARB B</t>
  </si>
  <si>
    <t>Migdal-HarbourVes project Draco</t>
  </si>
  <si>
    <t>Migdal-HarbourVest 2016 Fund L.P. (Tranche B)</t>
  </si>
  <si>
    <t>Migdal-HarbourVest Project Saxa</t>
  </si>
  <si>
    <t>Permira</t>
  </si>
  <si>
    <t>PGCO IV Co-mingled Fund SCSP</t>
  </si>
  <si>
    <t>Sun Capital Partners  harbourvest B</t>
  </si>
  <si>
    <t>SVB VIII</t>
  </si>
  <si>
    <t>THOMA BRAVO XII</t>
  </si>
  <si>
    <t>Warburg Pincus China I</t>
  </si>
  <si>
    <t>waterton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</si>
  <si>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</si>
  <si>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</si>
  <si>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</si>
  <si>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</si>
  <si>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</si>
  <si>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 - גורם 69</t>
  </si>
  <si>
    <t>בבטחונות אחרים - גורם 37</t>
  </si>
  <si>
    <t>בבטחונות אחרים - גורם 35</t>
  </si>
  <si>
    <t>בבטחונות אחרים - גורם 41</t>
  </si>
  <si>
    <t>בבטחונות אחרים - גורם 63</t>
  </si>
  <si>
    <t>בבטחונות אחרים - גורם 33</t>
  </si>
  <si>
    <t>בבטחונות אחרים - גורם 105</t>
  </si>
  <si>
    <t>בבטחונות אחרים - גורם 62</t>
  </si>
  <si>
    <t>בבטחונות אחרים - גורם 40</t>
  </si>
  <si>
    <t>בבטחונות אחרים - גורם 64</t>
  </si>
  <si>
    <t>בבטחונות אחרים - גורם 81</t>
  </si>
  <si>
    <t>בבטחונות אחרים - גורם 96</t>
  </si>
  <si>
    <t>בבטחונות אחרים - גורם 38</t>
  </si>
  <si>
    <t>בבטחונות אחרים - גורם 98*</t>
  </si>
  <si>
    <t>בבטחונות אחרים - גורם 89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</si>
  <si>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</si>
  <si>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</si>
  <si>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</si>
  <si>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</si>
  <si>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</si>
  <si>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103</t>
  </si>
  <si>
    <t>בבטחונות אחרים - גורם 43</t>
  </si>
  <si>
    <t>בבטחונות אחרים - גורם 104</t>
  </si>
  <si>
    <t>בבטחונות אחרים - גורם 90</t>
  </si>
  <si>
    <t>בבטחונות אחרים - גורם 70</t>
  </si>
  <si>
    <t>בבטחונות אחרים - גורם 14*</t>
  </si>
  <si>
    <t>בבטחונות אחרים - גורם 84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</si>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</sst>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4" fontId="28" fillId="0" borderId="28" xfId="0" applyNumberFormat="1" applyFont="1" applyFill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 indent="2"/>
    </xf>
    <xf numFmtId="0" fontId="27" fillId="0" borderId="29" xfId="0" applyFont="1" applyFill="1" applyBorder="1" applyAlignment="1">
      <alignment horizontal="right" indent="3"/>
    </xf>
    <xf numFmtId="0" fontId="27" fillId="0" borderId="29" xfId="0" applyFont="1" applyFill="1" applyBorder="1" applyAlignment="1">
      <alignment horizontal="right" indent="2"/>
    </xf>
    <xf numFmtId="0" fontId="27" fillId="0" borderId="30" xfId="0" applyFont="1" applyFill="1" applyBorder="1" applyAlignment="1">
      <alignment horizontal="right" indent="2"/>
    </xf>
    <xf numFmtId="0" fontId="27" fillId="0" borderId="25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5" xfId="0" applyNumberFormat="1" applyFont="1" applyFill="1" applyBorder="1" applyAlignment="1">
      <alignment horizontal="right"/>
    </xf>
    <xf numFmtId="10" fontId="27" fillId="0" borderId="25" xfId="0" applyNumberFormat="1" applyFont="1" applyFill="1" applyBorder="1" applyAlignment="1">
      <alignment horizontal="right"/>
    </xf>
    <xf numFmtId="4" fontId="27" fillId="0" borderId="2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31" fillId="0" borderId="29" xfId="0" applyFont="1" applyFill="1" applyBorder="1" applyAlignment="1">
      <alignment horizontal="right"/>
    </xf>
    <xf numFmtId="0" fontId="31" fillId="0" borderId="29" xfId="0" applyFont="1" applyFill="1" applyBorder="1" applyAlignment="1">
      <alignment horizontal="right" indent="1"/>
    </xf>
    <xf numFmtId="0" fontId="5" fillId="0" borderId="32" xfId="0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2" fontId="5" fillId="0" borderId="31" xfId="7" applyNumberFormat="1" applyFont="1" applyFill="1" applyBorder="1" applyAlignment="1">
      <alignment horizontal="right"/>
    </xf>
    <xf numFmtId="168" fontId="5" fillId="0" borderId="31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9" fillId="0" borderId="0" xfId="0" applyFont="1" applyFill="1"/>
    <xf numFmtId="0" fontId="30" fillId="0" borderId="0" xfId="0" applyFont="1" applyFill="1"/>
    <xf numFmtId="0" fontId="29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readingOrder="2"/>
    </xf>
    <xf numFmtId="0" fontId="27" fillId="0" borderId="0" xfId="16" applyFont="1" applyFill="1" applyBorder="1" applyAlignment="1">
      <alignment horizontal="right" indent="3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/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15" xfId="16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workbookViewId="0">
      <selection activeCell="M16" sqref="M16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151</v>
      </c>
      <c r="C1" s="77" t="s" vm="1">
        <v>224</v>
      </c>
    </row>
    <row r="2" spans="1:4">
      <c r="B2" s="56" t="s">
        <v>150</v>
      </c>
      <c r="C2" s="77" t="s">
        <v>225</v>
      </c>
    </row>
    <row r="3" spans="1:4">
      <c r="B3" s="56" t="s">
        <v>152</v>
      </c>
      <c r="C3" s="77" t="s">
        <v>226</v>
      </c>
    </row>
    <row r="4" spans="1:4">
      <c r="B4" s="56" t="s">
        <v>153</v>
      </c>
      <c r="C4" s="77">
        <v>2208</v>
      </c>
    </row>
    <row r="6" spans="1:4" ht="26.25" customHeight="1">
      <c r="B6" s="147" t="s">
        <v>165</v>
      </c>
      <c r="C6" s="148"/>
      <c r="D6" s="149"/>
    </row>
    <row r="7" spans="1:4" s="9" customFormat="1">
      <c r="B7" s="22"/>
      <c r="C7" s="23" t="s">
        <v>115</v>
      </c>
      <c r="D7" s="24" t="s">
        <v>113</v>
      </c>
    </row>
    <row r="8" spans="1:4" s="9" customFormat="1">
      <c r="B8" s="22"/>
      <c r="C8" s="25" t="s">
        <v>211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164</v>
      </c>
      <c r="C10" s="126">
        <f>C11+C12+C23+C33+C37</f>
        <v>123318.92530892999</v>
      </c>
      <c r="D10" s="127">
        <f>C10/$C$42</f>
        <v>1</v>
      </c>
    </row>
    <row r="11" spans="1:4">
      <c r="A11" s="44" t="s">
        <v>131</v>
      </c>
      <c r="B11" s="28" t="s">
        <v>166</v>
      </c>
      <c r="C11" s="126">
        <f>מזומנים!J10</f>
        <v>4405.9551966199997</v>
      </c>
      <c r="D11" s="127">
        <f t="shared" ref="D11:D13" si="0">C11/$C$42</f>
        <v>3.5728134879399145E-2</v>
      </c>
    </row>
    <row r="12" spans="1:4">
      <c r="B12" s="28" t="s">
        <v>167</v>
      </c>
      <c r="C12" s="126">
        <f>C15+C16+C17+C18+C19+C20+C21+C13</f>
        <v>110130.023036143</v>
      </c>
      <c r="D12" s="127">
        <f t="shared" si="0"/>
        <v>0.89305046050517334</v>
      </c>
    </row>
    <row r="13" spans="1:4">
      <c r="A13" s="54" t="s">
        <v>131</v>
      </c>
      <c r="B13" s="29" t="s">
        <v>72</v>
      </c>
      <c r="C13" s="126">
        <f>'תעודות התחייבות ממשלתיות'!O11</f>
        <v>84388.783944167008</v>
      </c>
      <c r="D13" s="127">
        <f t="shared" si="0"/>
        <v>0.68431332605893291</v>
      </c>
    </row>
    <row r="14" spans="1:4">
      <c r="A14" s="54" t="s">
        <v>131</v>
      </c>
      <c r="B14" s="29" t="s">
        <v>73</v>
      </c>
      <c r="C14" s="126" t="s" vm="2">
        <v>1701</v>
      </c>
      <c r="D14" s="127" t="s" vm="3">
        <v>1701</v>
      </c>
    </row>
    <row r="15" spans="1:4">
      <c r="A15" s="54" t="s">
        <v>131</v>
      </c>
      <c r="B15" s="29" t="s">
        <v>74</v>
      </c>
      <c r="C15" s="126">
        <f>'אג"ח קונצרני'!R11</f>
        <v>23032.372627825989</v>
      </c>
      <c r="D15" s="127">
        <f t="shared" ref="D15:D21" si="1">C15/$C$42</f>
        <v>0.1867707861557088</v>
      </c>
    </row>
    <row r="16" spans="1:4">
      <c r="A16" s="54" t="s">
        <v>131</v>
      </c>
      <c r="B16" s="29" t="s">
        <v>75</v>
      </c>
      <c r="C16" s="126">
        <f>מניות!L11</f>
        <v>1213.0210243789998</v>
      </c>
      <c r="D16" s="127">
        <f t="shared" si="1"/>
        <v>9.8364547156101455E-3</v>
      </c>
    </row>
    <row r="17" spans="1:4">
      <c r="A17" s="54" t="s">
        <v>131</v>
      </c>
      <c r="B17" s="29" t="s">
        <v>76</v>
      </c>
      <c r="C17" s="126">
        <f>'תעודות סל'!K11</f>
        <v>1393.9406519350002</v>
      </c>
      <c r="D17" s="127">
        <f t="shared" si="1"/>
        <v>1.1303542002519054E-2</v>
      </c>
    </row>
    <row r="18" spans="1:4">
      <c r="A18" s="54" t="s">
        <v>131</v>
      </c>
      <c r="B18" s="29" t="s">
        <v>77</v>
      </c>
      <c r="C18" s="126">
        <f>'קרנות נאמנות'!L11</f>
        <v>100.62762526799997</v>
      </c>
      <c r="D18" s="127">
        <f t="shared" si="1"/>
        <v>8.1599499035460009E-4</v>
      </c>
    </row>
    <row r="19" spans="1:4">
      <c r="A19" s="54" t="s">
        <v>131</v>
      </c>
      <c r="B19" s="29" t="s">
        <v>78</v>
      </c>
      <c r="C19" s="126">
        <f>'כתבי אופציה'!I11</f>
        <v>9.7571938999999983E-2</v>
      </c>
      <c r="D19" s="127">
        <f t="shared" si="1"/>
        <v>7.9121626105295317E-7</v>
      </c>
    </row>
    <row r="20" spans="1:4">
      <c r="A20" s="54" t="s">
        <v>131</v>
      </c>
      <c r="B20" s="29" t="s">
        <v>79</v>
      </c>
      <c r="C20" s="126">
        <f>אופציות!I11</f>
        <v>6.5983042769999996</v>
      </c>
      <c r="D20" s="127">
        <f t="shared" si="1"/>
        <v>5.3506015078143011E-5</v>
      </c>
    </row>
    <row r="21" spans="1:4">
      <c r="A21" s="54" t="s">
        <v>131</v>
      </c>
      <c r="B21" s="29" t="s">
        <v>80</v>
      </c>
      <c r="C21" s="126">
        <f>'חוזים עתידיים'!I11</f>
        <v>-5.4187136479999989</v>
      </c>
      <c r="D21" s="127">
        <f t="shared" si="1"/>
        <v>-4.3940649291464503E-5</v>
      </c>
    </row>
    <row r="22" spans="1:4">
      <c r="A22" s="54" t="s">
        <v>131</v>
      </c>
      <c r="B22" s="29" t="s">
        <v>81</v>
      </c>
      <c r="C22" s="126" t="s" vm="4">
        <v>1701</v>
      </c>
      <c r="D22" s="127" t="s" vm="5">
        <v>1701</v>
      </c>
    </row>
    <row r="23" spans="1:4">
      <c r="B23" s="28" t="s">
        <v>168</v>
      </c>
      <c r="C23" s="126">
        <f>C26+C27+C28+C29+C31</f>
        <v>4714.1367357739991</v>
      </c>
      <c r="D23" s="127">
        <f>C23/$C$42</f>
        <v>3.822719606065713E-2</v>
      </c>
    </row>
    <row r="24" spans="1:4">
      <c r="A24" s="54" t="s">
        <v>131</v>
      </c>
      <c r="B24" s="29" t="s">
        <v>82</v>
      </c>
      <c r="C24" s="126" t="s" vm="6">
        <v>1701</v>
      </c>
      <c r="D24" s="127" t="s" vm="7">
        <v>1701</v>
      </c>
    </row>
    <row r="25" spans="1:4">
      <c r="A25" s="54" t="s">
        <v>131</v>
      </c>
      <c r="B25" s="29" t="s">
        <v>83</v>
      </c>
      <c r="C25" s="126" t="s" vm="8">
        <v>1701</v>
      </c>
      <c r="D25" s="127" t="s" vm="9">
        <v>1701</v>
      </c>
    </row>
    <row r="26" spans="1:4">
      <c r="A26" s="54" t="s">
        <v>131</v>
      </c>
      <c r="B26" s="29" t="s">
        <v>74</v>
      </c>
      <c r="C26" s="126">
        <f>'לא סחיר - אג"ח קונצרני'!P11</f>
        <v>2039.0212099999997</v>
      </c>
      <c r="D26" s="127">
        <f t="shared" ref="D26:D29" si="2">C26/$C$42</f>
        <v>1.6534535999985289E-2</v>
      </c>
    </row>
    <row r="27" spans="1:4">
      <c r="A27" s="54" t="s">
        <v>131</v>
      </c>
      <c r="B27" s="29" t="s">
        <v>84</v>
      </c>
      <c r="C27" s="126">
        <f>'לא סחיר - מניות'!J11</f>
        <v>277.58758999999992</v>
      </c>
      <c r="D27" s="127">
        <f t="shared" si="2"/>
        <v>2.2509731519684169E-3</v>
      </c>
    </row>
    <row r="28" spans="1:4">
      <c r="A28" s="54" t="s">
        <v>131</v>
      </c>
      <c r="B28" s="29" t="s">
        <v>85</v>
      </c>
      <c r="C28" s="126">
        <f>'לא סחיר - קרנות השקעה'!H11</f>
        <v>2305.7343299999998</v>
      </c>
      <c r="D28" s="127">
        <f t="shared" si="2"/>
        <v>1.8697327472031032E-2</v>
      </c>
    </row>
    <row r="29" spans="1:4">
      <c r="A29" s="54" t="s">
        <v>131</v>
      </c>
      <c r="B29" s="29" t="s">
        <v>86</v>
      </c>
      <c r="C29" s="126">
        <f>'לא סחיר - כתבי אופציה'!I11</f>
        <v>4.1999999999999991E-4</v>
      </c>
      <c r="D29" s="127">
        <f t="shared" si="2"/>
        <v>3.4058032775411003E-9</v>
      </c>
    </row>
    <row r="30" spans="1:4">
      <c r="A30" s="54" t="s">
        <v>131</v>
      </c>
      <c r="B30" s="29" t="s">
        <v>191</v>
      </c>
      <c r="C30" s="126" t="s" vm="10">
        <v>1701</v>
      </c>
      <c r="D30" s="127" t="s" vm="11">
        <v>1701</v>
      </c>
    </row>
    <row r="31" spans="1:4">
      <c r="A31" s="54" t="s">
        <v>131</v>
      </c>
      <c r="B31" s="29" t="s">
        <v>109</v>
      </c>
      <c r="C31" s="126">
        <f>'לא סחיר - חוזים עתידיים'!I11</f>
        <v>91.793185773999966</v>
      </c>
      <c r="D31" s="127">
        <f>C31/$C$42</f>
        <v>7.4435603086911494E-4</v>
      </c>
    </row>
    <row r="32" spans="1:4">
      <c r="A32" s="54" t="s">
        <v>131</v>
      </c>
      <c r="B32" s="29" t="s">
        <v>87</v>
      </c>
      <c r="C32" s="126" t="s" vm="12">
        <v>1701</v>
      </c>
      <c r="D32" s="127" t="s" vm="13">
        <v>1701</v>
      </c>
    </row>
    <row r="33" spans="1:4">
      <c r="A33" s="54" t="s">
        <v>131</v>
      </c>
      <c r="B33" s="28" t="s">
        <v>169</v>
      </c>
      <c r="C33" s="126">
        <f>הלוואות!O10</f>
        <v>4066.866759999999</v>
      </c>
      <c r="D33" s="127">
        <f>C33/$C$42</f>
        <v>3.2978447953645129E-2</v>
      </c>
    </row>
    <row r="34" spans="1:4">
      <c r="A34" s="54" t="s">
        <v>131</v>
      </c>
      <c r="B34" s="28" t="s">
        <v>170</v>
      </c>
      <c r="C34" s="126" t="s" vm="14">
        <v>1701</v>
      </c>
      <c r="D34" s="127" t="s" vm="15">
        <v>1701</v>
      </c>
    </row>
    <row r="35" spans="1:4">
      <c r="A35" s="54" t="s">
        <v>131</v>
      </c>
      <c r="B35" s="28" t="s">
        <v>171</v>
      </c>
      <c r="C35" s="126" t="s" vm="16">
        <v>1701</v>
      </c>
      <c r="D35" s="127" t="s" vm="17">
        <v>1701</v>
      </c>
    </row>
    <row r="36" spans="1:4">
      <c r="A36" s="54" t="s">
        <v>131</v>
      </c>
      <c r="B36" s="55" t="s">
        <v>172</v>
      </c>
      <c r="C36" s="126" t="s" vm="18">
        <v>1701</v>
      </c>
      <c r="D36" s="127" t="s" vm="19">
        <v>1701</v>
      </c>
    </row>
    <row r="37" spans="1:4">
      <c r="A37" s="54" t="s">
        <v>131</v>
      </c>
      <c r="B37" s="28" t="s">
        <v>173</v>
      </c>
      <c r="C37" s="126">
        <f>'השקעות אחרות '!I10</f>
        <v>1.9435803929999997</v>
      </c>
      <c r="D37" s="127">
        <f t="shared" ref="D37:D38" si="3">C37/$C$42</f>
        <v>1.5760601125342904E-5</v>
      </c>
    </row>
    <row r="38" spans="1:4">
      <c r="A38" s="54"/>
      <c r="B38" s="67" t="s">
        <v>175</v>
      </c>
      <c r="C38" s="126">
        <v>0</v>
      </c>
      <c r="D38" s="127">
        <f t="shared" si="3"/>
        <v>0</v>
      </c>
    </row>
    <row r="39" spans="1:4">
      <c r="A39" s="54" t="s">
        <v>131</v>
      </c>
      <c r="B39" s="68" t="s">
        <v>176</v>
      </c>
      <c r="C39" s="126" t="s" vm="20">
        <v>1701</v>
      </c>
      <c r="D39" s="127" t="s" vm="21">
        <v>1701</v>
      </c>
    </row>
    <row r="40" spans="1:4">
      <c r="A40" s="54" t="s">
        <v>131</v>
      </c>
      <c r="B40" s="68" t="s">
        <v>209</v>
      </c>
      <c r="C40" s="126" t="s" vm="22">
        <v>1701</v>
      </c>
      <c r="D40" s="127" t="s" vm="23">
        <v>1701</v>
      </c>
    </row>
    <row r="41" spans="1:4">
      <c r="A41" s="54" t="s">
        <v>131</v>
      </c>
      <c r="B41" s="68" t="s">
        <v>177</v>
      </c>
      <c r="C41" s="126" t="s" vm="24">
        <v>1701</v>
      </c>
      <c r="D41" s="127" t="s" vm="25">
        <v>1701</v>
      </c>
    </row>
    <row r="42" spans="1:4">
      <c r="B42" s="68" t="s">
        <v>88</v>
      </c>
      <c r="C42" s="126">
        <f>C38+C10</f>
        <v>123318.92530892999</v>
      </c>
      <c r="D42" s="127">
        <f>C42/$C$42</f>
        <v>1</v>
      </c>
    </row>
    <row r="43" spans="1:4">
      <c r="A43" s="54" t="s">
        <v>131</v>
      </c>
      <c r="B43" s="68" t="s">
        <v>174</v>
      </c>
      <c r="C43" s="126">
        <f>'יתרת התחייבות להשקעה'!C10</f>
        <v>1067.918268365092</v>
      </c>
      <c r="D43" s="127"/>
    </row>
    <row r="44" spans="1:4">
      <c r="B44" s="5" t="s">
        <v>114</v>
      </c>
    </row>
    <row r="45" spans="1:4">
      <c r="C45" s="74" t="s">
        <v>158</v>
      </c>
      <c r="D45" s="35" t="s">
        <v>108</v>
      </c>
    </row>
    <row r="46" spans="1:4">
      <c r="C46" s="75" t="s">
        <v>1</v>
      </c>
      <c r="D46" s="24" t="s">
        <v>2</v>
      </c>
    </row>
    <row r="47" spans="1:4">
      <c r="C47" s="128" t="s">
        <v>141</v>
      </c>
      <c r="D47" s="129" vm="26">
        <v>2.3548</v>
      </c>
    </row>
    <row r="48" spans="1:4">
      <c r="C48" s="128" t="s">
        <v>148</v>
      </c>
      <c r="D48" s="129">
        <v>0.83869258376086908</v>
      </c>
    </row>
    <row r="49" spans="2:4">
      <c r="C49" s="128" t="s">
        <v>145</v>
      </c>
      <c r="D49" s="129" vm="27">
        <v>2.6267</v>
      </c>
    </row>
    <row r="50" spans="2:4">
      <c r="B50" s="11"/>
      <c r="C50" s="128" t="s">
        <v>1292</v>
      </c>
      <c r="D50" s="129" vm="28">
        <v>3.5068000000000001</v>
      </c>
    </row>
    <row r="51" spans="2:4">
      <c r="C51" s="128" t="s">
        <v>139</v>
      </c>
      <c r="D51" s="129" vm="29">
        <v>3.8050000000000002</v>
      </c>
    </row>
    <row r="52" spans="2:4">
      <c r="C52" s="128" t="s">
        <v>140</v>
      </c>
      <c r="D52" s="129" vm="30">
        <v>4.28</v>
      </c>
    </row>
    <row r="53" spans="2:4">
      <c r="C53" s="128" t="s">
        <v>142</v>
      </c>
      <c r="D53" s="129">
        <v>0.44418364353050732</v>
      </c>
    </row>
    <row r="54" spans="2:4">
      <c r="C54" s="128" t="s">
        <v>146</v>
      </c>
      <c r="D54" s="129" vm="31">
        <v>3.2280000000000002</v>
      </c>
    </row>
    <row r="55" spans="2:4">
      <c r="C55" s="128" t="s">
        <v>147</v>
      </c>
      <c r="D55" s="129">
        <v>0.17644227114950975</v>
      </c>
    </row>
    <row r="56" spans="2:4">
      <c r="C56" s="128" t="s">
        <v>144</v>
      </c>
      <c r="D56" s="129" vm="32">
        <v>0.50960000000000005</v>
      </c>
    </row>
    <row r="57" spans="2:4">
      <c r="C57" s="128" t="s">
        <v>1702</v>
      </c>
      <c r="D57" s="129">
        <v>2.1804284000000003</v>
      </c>
    </row>
    <row r="58" spans="2:4">
      <c r="C58" s="128" t="s">
        <v>143</v>
      </c>
      <c r="D58" s="129" vm="33">
        <v>0.35620000000000002</v>
      </c>
    </row>
    <row r="59" spans="2:4">
      <c r="C59" s="128" t="s">
        <v>137</v>
      </c>
      <c r="D59" s="129" vm="34">
        <v>3.4820000000000002</v>
      </c>
    </row>
    <row r="60" spans="2:4">
      <c r="C60" s="128" t="s">
        <v>149</v>
      </c>
      <c r="D60" s="129" vm="35">
        <v>0.23089999999999999</v>
      </c>
    </row>
    <row r="61" spans="2:4">
      <c r="C61" s="128" t="s">
        <v>1703</v>
      </c>
      <c r="D61" s="129" vm="36">
        <v>0.38390000000000002</v>
      </c>
    </row>
    <row r="62" spans="2:4">
      <c r="C62" s="128" t="s">
        <v>1704</v>
      </c>
      <c r="D62" s="129">
        <v>5.3705643102711656E-2</v>
      </c>
    </row>
    <row r="63" spans="2:4">
      <c r="C63" s="128" t="s">
        <v>1705</v>
      </c>
      <c r="D63" s="129">
        <v>0.48710882307681552</v>
      </c>
    </row>
    <row r="64" spans="2:4">
      <c r="C64" s="128" t="s">
        <v>138</v>
      </c>
      <c r="D64" s="129">
        <v>1</v>
      </c>
    </row>
    <row r="65" spans="3:4">
      <c r="C65" s="130"/>
      <c r="D65" s="130"/>
    </row>
    <row r="66" spans="3:4">
      <c r="C66" s="130"/>
      <c r="D66" s="130"/>
    </row>
    <row r="67" spans="3:4">
      <c r="C67" s="131"/>
      <c r="D67" s="131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91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151</v>
      </c>
      <c r="C1" s="77" t="s" vm="1">
        <v>224</v>
      </c>
    </row>
    <row r="2" spans="2:12">
      <c r="B2" s="56" t="s">
        <v>150</v>
      </c>
      <c r="C2" s="77" t="s">
        <v>225</v>
      </c>
    </row>
    <row r="3" spans="2:12">
      <c r="B3" s="56" t="s">
        <v>152</v>
      </c>
      <c r="C3" s="77" t="s">
        <v>226</v>
      </c>
    </row>
    <row r="4" spans="2:12">
      <c r="B4" s="56" t="s">
        <v>153</v>
      </c>
      <c r="C4" s="77">
        <v>2208</v>
      </c>
    </row>
    <row r="6" spans="2:12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2:12" ht="26.25" customHeight="1">
      <c r="B7" s="161" t="s">
        <v>97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2:12" s="3" customFormat="1" ht="78.75">
      <c r="B8" s="22" t="s">
        <v>121</v>
      </c>
      <c r="C8" s="30" t="s">
        <v>45</v>
      </c>
      <c r="D8" s="30" t="s">
        <v>124</v>
      </c>
      <c r="E8" s="30" t="s">
        <v>66</v>
      </c>
      <c r="F8" s="30" t="s">
        <v>106</v>
      </c>
      <c r="G8" s="30" t="s">
        <v>208</v>
      </c>
      <c r="H8" s="30" t="s">
        <v>207</v>
      </c>
      <c r="I8" s="30" t="s">
        <v>63</v>
      </c>
      <c r="J8" s="30" t="s">
        <v>60</v>
      </c>
      <c r="K8" s="30" t="s">
        <v>154</v>
      </c>
      <c r="L8" s="30" t="s">
        <v>156</v>
      </c>
    </row>
    <row r="9" spans="2:12" s="3" customFormat="1" ht="25.5">
      <c r="B9" s="15"/>
      <c r="C9" s="16"/>
      <c r="D9" s="16"/>
      <c r="E9" s="16"/>
      <c r="F9" s="16"/>
      <c r="G9" s="16" t="s">
        <v>215</v>
      </c>
      <c r="H9" s="16"/>
      <c r="I9" s="16" t="s">
        <v>211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78" t="s">
        <v>48</v>
      </c>
      <c r="C11" s="79"/>
      <c r="D11" s="79"/>
      <c r="E11" s="79"/>
      <c r="F11" s="79"/>
      <c r="G11" s="86"/>
      <c r="H11" s="88"/>
      <c r="I11" s="86">
        <v>9.7571938999999983E-2</v>
      </c>
      <c r="J11" s="79"/>
      <c r="K11" s="87">
        <v>1</v>
      </c>
      <c r="L11" s="87">
        <f>0.0000791213834458791%/100</f>
        <v>7.9121383445879097E-9</v>
      </c>
    </row>
    <row r="12" spans="2:12" s="4" customFormat="1" ht="18" customHeight="1">
      <c r="B12" s="102" t="s">
        <v>25</v>
      </c>
      <c r="C12" s="79"/>
      <c r="D12" s="79"/>
      <c r="E12" s="79"/>
      <c r="F12" s="79"/>
      <c r="G12" s="86"/>
      <c r="H12" s="88"/>
      <c r="I12" s="86">
        <v>9.7571938999999983E-2</v>
      </c>
      <c r="J12" s="79"/>
      <c r="K12" s="87">
        <v>1</v>
      </c>
      <c r="L12" s="87">
        <f t="shared" ref="L12:L15" si="0">0.0000791213834458791%/100</f>
        <v>7.9121383445879097E-9</v>
      </c>
    </row>
    <row r="13" spans="2:12">
      <c r="B13" s="96" t="s">
        <v>1507</v>
      </c>
      <c r="C13" s="81"/>
      <c r="D13" s="81"/>
      <c r="E13" s="81"/>
      <c r="F13" s="81"/>
      <c r="G13" s="89"/>
      <c r="H13" s="91"/>
      <c r="I13" s="89">
        <v>9.7571938999999983E-2</v>
      </c>
      <c r="J13" s="81"/>
      <c r="K13" s="90">
        <v>1</v>
      </c>
      <c r="L13" s="90">
        <f t="shared" si="0"/>
        <v>7.9121383445879097E-9</v>
      </c>
    </row>
    <row r="14" spans="2:12">
      <c r="B14" s="85" t="s">
        <v>1508</v>
      </c>
      <c r="C14" s="79" t="s">
        <v>1509</v>
      </c>
      <c r="D14" s="92" t="s">
        <v>125</v>
      </c>
      <c r="E14" s="92" t="s">
        <v>161</v>
      </c>
      <c r="F14" s="92" t="s">
        <v>138</v>
      </c>
      <c r="G14" s="86">
        <v>53.39759999999999</v>
      </c>
      <c r="H14" s="88">
        <v>166</v>
      </c>
      <c r="I14" s="86">
        <v>8.8640016000000002E-2</v>
      </c>
      <c r="J14" s="87">
        <v>4.8019769926402336E-6</v>
      </c>
      <c r="K14" s="87">
        <v>0.908458076250796</v>
      </c>
      <c r="L14" s="87">
        <f t="shared" si="0"/>
        <v>7.9121383445879097E-9</v>
      </c>
    </row>
    <row r="15" spans="2:12">
      <c r="B15" s="85" t="s">
        <v>1510</v>
      </c>
      <c r="C15" s="79" t="s">
        <v>1511</v>
      </c>
      <c r="D15" s="92" t="s">
        <v>125</v>
      </c>
      <c r="E15" s="92" t="s">
        <v>161</v>
      </c>
      <c r="F15" s="92" t="s">
        <v>138</v>
      </c>
      <c r="G15" s="86">
        <v>13.291552999999999</v>
      </c>
      <c r="H15" s="88">
        <v>67.2</v>
      </c>
      <c r="I15" s="86">
        <v>8.9319229999999979E-3</v>
      </c>
      <c r="J15" s="87">
        <v>1.1081271504450749E-5</v>
      </c>
      <c r="K15" s="87">
        <v>9.1541923749204154E-2</v>
      </c>
      <c r="L15" s="87">
        <f t="shared" si="0"/>
        <v>7.9121383445879097E-9</v>
      </c>
    </row>
    <row r="16" spans="2:12">
      <c r="B16" s="82"/>
      <c r="C16" s="79"/>
      <c r="D16" s="79"/>
      <c r="E16" s="79"/>
      <c r="F16" s="79"/>
      <c r="G16" s="86"/>
      <c r="H16" s="88"/>
      <c r="I16" s="79"/>
      <c r="J16" s="79"/>
      <c r="K16" s="87"/>
      <c r="L16" s="79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133" t="s">
        <v>223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133" t="s">
        <v>117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133" t="s">
        <v>206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133" t="s">
        <v>214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32"/>
      <c r="C312" s="132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32"/>
      <c r="C313" s="132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32"/>
      <c r="C314" s="132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32"/>
      <c r="C315" s="132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32"/>
      <c r="C316" s="132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32"/>
      <c r="C317" s="132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32"/>
      <c r="C318" s="132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32"/>
      <c r="C319" s="132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32"/>
      <c r="C320" s="132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32"/>
      <c r="C321" s="132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32"/>
      <c r="C322" s="132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32"/>
      <c r="C323" s="132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32"/>
      <c r="C324" s="132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32"/>
      <c r="C325" s="132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32"/>
      <c r="C326" s="132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32"/>
      <c r="C327" s="132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32"/>
      <c r="C328" s="132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32"/>
      <c r="C329" s="132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32"/>
      <c r="C330" s="132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32"/>
      <c r="C331" s="132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32"/>
      <c r="C332" s="132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32"/>
      <c r="C333" s="132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32"/>
      <c r="C334" s="132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32"/>
      <c r="C335" s="132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32"/>
      <c r="C336" s="132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32"/>
      <c r="C337" s="132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32"/>
      <c r="C338" s="132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32"/>
      <c r="C339" s="132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32"/>
      <c r="C340" s="132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32"/>
      <c r="C341" s="132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32"/>
      <c r="C342" s="132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32"/>
      <c r="C343" s="132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32"/>
      <c r="C344" s="132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32"/>
      <c r="C345" s="132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32"/>
      <c r="C346" s="132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32"/>
      <c r="C347" s="132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32"/>
      <c r="C348" s="132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32"/>
      <c r="C349" s="132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32"/>
      <c r="C350" s="132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32"/>
      <c r="C351" s="132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32"/>
      <c r="C352" s="132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32"/>
      <c r="C353" s="132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32"/>
      <c r="C354" s="132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32"/>
      <c r="C355" s="132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32"/>
      <c r="C356" s="132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32"/>
      <c r="C357" s="132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32"/>
      <c r="C358" s="132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32"/>
      <c r="C359" s="132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32"/>
      <c r="C360" s="132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32"/>
      <c r="C361" s="132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32"/>
      <c r="C362" s="132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32"/>
      <c r="C363" s="132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32"/>
      <c r="C364" s="132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32"/>
      <c r="C365" s="132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32"/>
      <c r="C366" s="132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32"/>
      <c r="C367" s="132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32"/>
      <c r="C368" s="132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32"/>
      <c r="C369" s="132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32"/>
      <c r="C370" s="132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32"/>
      <c r="C371" s="132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32"/>
      <c r="C372" s="132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32"/>
      <c r="C373" s="132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32"/>
      <c r="C374" s="132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32"/>
      <c r="C375" s="132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32"/>
      <c r="C376" s="132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32"/>
      <c r="C377" s="132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32"/>
      <c r="C378" s="132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32"/>
      <c r="C379" s="132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32"/>
      <c r="C380" s="132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32"/>
      <c r="C381" s="132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32"/>
      <c r="C382" s="132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32"/>
      <c r="C383" s="132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32"/>
      <c r="C384" s="132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32"/>
      <c r="C385" s="132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32"/>
      <c r="C386" s="132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32"/>
      <c r="C387" s="132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32"/>
      <c r="C388" s="132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32"/>
      <c r="C389" s="132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32"/>
      <c r="C390" s="132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32"/>
      <c r="C391" s="132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32"/>
      <c r="C392" s="132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32"/>
      <c r="C393" s="132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32"/>
      <c r="C394" s="132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32"/>
      <c r="C395" s="132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32"/>
      <c r="C396" s="132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32"/>
      <c r="C397" s="132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32"/>
      <c r="C398" s="132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32"/>
      <c r="C399" s="132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32"/>
      <c r="C400" s="132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32"/>
      <c r="C401" s="132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32"/>
      <c r="C402" s="132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32"/>
      <c r="C403" s="132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32"/>
      <c r="C404" s="132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32"/>
      <c r="C405" s="132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32"/>
      <c r="C406" s="132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32"/>
      <c r="C407" s="132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32"/>
      <c r="C408" s="132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32"/>
      <c r="C409" s="132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32"/>
      <c r="C410" s="132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32"/>
      <c r="C411" s="132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32"/>
      <c r="C412" s="132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32"/>
      <c r="C413" s="132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32"/>
      <c r="C414" s="132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32"/>
      <c r="C415" s="132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32"/>
      <c r="C416" s="132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32"/>
      <c r="C417" s="132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32"/>
      <c r="C418" s="132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32"/>
      <c r="C419" s="132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32"/>
      <c r="C420" s="132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32"/>
      <c r="C421" s="132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32"/>
      <c r="C422" s="132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32"/>
      <c r="C423" s="132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32"/>
      <c r="C424" s="132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32"/>
      <c r="C425" s="132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32"/>
      <c r="C426" s="132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32"/>
      <c r="C427" s="132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32"/>
      <c r="C428" s="132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32"/>
      <c r="C429" s="132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32"/>
      <c r="C430" s="132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32"/>
      <c r="C431" s="132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B20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41.710937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56" t="s">
        <v>151</v>
      </c>
      <c r="C1" s="77" t="s" vm="1">
        <v>224</v>
      </c>
    </row>
    <row r="2" spans="2:13">
      <c r="B2" s="56" t="s">
        <v>150</v>
      </c>
      <c r="C2" s="77" t="s">
        <v>225</v>
      </c>
    </row>
    <row r="3" spans="2:13">
      <c r="B3" s="56" t="s">
        <v>152</v>
      </c>
      <c r="C3" s="77" t="s">
        <v>226</v>
      </c>
    </row>
    <row r="4" spans="2:13">
      <c r="B4" s="56" t="s">
        <v>153</v>
      </c>
      <c r="C4" s="77">
        <v>2208</v>
      </c>
    </row>
    <row r="6" spans="2:13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2:13" ht="26.25" customHeight="1">
      <c r="B7" s="161" t="s">
        <v>98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  <c r="M7" s="3"/>
    </row>
    <row r="8" spans="2:13" s="3" customFormat="1" ht="78.75">
      <c r="B8" s="22" t="s">
        <v>121</v>
      </c>
      <c r="C8" s="30" t="s">
        <v>45</v>
      </c>
      <c r="D8" s="30" t="s">
        <v>124</v>
      </c>
      <c r="E8" s="30" t="s">
        <v>66</v>
      </c>
      <c r="F8" s="30" t="s">
        <v>106</v>
      </c>
      <c r="G8" s="30" t="s">
        <v>208</v>
      </c>
      <c r="H8" s="30" t="s">
        <v>207</v>
      </c>
      <c r="I8" s="30" t="s">
        <v>63</v>
      </c>
      <c r="J8" s="30" t="s">
        <v>60</v>
      </c>
      <c r="K8" s="30" t="s">
        <v>154</v>
      </c>
      <c r="L8" s="31" t="s">
        <v>156</v>
      </c>
    </row>
    <row r="9" spans="2:13" s="3" customFormat="1">
      <c r="B9" s="15"/>
      <c r="C9" s="30"/>
      <c r="D9" s="30"/>
      <c r="E9" s="30"/>
      <c r="F9" s="30"/>
      <c r="G9" s="16" t="s">
        <v>215</v>
      </c>
      <c r="H9" s="16"/>
      <c r="I9" s="16" t="s">
        <v>211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103" t="s">
        <v>50</v>
      </c>
      <c r="C11" s="81"/>
      <c r="D11" s="81"/>
      <c r="E11" s="81"/>
      <c r="F11" s="81"/>
      <c r="G11" s="89"/>
      <c r="H11" s="91"/>
      <c r="I11" s="89">
        <v>6.5983042769999996</v>
      </c>
      <c r="J11" s="81"/>
      <c r="K11" s="90">
        <v>1</v>
      </c>
      <c r="L11" s="90">
        <f>I11/'סכום נכסי הקרן'!$C$42</f>
        <v>5.3506015078143011E-5</v>
      </c>
    </row>
    <row r="12" spans="2:13">
      <c r="B12" s="120" t="s">
        <v>203</v>
      </c>
      <c r="C12" s="116"/>
      <c r="D12" s="116"/>
      <c r="E12" s="116"/>
      <c r="F12" s="116"/>
      <c r="G12" s="117"/>
      <c r="H12" s="118"/>
      <c r="I12" s="117">
        <v>-3.0792615999999974E-2</v>
      </c>
      <c r="J12" s="116"/>
      <c r="K12" s="119">
        <v>-4.666746895461483E-3</v>
      </c>
      <c r="L12" s="119">
        <f>I12/'סכום נכסי הקרן'!$C$42</f>
        <v>-2.4969902975443921E-7</v>
      </c>
    </row>
    <row r="13" spans="2:13">
      <c r="B13" s="96" t="s">
        <v>197</v>
      </c>
      <c r="C13" s="81"/>
      <c r="D13" s="81"/>
      <c r="E13" s="81"/>
      <c r="F13" s="81"/>
      <c r="G13" s="89"/>
      <c r="H13" s="91"/>
      <c r="I13" s="89">
        <v>-3.0792615999999974E-2</v>
      </c>
      <c r="J13" s="81"/>
      <c r="K13" s="90">
        <v>-4.666746895461483E-3</v>
      </c>
      <c r="L13" s="90">
        <f>I13/'סכום נכסי הקרן'!$C$42</f>
        <v>-2.4969902975443921E-7</v>
      </c>
    </row>
    <row r="14" spans="2:13">
      <c r="B14" s="85" t="s">
        <v>1512</v>
      </c>
      <c r="C14" s="79" t="s">
        <v>1513</v>
      </c>
      <c r="D14" s="92" t="s">
        <v>125</v>
      </c>
      <c r="E14" s="92" t="s">
        <v>1514</v>
      </c>
      <c r="F14" s="92" t="s">
        <v>138</v>
      </c>
      <c r="G14" s="86">
        <v>8.8995999999999992E-2</v>
      </c>
      <c r="H14" s="88">
        <v>250100</v>
      </c>
      <c r="I14" s="86">
        <v>0.22257899599999997</v>
      </c>
      <c r="J14" s="79"/>
      <c r="K14" s="87">
        <v>3.3732757183668145E-2</v>
      </c>
      <c r="L14" s="87">
        <f>I14/'סכום נכסי הקרן'!$C$42</f>
        <v>1.8049054144966847E-6</v>
      </c>
    </row>
    <row r="15" spans="2:13">
      <c r="B15" s="85" t="s">
        <v>1515</v>
      </c>
      <c r="C15" s="79" t="s">
        <v>1516</v>
      </c>
      <c r="D15" s="92" t="s">
        <v>125</v>
      </c>
      <c r="E15" s="92" t="s">
        <v>1514</v>
      </c>
      <c r="F15" s="92" t="s">
        <v>138</v>
      </c>
      <c r="G15" s="86">
        <v>0.20914099999999997</v>
      </c>
      <c r="H15" s="88">
        <v>96000</v>
      </c>
      <c r="I15" s="86">
        <v>0.20077497599999999</v>
      </c>
      <c r="J15" s="79"/>
      <c r="K15" s="87">
        <v>3.0428268775032123E-2</v>
      </c>
      <c r="L15" s="87">
        <f>I15/'סכום נכסי הקרן'!$C$42</f>
        <v>1.6280954078786568E-6</v>
      </c>
    </row>
    <row r="16" spans="2:13">
      <c r="B16" s="85" t="s">
        <v>1517</v>
      </c>
      <c r="C16" s="79" t="s">
        <v>1518</v>
      </c>
      <c r="D16" s="92" t="s">
        <v>125</v>
      </c>
      <c r="E16" s="92" t="s">
        <v>1514</v>
      </c>
      <c r="F16" s="92" t="s">
        <v>138</v>
      </c>
      <c r="G16" s="86">
        <v>-0.20914099999999997</v>
      </c>
      <c r="H16" s="88">
        <v>66000</v>
      </c>
      <c r="I16" s="86">
        <v>-0.13803279599999996</v>
      </c>
      <c r="J16" s="79"/>
      <c r="K16" s="87">
        <v>-2.0919434782834579E-2</v>
      </c>
      <c r="L16" s="87">
        <f>I16/'סכום נכסי הקרן'!$C$42</f>
        <v>-1.1193155929165763E-6</v>
      </c>
    </row>
    <row r="17" spans="2:12">
      <c r="B17" s="85" t="s">
        <v>1519</v>
      </c>
      <c r="C17" s="79" t="s">
        <v>1520</v>
      </c>
      <c r="D17" s="92" t="s">
        <v>125</v>
      </c>
      <c r="E17" s="92" t="s">
        <v>1514</v>
      </c>
      <c r="F17" s="92" t="s">
        <v>138</v>
      </c>
      <c r="G17" s="86">
        <v>-8.8995999999999992E-2</v>
      </c>
      <c r="H17" s="88">
        <v>180200</v>
      </c>
      <c r="I17" s="86">
        <v>-0.16037079199999996</v>
      </c>
      <c r="J17" s="79"/>
      <c r="K17" s="87">
        <v>-2.4304849438212709E-2</v>
      </c>
      <c r="L17" s="87">
        <f>I17/'סכום נכסי הקרן'!$C$42</f>
        <v>-1.300455640513005E-6</v>
      </c>
    </row>
    <row r="18" spans="2:12">
      <c r="B18" s="85" t="s">
        <v>1521</v>
      </c>
      <c r="C18" s="79" t="s">
        <v>1522</v>
      </c>
      <c r="D18" s="92" t="s">
        <v>125</v>
      </c>
      <c r="E18" s="92" t="s">
        <v>1514</v>
      </c>
      <c r="F18" s="92" t="s">
        <v>138</v>
      </c>
      <c r="G18" s="86">
        <v>0.44497999999999993</v>
      </c>
      <c r="H18" s="88">
        <v>60000</v>
      </c>
      <c r="I18" s="86">
        <v>0.26698799999999995</v>
      </c>
      <c r="J18" s="79"/>
      <c r="K18" s="87">
        <v>4.0463123371053351E-2</v>
      </c>
      <c r="L18" s="87">
        <f>I18/'סכום נכסי הקרן'!$C$42</f>
        <v>2.1650204892003412E-6</v>
      </c>
    </row>
    <row r="19" spans="2:12">
      <c r="B19" s="85" t="s">
        <v>1523</v>
      </c>
      <c r="C19" s="79" t="s">
        <v>1524</v>
      </c>
      <c r="D19" s="92" t="s">
        <v>125</v>
      </c>
      <c r="E19" s="92" t="s">
        <v>1514</v>
      </c>
      <c r="F19" s="92" t="s">
        <v>138</v>
      </c>
      <c r="G19" s="86">
        <v>-0.44497999999999993</v>
      </c>
      <c r="H19" s="88">
        <v>95000</v>
      </c>
      <c r="I19" s="86">
        <v>-0.42273099999999991</v>
      </c>
      <c r="J19" s="79"/>
      <c r="K19" s="87">
        <v>-6.40666120041678E-2</v>
      </c>
      <c r="L19" s="87">
        <f>I19/'סכום נכסי הקרן'!$C$42</f>
        <v>-3.4279491079005402E-6</v>
      </c>
    </row>
    <row r="20" spans="2:12">
      <c r="B20" s="82"/>
      <c r="C20" s="79"/>
      <c r="D20" s="79"/>
      <c r="E20" s="79"/>
      <c r="F20" s="79"/>
      <c r="G20" s="86"/>
      <c r="H20" s="88"/>
      <c r="I20" s="79"/>
      <c r="J20" s="79"/>
      <c r="K20" s="87"/>
      <c r="L20" s="79"/>
    </row>
    <row r="21" spans="2:12">
      <c r="B21" s="120" t="s">
        <v>202</v>
      </c>
      <c r="C21" s="116"/>
      <c r="D21" s="116"/>
      <c r="E21" s="116"/>
      <c r="F21" s="116"/>
      <c r="G21" s="117"/>
      <c r="H21" s="118"/>
      <c r="I21" s="117">
        <v>6.629096892999998</v>
      </c>
      <c r="J21" s="116"/>
      <c r="K21" s="119">
        <v>1.0046667468954613</v>
      </c>
      <c r="L21" s="119">
        <f>I21/'סכום נכסי הקרן'!$C$42</f>
        <v>5.3755714107897438E-5</v>
      </c>
    </row>
    <row r="22" spans="2:12">
      <c r="B22" s="96" t="s">
        <v>197</v>
      </c>
      <c r="C22" s="81"/>
      <c r="D22" s="81"/>
      <c r="E22" s="81"/>
      <c r="F22" s="81"/>
      <c r="G22" s="89"/>
      <c r="H22" s="91"/>
      <c r="I22" s="89">
        <v>6.629096892999998</v>
      </c>
      <c r="J22" s="81"/>
      <c r="K22" s="90">
        <v>1.0046667468954613</v>
      </c>
      <c r="L22" s="90">
        <f>I22/'סכום נכסי הקרן'!$C$42</f>
        <v>5.3755714107897438E-5</v>
      </c>
    </row>
    <row r="23" spans="2:12">
      <c r="B23" s="85" t="s">
        <v>1525</v>
      </c>
      <c r="C23" s="79" t="s">
        <v>1526</v>
      </c>
      <c r="D23" s="92" t="s">
        <v>1152</v>
      </c>
      <c r="E23" s="92" t="s">
        <v>1514</v>
      </c>
      <c r="F23" s="92" t="s">
        <v>137</v>
      </c>
      <c r="G23" s="86">
        <v>-1.3762999999999996E-2</v>
      </c>
      <c r="H23" s="88">
        <v>443</v>
      </c>
      <c r="I23" s="86">
        <v>-2.1229831999999997E-2</v>
      </c>
      <c r="J23" s="79"/>
      <c r="K23" s="87">
        <v>-3.217467868828323E-3</v>
      </c>
      <c r="L23" s="87">
        <f>I23/'סכום נכסי הקרן'!$C$42</f>
        <v>-1.7215388430296891E-7</v>
      </c>
    </row>
    <row r="24" spans="2:12">
      <c r="B24" s="85" t="s">
        <v>1527</v>
      </c>
      <c r="C24" s="79" t="s">
        <v>1528</v>
      </c>
      <c r="D24" s="92" t="s">
        <v>27</v>
      </c>
      <c r="E24" s="92" t="s">
        <v>1514</v>
      </c>
      <c r="F24" s="92" t="s">
        <v>139</v>
      </c>
      <c r="G24" s="86">
        <v>-2.1304999999999998E-2</v>
      </c>
      <c r="H24" s="88">
        <v>229</v>
      </c>
      <c r="I24" s="86">
        <v>-1.8564004999999998E-2</v>
      </c>
      <c r="J24" s="79"/>
      <c r="K24" s="87">
        <v>-2.8134508838444099E-3</v>
      </c>
      <c r="L24" s="87">
        <f>I24/'סכום נכסי הקרן'!$C$42</f>
        <v>-1.5053654541259376E-7</v>
      </c>
    </row>
    <row r="25" spans="2:12">
      <c r="B25" s="85" t="s">
        <v>1529</v>
      </c>
      <c r="C25" s="79" t="s">
        <v>1530</v>
      </c>
      <c r="D25" s="92" t="s">
        <v>1152</v>
      </c>
      <c r="E25" s="92" t="s">
        <v>1514</v>
      </c>
      <c r="F25" s="92" t="s">
        <v>137</v>
      </c>
      <c r="G25" s="86">
        <v>-3.9626999999999996E-2</v>
      </c>
      <c r="H25" s="88">
        <v>85</v>
      </c>
      <c r="I25" s="86">
        <v>-1.1728491999999995E-2</v>
      </c>
      <c r="J25" s="79"/>
      <c r="K25" s="87">
        <v>-1.7775009316988483E-3</v>
      </c>
      <c r="L25" s="87">
        <f>I25/'סכום נכסי הקרן'!$C$42</f>
        <v>-9.5106991652891831E-8</v>
      </c>
    </row>
    <row r="26" spans="2:12">
      <c r="B26" s="85" t="s">
        <v>1531</v>
      </c>
      <c r="C26" s="79" t="s">
        <v>1532</v>
      </c>
      <c r="D26" s="92" t="s">
        <v>27</v>
      </c>
      <c r="E26" s="92" t="s">
        <v>1514</v>
      </c>
      <c r="F26" s="92" t="s">
        <v>137</v>
      </c>
      <c r="G26" s="86">
        <v>-4.4741000000000003E-2</v>
      </c>
      <c r="H26" s="88">
        <v>440</v>
      </c>
      <c r="I26" s="86">
        <v>-6.8546024999999983E-2</v>
      </c>
      <c r="J26" s="79"/>
      <c r="K26" s="87">
        <v>-1.0388430439459103E-2</v>
      </c>
      <c r="L26" s="87">
        <f>I26/'סכום נכסי הקרן'!$C$42</f>
        <v>-5.5584351573193856E-7</v>
      </c>
    </row>
    <row r="27" spans="2:12">
      <c r="B27" s="85" t="s">
        <v>1533</v>
      </c>
      <c r="C27" s="141" t="s">
        <v>1765</v>
      </c>
      <c r="D27" s="92" t="s">
        <v>27</v>
      </c>
      <c r="E27" s="92" t="s">
        <v>1514</v>
      </c>
      <c r="F27" s="92" t="s">
        <v>137</v>
      </c>
      <c r="G27" s="86">
        <v>-8.5006999999999985E-2</v>
      </c>
      <c r="H27" s="88">
        <v>910</v>
      </c>
      <c r="I27" s="86">
        <v>-0.26935472199999994</v>
      </c>
      <c r="J27" s="79"/>
      <c r="K27" s="87">
        <v>-4.0821809769958861E-2</v>
      </c>
      <c r="L27" s="87">
        <f>I27/'סכום נכסי הקרן'!$C$42</f>
        <v>-2.1842123690685047E-6</v>
      </c>
    </row>
    <row r="28" spans="2:12">
      <c r="B28" s="85" t="s">
        <v>1534</v>
      </c>
      <c r="C28" s="79" t="s">
        <v>1535</v>
      </c>
      <c r="D28" s="92" t="s">
        <v>27</v>
      </c>
      <c r="E28" s="92" t="s">
        <v>1514</v>
      </c>
      <c r="F28" s="92" t="s">
        <v>137</v>
      </c>
      <c r="G28" s="86">
        <v>0.17244299999999999</v>
      </c>
      <c r="H28" s="88">
        <v>8040</v>
      </c>
      <c r="I28" s="86">
        <v>4.8275808309999997</v>
      </c>
      <c r="J28" s="79"/>
      <c r="K28" s="87">
        <v>0.73163961956524359</v>
      </c>
      <c r="L28" s="87">
        <f>I28/'סכום נכסי הקרן'!$C$42</f>
        <v>3.9147120516224743E-5</v>
      </c>
    </row>
    <row r="29" spans="2:12">
      <c r="B29" s="85" t="s">
        <v>1536</v>
      </c>
      <c r="C29" s="79" t="s">
        <v>1537</v>
      </c>
      <c r="D29" s="92" t="s">
        <v>27</v>
      </c>
      <c r="E29" s="92" t="s">
        <v>1514</v>
      </c>
      <c r="F29" s="92" t="s">
        <v>139</v>
      </c>
      <c r="G29" s="86">
        <v>-1.3422149999999997</v>
      </c>
      <c r="H29" s="88">
        <v>1990</v>
      </c>
      <c r="I29" s="86">
        <v>-1.0163184869999999</v>
      </c>
      <c r="J29" s="79"/>
      <c r="K29" s="87">
        <v>-0.15402722340990338</v>
      </c>
      <c r="L29" s="87">
        <f>I29/'סכום נכסי הקרן'!$C$42</f>
        <v>-8.2413829382147916E-6</v>
      </c>
    </row>
    <row r="30" spans="2:12">
      <c r="B30" s="85" t="s">
        <v>1538</v>
      </c>
      <c r="C30" s="79" t="s">
        <v>1539</v>
      </c>
      <c r="D30" s="92" t="s">
        <v>27</v>
      </c>
      <c r="E30" s="92" t="s">
        <v>1514</v>
      </c>
      <c r="F30" s="92" t="s">
        <v>139</v>
      </c>
      <c r="G30" s="86">
        <v>1.3422149999999997</v>
      </c>
      <c r="H30" s="88">
        <v>6370</v>
      </c>
      <c r="I30" s="86">
        <v>3.2532405839999998</v>
      </c>
      <c r="J30" s="79"/>
      <c r="K30" s="87">
        <v>0.49304191613896375</v>
      </c>
      <c r="L30" s="87">
        <f>I30/'סכום נכסי הקרן'!$C$42</f>
        <v>2.6380708199087916E-5</v>
      </c>
    </row>
    <row r="31" spans="2:12">
      <c r="B31" s="85" t="s">
        <v>1540</v>
      </c>
      <c r="C31" s="79" t="s">
        <v>1541</v>
      </c>
      <c r="D31" s="92" t="s">
        <v>1152</v>
      </c>
      <c r="E31" s="92" t="s">
        <v>1514</v>
      </c>
      <c r="F31" s="92" t="s">
        <v>137</v>
      </c>
      <c r="G31" s="86">
        <v>-0.17150499999999996</v>
      </c>
      <c r="H31" s="88">
        <v>77</v>
      </c>
      <c r="I31" s="86">
        <v>-4.5982958999999997E-2</v>
      </c>
      <c r="J31" s="79"/>
      <c r="K31" s="87">
        <v>-6.9689055050529917E-3</v>
      </c>
      <c r="L31" s="87">
        <f>I31/'סכום נכסי הקרן'!$C$42</f>
        <v>-3.7287836303151919E-7</v>
      </c>
    </row>
    <row r="32" spans="2:12">
      <c r="B32" s="82"/>
      <c r="C32" s="79"/>
      <c r="D32" s="79"/>
      <c r="E32" s="79"/>
      <c r="F32" s="79"/>
      <c r="G32" s="86"/>
      <c r="H32" s="88"/>
      <c r="I32" s="79"/>
      <c r="J32" s="79"/>
      <c r="K32" s="87"/>
      <c r="L32" s="79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133" t="s">
        <v>223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133" t="s">
        <v>117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133" t="s">
        <v>206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133" t="s">
        <v>214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</row>
    <row r="119" spans="2:12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</row>
    <row r="120" spans="2:12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</row>
    <row r="121" spans="2:12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</row>
    <row r="122" spans="2:12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</row>
    <row r="123" spans="2:12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</row>
    <row r="124" spans="2:12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</row>
    <row r="125" spans="2:12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</row>
    <row r="126" spans="2:12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</row>
    <row r="127" spans="2:12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</row>
    <row r="128" spans="2:1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</row>
    <row r="129" spans="2:1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2:1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</row>
    <row r="131" spans="2:1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</row>
    <row r="132" spans="2:12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32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32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32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32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32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32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32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32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32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32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32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32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32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32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32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32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32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32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32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32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32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32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32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32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32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32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32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32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32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32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32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32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32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32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32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32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32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32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32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32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32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32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32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32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32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32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32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32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32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32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32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32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32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32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32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32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32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32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32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32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32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32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32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32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32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32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32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32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32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32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B571" s="132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</row>
    <row r="572" spans="2:12">
      <c r="B572" s="132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</row>
    <row r="573" spans="2:12">
      <c r="B573" s="132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</row>
    <row r="574" spans="2:12">
      <c r="B574" s="132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</row>
    <row r="575" spans="2:12">
      <c r="B575" s="132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</row>
    <row r="576" spans="2:12">
      <c r="B576" s="132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</row>
    <row r="577" spans="2:12">
      <c r="B577" s="132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</row>
    <row r="578" spans="2:12">
      <c r="B578" s="132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</row>
    <row r="579" spans="2:12">
      <c r="B579" s="132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</row>
    <row r="580" spans="2:12">
      <c r="B580" s="132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</row>
    <row r="581" spans="2:12">
      <c r="B581" s="132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</row>
    <row r="582" spans="2:12">
      <c r="B582" s="132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</row>
    <row r="583" spans="2:12">
      <c r="B583" s="132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</row>
    <row r="584" spans="2:12">
      <c r="B584" s="132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</row>
    <row r="585" spans="2:12">
      <c r="B585" s="132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</row>
    <row r="586" spans="2:12">
      <c r="B586" s="132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B1048576 C5:C26 C28:C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151</v>
      </c>
      <c r="C1" s="77" t="s" vm="1">
        <v>224</v>
      </c>
    </row>
    <row r="2" spans="1:11">
      <c r="B2" s="56" t="s">
        <v>150</v>
      </c>
      <c r="C2" s="77" t="s">
        <v>225</v>
      </c>
    </row>
    <row r="3" spans="1:11">
      <c r="B3" s="56" t="s">
        <v>152</v>
      </c>
      <c r="C3" s="77" t="s">
        <v>226</v>
      </c>
    </row>
    <row r="4" spans="1:11">
      <c r="B4" s="56" t="s">
        <v>153</v>
      </c>
      <c r="C4" s="77">
        <v>2208</v>
      </c>
    </row>
    <row r="6" spans="1:11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1:11" ht="26.25" customHeight="1">
      <c r="B7" s="161" t="s">
        <v>99</v>
      </c>
      <c r="C7" s="162"/>
      <c r="D7" s="162"/>
      <c r="E7" s="162"/>
      <c r="F7" s="162"/>
      <c r="G7" s="162"/>
      <c r="H7" s="162"/>
      <c r="I7" s="162"/>
      <c r="J7" s="162"/>
      <c r="K7" s="163"/>
    </row>
    <row r="8" spans="1:11" s="3" customFormat="1" ht="78.75">
      <c r="A8" s="2"/>
      <c r="B8" s="22" t="s">
        <v>121</v>
      </c>
      <c r="C8" s="30" t="s">
        <v>45</v>
      </c>
      <c r="D8" s="30" t="s">
        <v>124</v>
      </c>
      <c r="E8" s="30" t="s">
        <v>66</v>
      </c>
      <c r="F8" s="30" t="s">
        <v>106</v>
      </c>
      <c r="G8" s="30" t="s">
        <v>208</v>
      </c>
      <c r="H8" s="30" t="s">
        <v>207</v>
      </c>
      <c r="I8" s="30" t="s">
        <v>63</v>
      </c>
      <c r="J8" s="30" t="s">
        <v>154</v>
      </c>
      <c r="K8" s="30" t="s">
        <v>156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215</v>
      </c>
      <c r="H9" s="16"/>
      <c r="I9" s="16" t="s">
        <v>211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115" t="s">
        <v>49</v>
      </c>
      <c r="C11" s="116"/>
      <c r="D11" s="116"/>
      <c r="E11" s="116"/>
      <c r="F11" s="116"/>
      <c r="G11" s="117"/>
      <c r="H11" s="118"/>
      <c r="I11" s="117">
        <v>-5.4187136479999989</v>
      </c>
      <c r="J11" s="119">
        <v>1</v>
      </c>
      <c r="K11" s="119">
        <f>I11/'סכום נכסי הקרן'!$C$42</f>
        <v>-4.3940649291464503E-5</v>
      </c>
    </row>
    <row r="12" spans="1:11">
      <c r="B12" s="120" t="s">
        <v>205</v>
      </c>
      <c r="C12" s="116"/>
      <c r="D12" s="116"/>
      <c r="E12" s="116"/>
      <c r="F12" s="116"/>
      <c r="G12" s="117"/>
      <c r="H12" s="118"/>
      <c r="I12" s="117">
        <v>-5.4187136479999989</v>
      </c>
      <c r="J12" s="119">
        <v>1</v>
      </c>
      <c r="K12" s="119">
        <f>I12/'סכום נכסי הקרן'!$C$42</f>
        <v>-4.3940649291464503E-5</v>
      </c>
    </row>
    <row r="13" spans="1:11">
      <c r="B13" s="82" t="s">
        <v>1542</v>
      </c>
      <c r="C13" s="79" t="s">
        <v>1543</v>
      </c>
      <c r="D13" s="92" t="s">
        <v>27</v>
      </c>
      <c r="E13" s="92" t="s">
        <v>1514</v>
      </c>
      <c r="F13" s="92" t="s">
        <v>137</v>
      </c>
      <c r="G13" s="86">
        <v>1.6044369999999999</v>
      </c>
      <c r="H13" s="88">
        <v>297850</v>
      </c>
      <c r="I13" s="86">
        <v>-7.6419296289999989</v>
      </c>
      <c r="J13" s="87">
        <v>1.4102848250378703</v>
      </c>
      <c r="K13" s="87">
        <f>I13/'סכום נכסי הקרן'!$C$42</f>
        <v>-6.1968830898063447E-5</v>
      </c>
    </row>
    <row r="14" spans="1:11">
      <c r="B14" s="82" t="s">
        <v>1544</v>
      </c>
      <c r="C14" s="79" t="s">
        <v>1545</v>
      </c>
      <c r="D14" s="92" t="s">
        <v>27</v>
      </c>
      <c r="E14" s="92" t="s">
        <v>1514</v>
      </c>
      <c r="F14" s="92" t="s">
        <v>139</v>
      </c>
      <c r="G14" s="86">
        <v>2.2629739999999994</v>
      </c>
      <c r="H14" s="88">
        <v>39130</v>
      </c>
      <c r="I14" s="86">
        <v>1.4927624769999999</v>
      </c>
      <c r="J14" s="87">
        <v>-0.2754828127061052</v>
      </c>
      <c r="K14" s="87">
        <f>I14/'סכום נכסי הקרן'!$C$42</f>
        <v>1.2104893658945172E-5</v>
      </c>
    </row>
    <row r="15" spans="1:11">
      <c r="B15" s="82" t="s">
        <v>1546</v>
      </c>
      <c r="C15" s="79" t="s">
        <v>1547</v>
      </c>
      <c r="D15" s="92" t="s">
        <v>27</v>
      </c>
      <c r="E15" s="92" t="s">
        <v>1514</v>
      </c>
      <c r="F15" s="92" t="s">
        <v>146</v>
      </c>
      <c r="G15" s="86">
        <v>4.3802999999999995E-2</v>
      </c>
      <c r="H15" s="88">
        <v>158800</v>
      </c>
      <c r="I15" s="86">
        <v>0.73045350399999986</v>
      </c>
      <c r="J15" s="87">
        <v>-0.13480201233176514</v>
      </c>
      <c r="K15" s="87">
        <f>I15/'סכום נכסי הקרן'!$C$42</f>
        <v>5.9232879476537647E-6</v>
      </c>
    </row>
    <row r="16" spans="1:11">
      <c r="B16" s="102"/>
      <c r="C16" s="79"/>
      <c r="D16" s="79"/>
      <c r="E16" s="79"/>
      <c r="F16" s="79"/>
      <c r="G16" s="86"/>
      <c r="H16" s="88"/>
      <c r="I16" s="79"/>
      <c r="J16" s="87"/>
      <c r="K16" s="79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133" t="s">
        <v>223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133" t="s">
        <v>117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133" t="s">
        <v>206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133" t="s">
        <v>214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132"/>
      <c r="C116" s="140"/>
      <c r="D116" s="140"/>
      <c r="E116" s="140"/>
      <c r="F116" s="140"/>
      <c r="G116" s="140"/>
      <c r="H116" s="140"/>
      <c r="I116" s="114"/>
      <c r="J116" s="114"/>
      <c r="K116" s="140"/>
    </row>
    <row r="117" spans="2:11">
      <c r="B117" s="132"/>
      <c r="C117" s="140"/>
      <c r="D117" s="140"/>
      <c r="E117" s="140"/>
      <c r="F117" s="140"/>
      <c r="G117" s="140"/>
      <c r="H117" s="140"/>
      <c r="I117" s="114"/>
      <c r="J117" s="114"/>
      <c r="K117" s="140"/>
    </row>
    <row r="118" spans="2:11">
      <c r="B118" s="132"/>
      <c r="C118" s="140"/>
      <c r="D118" s="140"/>
      <c r="E118" s="140"/>
      <c r="F118" s="140"/>
      <c r="G118" s="140"/>
      <c r="H118" s="140"/>
      <c r="I118" s="114"/>
      <c r="J118" s="114"/>
      <c r="K118" s="140"/>
    </row>
    <row r="119" spans="2:11">
      <c r="B119" s="132"/>
      <c r="C119" s="140"/>
      <c r="D119" s="140"/>
      <c r="E119" s="140"/>
      <c r="F119" s="140"/>
      <c r="G119" s="140"/>
      <c r="H119" s="140"/>
      <c r="I119" s="114"/>
      <c r="J119" s="114"/>
      <c r="K119" s="140"/>
    </row>
    <row r="120" spans="2:11">
      <c r="B120" s="132"/>
      <c r="C120" s="140"/>
      <c r="D120" s="140"/>
      <c r="E120" s="140"/>
      <c r="F120" s="140"/>
      <c r="G120" s="140"/>
      <c r="H120" s="140"/>
      <c r="I120" s="114"/>
      <c r="J120" s="114"/>
      <c r="K120" s="140"/>
    </row>
    <row r="121" spans="2:11">
      <c r="B121" s="132"/>
      <c r="C121" s="140"/>
      <c r="D121" s="140"/>
      <c r="E121" s="140"/>
      <c r="F121" s="140"/>
      <c r="G121" s="140"/>
      <c r="H121" s="140"/>
      <c r="I121" s="114"/>
      <c r="J121" s="114"/>
      <c r="K121" s="140"/>
    </row>
    <row r="122" spans="2:11">
      <c r="B122" s="132"/>
      <c r="C122" s="140"/>
      <c r="D122" s="140"/>
      <c r="E122" s="140"/>
      <c r="F122" s="140"/>
      <c r="G122" s="140"/>
      <c r="H122" s="140"/>
      <c r="I122" s="114"/>
      <c r="J122" s="114"/>
      <c r="K122" s="140"/>
    </row>
    <row r="123" spans="2:11">
      <c r="B123" s="132"/>
      <c r="C123" s="140"/>
      <c r="D123" s="140"/>
      <c r="E123" s="140"/>
      <c r="F123" s="140"/>
      <c r="G123" s="140"/>
      <c r="H123" s="140"/>
      <c r="I123" s="114"/>
      <c r="J123" s="114"/>
      <c r="K123" s="140"/>
    </row>
    <row r="124" spans="2:11">
      <c r="B124" s="132"/>
      <c r="C124" s="140"/>
      <c r="D124" s="140"/>
      <c r="E124" s="140"/>
      <c r="F124" s="140"/>
      <c r="G124" s="140"/>
      <c r="H124" s="140"/>
      <c r="I124" s="114"/>
      <c r="J124" s="114"/>
      <c r="K124" s="140"/>
    </row>
    <row r="125" spans="2:11">
      <c r="B125" s="132"/>
      <c r="C125" s="140"/>
      <c r="D125" s="140"/>
      <c r="E125" s="140"/>
      <c r="F125" s="140"/>
      <c r="G125" s="140"/>
      <c r="H125" s="140"/>
      <c r="I125" s="114"/>
      <c r="J125" s="114"/>
      <c r="K125" s="140"/>
    </row>
    <row r="126" spans="2:11">
      <c r="B126" s="132"/>
      <c r="C126" s="140"/>
      <c r="D126" s="140"/>
      <c r="E126" s="140"/>
      <c r="F126" s="140"/>
      <c r="G126" s="140"/>
      <c r="H126" s="140"/>
      <c r="I126" s="114"/>
      <c r="J126" s="114"/>
      <c r="K126" s="140"/>
    </row>
    <row r="127" spans="2:11">
      <c r="B127" s="132"/>
      <c r="C127" s="140"/>
      <c r="D127" s="140"/>
      <c r="E127" s="140"/>
      <c r="F127" s="140"/>
      <c r="G127" s="140"/>
      <c r="H127" s="140"/>
      <c r="I127" s="114"/>
      <c r="J127" s="114"/>
      <c r="K127" s="140"/>
    </row>
    <row r="128" spans="2:11">
      <c r="B128" s="132"/>
      <c r="C128" s="140"/>
      <c r="D128" s="140"/>
      <c r="E128" s="140"/>
      <c r="F128" s="140"/>
      <c r="G128" s="140"/>
      <c r="H128" s="140"/>
      <c r="I128" s="114"/>
      <c r="J128" s="114"/>
      <c r="K128" s="140"/>
    </row>
    <row r="129" spans="2:11">
      <c r="B129" s="132"/>
      <c r="C129" s="140"/>
      <c r="D129" s="140"/>
      <c r="E129" s="140"/>
      <c r="F129" s="140"/>
      <c r="G129" s="140"/>
      <c r="H129" s="140"/>
      <c r="I129" s="114"/>
      <c r="J129" s="114"/>
      <c r="K129" s="140"/>
    </row>
    <row r="130" spans="2:11">
      <c r="B130" s="132"/>
      <c r="C130" s="140"/>
      <c r="D130" s="140"/>
      <c r="E130" s="140"/>
      <c r="F130" s="140"/>
      <c r="G130" s="140"/>
      <c r="H130" s="140"/>
      <c r="I130" s="114"/>
      <c r="J130" s="114"/>
      <c r="K130" s="140"/>
    </row>
    <row r="131" spans="2:11">
      <c r="B131" s="132"/>
      <c r="C131" s="140"/>
      <c r="D131" s="140"/>
      <c r="E131" s="140"/>
      <c r="F131" s="140"/>
      <c r="G131" s="140"/>
      <c r="H131" s="140"/>
      <c r="I131" s="114"/>
      <c r="J131" s="114"/>
      <c r="K131" s="140"/>
    </row>
    <row r="132" spans="2:11">
      <c r="B132" s="132"/>
      <c r="C132" s="140"/>
      <c r="D132" s="140"/>
      <c r="E132" s="140"/>
      <c r="F132" s="140"/>
      <c r="G132" s="140"/>
      <c r="H132" s="140"/>
      <c r="I132" s="114"/>
      <c r="J132" s="114"/>
      <c r="K132" s="140"/>
    </row>
    <row r="133" spans="2:11">
      <c r="B133" s="132"/>
      <c r="C133" s="140"/>
      <c r="D133" s="140"/>
      <c r="E133" s="140"/>
      <c r="F133" s="140"/>
      <c r="G133" s="140"/>
      <c r="H133" s="140"/>
      <c r="I133" s="114"/>
      <c r="J133" s="114"/>
      <c r="K133" s="140"/>
    </row>
    <row r="134" spans="2:11">
      <c r="B134" s="132"/>
      <c r="C134" s="140"/>
      <c r="D134" s="140"/>
      <c r="E134" s="140"/>
      <c r="F134" s="140"/>
      <c r="G134" s="140"/>
      <c r="H134" s="140"/>
      <c r="I134" s="114"/>
      <c r="J134" s="114"/>
      <c r="K134" s="140"/>
    </row>
    <row r="135" spans="2:11">
      <c r="B135" s="132"/>
      <c r="C135" s="140"/>
      <c r="D135" s="140"/>
      <c r="E135" s="140"/>
      <c r="F135" s="140"/>
      <c r="G135" s="140"/>
      <c r="H135" s="140"/>
      <c r="I135" s="114"/>
      <c r="J135" s="114"/>
      <c r="K135" s="140"/>
    </row>
    <row r="136" spans="2:11">
      <c r="B136" s="132"/>
      <c r="C136" s="140"/>
      <c r="D136" s="140"/>
      <c r="E136" s="140"/>
      <c r="F136" s="140"/>
      <c r="G136" s="140"/>
      <c r="H136" s="140"/>
      <c r="I136" s="114"/>
      <c r="J136" s="114"/>
      <c r="K136" s="140"/>
    </row>
    <row r="137" spans="2:11">
      <c r="B137" s="132"/>
      <c r="C137" s="140"/>
      <c r="D137" s="140"/>
      <c r="E137" s="140"/>
      <c r="F137" s="140"/>
      <c r="G137" s="140"/>
      <c r="H137" s="140"/>
      <c r="I137" s="114"/>
      <c r="J137" s="114"/>
      <c r="K137" s="140"/>
    </row>
    <row r="138" spans="2:11">
      <c r="B138" s="132"/>
      <c r="C138" s="140"/>
      <c r="D138" s="140"/>
      <c r="E138" s="140"/>
      <c r="F138" s="140"/>
      <c r="G138" s="140"/>
      <c r="H138" s="140"/>
      <c r="I138" s="114"/>
      <c r="J138" s="114"/>
      <c r="K138" s="140"/>
    </row>
    <row r="139" spans="2:11">
      <c r="B139" s="132"/>
      <c r="C139" s="140"/>
      <c r="D139" s="140"/>
      <c r="E139" s="140"/>
      <c r="F139" s="140"/>
      <c r="G139" s="140"/>
      <c r="H139" s="140"/>
      <c r="I139" s="114"/>
      <c r="J139" s="114"/>
      <c r="K139" s="140"/>
    </row>
    <row r="140" spans="2:11">
      <c r="B140" s="132"/>
      <c r="C140" s="140"/>
      <c r="D140" s="140"/>
      <c r="E140" s="140"/>
      <c r="F140" s="140"/>
      <c r="G140" s="140"/>
      <c r="H140" s="140"/>
      <c r="I140" s="114"/>
      <c r="J140" s="114"/>
      <c r="K140" s="140"/>
    </row>
    <row r="141" spans="2:11">
      <c r="B141" s="132"/>
      <c r="C141" s="140"/>
      <c r="D141" s="140"/>
      <c r="E141" s="140"/>
      <c r="F141" s="140"/>
      <c r="G141" s="140"/>
      <c r="H141" s="140"/>
      <c r="I141" s="114"/>
      <c r="J141" s="114"/>
      <c r="K141" s="140"/>
    </row>
    <row r="142" spans="2:11">
      <c r="B142" s="132"/>
      <c r="C142" s="140"/>
      <c r="D142" s="140"/>
      <c r="E142" s="140"/>
      <c r="F142" s="140"/>
      <c r="G142" s="140"/>
      <c r="H142" s="140"/>
      <c r="I142" s="114"/>
      <c r="J142" s="114"/>
      <c r="K142" s="140"/>
    </row>
    <row r="143" spans="2:11">
      <c r="B143" s="132"/>
      <c r="C143" s="140"/>
      <c r="D143" s="140"/>
      <c r="E143" s="140"/>
      <c r="F143" s="140"/>
      <c r="G143" s="140"/>
      <c r="H143" s="140"/>
      <c r="I143" s="114"/>
      <c r="J143" s="114"/>
      <c r="K143" s="140"/>
    </row>
    <row r="144" spans="2:11">
      <c r="B144" s="132"/>
      <c r="C144" s="140"/>
      <c r="D144" s="140"/>
      <c r="E144" s="140"/>
      <c r="F144" s="140"/>
      <c r="G144" s="140"/>
      <c r="H144" s="140"/>
      <c r="I144" s="114"/>
      <c r="J144" s="114"/>
      <c r="K144" s="140"/>
    </row>
    <row r="145" spans="2:11">
      <c r="B145" s="132"/>
      <c r="C145" s="140"/>
      <c r="D145" s="140"/>
      <c r="E145" s="140"/>
      <c r="F145" s="140"/>
      <c r="G145" s="140"/>
      <c r="H145" s="140"/>
      <c r="I145" s="114"/>
      <c r="J145" s="114"/>
      <c r="K145" s="140"/>
    </row>
    <row r="146" spans="2:11">
      <c r="B146" s="132"/>
      <c r="C146" s="140"/>
      <c r="D146" s="140"/>
      <c r="E146" s="140"/>
      <c r="F146" s="140"/>
      <c r="G146" s="140"/>
      <c r="H146" s="140"/>
      <c r="I146" s="114"/>
      <c r="J146" s="114"/>
      <c r="K146" s="140"/>
    </row>
    <row r="147" spans="2:11">
      <c r="B147" s="132"/>
      <c r="C147" s="140"/>
      <c r="D147" s="140"/>
      <c r="E147" s="140"/>
      <c r="F147" s="140"/>
      <c r="G147" s="140"/>
      <c r="H147" s="140"/>
      <c r="I147" s="114"/>
      <c r="J147" s="114"/>
      <c r="K147" s="140"/>
    </row>
    <row r="148" spans="2:11">
      <c r="B148" s="132"/>
      <c r="C148" s="140"/>
      <c r="D148" s="140"/>
      <c r="E148" s="140"/>
      <c r="F148" s="140"/>
      <c r="G148" s="140"/>
      <c r="H148" s="140"/>
      <c r="I148" s="114"/>
      <c r="J148" s="114"/>
      <c r="K148" s="140"/>
    </row>
    <row r="149" spans="2:11">
      <c r="B149" s="132"/>
      <c r="C149" s="140"/>
      <c r="D149" s="140"/>
      <c r="E149" s="140"/>
      <c r="F149" s="140"/>
      <c r="G149" s="140"/>
      <c r="H149" s="140"/>
      <c r="I149" s="114"/>
      <c r="J149" s="114"/>
      <c r="K149" s="140"/>
    </row>
    <row r="150" spans="2:11">
      <c r="B150" s="132"/>
      <c r="C150" s="140"/>
      <c r="D150" s="140"/>
      <c r="E150" s="140"/>
      <c r="F150" s="140"/>
      <c r="G150" s="140"/>
      <c r="H150" s="140"/>
      <c r="I150" s="114"/>
      <c r="J150" s="114"/>
      <c r="K150" s="140"/>
    </row>
    <row r="151" spans="2:11">
      <c r="B151" s="132"/>
      <c r="C151" s="140"/>
      <c r="D151" s="140"/>
      <c r="E151" s="140"/>
      <c r="F151" s="140"/>
      <c r="G151" s="140"/>
      <c r="H151" s="140"/>
      <c r="I151" s="114"/>
      <c r="J151" s="114"/>
      <c r="K151" s="140"/>
    </row>
    <row r="152" spans="2:11">
      <c r="B152" s="132"/>
      <c r="C152" s="140"/>
      <c r="D152" s="140"/>
      <c r="E152" s="140"/>
      <c r="F152" s="140"/>
      <c r="G152" s="140"/>
      <c r="H152" s="140"/>
      <c r="I152" s="114"/>
      <c r="J152" s="114"/>
      <c r="K152" s="140"/>
    </row>
    <row r="153" spans="2:11">
      <c r="B153" s="132"/>
      <c r="C153" s="140"/>
      <c r="D153" s="140"/>
      <c r="E153" s="140"/>
      <c r="F153" s="140"/>
      <c r="G153" s="140"/>
      <c r="H153" s="140"/>
      <c r="I153" s="114"/>
      <c r="J153" s="114"/>
      <c r="K153" s="140"/>
    </row>
    <row r="154" spans="2:11">
      <c r="B154" s="132"/>
      <c r="C154" s="140"/>
      <c r="D154" s="140"/>
      <c r="E154" s="140"/>
      <c r="F154" s="140"/>
      <c r="G154" s="140"/>
      <c r="H154" s="140"/>
      <c r="I154" s="114"/>
      <c r="J154" s="114"/>
      <c r="K154" s="140"/>
    </row>
    <row r="155" spans="2:11">
      <c r="B155" s="132"/>
      <c r="C155" s="140"/>
      <c r="D155" s="140"/>
      <c r="E155" s="140"/>
      <c r="F155" s="140"/>
      <c r="G155" s="140"/>
      <c r="H155" s="140"/>
      <c r="I155" s="114"/>
      <c r="J155" s="114"/>
      <c r="K155" s="140"/>
    </row>
    <row r="156" spans="2:11">
      <c r="B156" s="132"/>
      <c r="C156" s="140"/>
      <c r="D156" s="140"/>
      <c r="E156" s="140"/>
      <c r="F156" s="140"/>
      <c r="G156" s="140"/>
      <c r="H156" s="140"/>
      <c r="I156" s="114"/>
      <c r="J156" s="114"/>
      <c r="K156" s="140"/>
    </row>
    <row r="157" spans="2:11">
      <c r="B157" s="132"/>
      <c r="C157" s="140"/>
      <c r="D157" s="140"/>
      <c r="E157" s="140"/>
      <c r="F157" s="140"/>
      <c r="G157" s="140"/>
      <c r="H157" s="140"/>
      <c r="I157" s="114"/>
      <c r="J157" s="114"/>
      <c r="K157" s="140"/>
    </row>
    <row r="158" spans="2:11">
      <c r="B158" s="132"/>
      <c r="C158" s="140"/>
      <c r="D158" s="140"/>
      <c r="E158" s="140"/>
      <c r="F158" s="140"/>
      <c r="G158" s="140"/>
      <c r="H158" s="140"/>
      <c r="I158" s="114"/>
      <c r="J158" s="114"/>
      <c r="K158" s="140"/>
    </row>
    <row r="159" spans="2:11">
      <c r="B159" s="132"/>
      <c r="C159" s="140"/>
      <c r="D159" s="140"/>
      <c r="E159" s="140"/>
      <c r="F159" s="140"/>
      <c r="G159" s="140"/>
      <c r="H159" s="140"/>
      <c r="I159" s="114"/>
      <c r="J159" s="114"/>
      <c r="K159" s="140"/>
    </row>
    <row r="160" spans="2:11">
      <c r="B160" s="132"/>
      <c r="C160" s="140"/>
      <c r="D160" s="140"/>
      <c r="E160" s="140"/>
      <c r="F160" s="140"/>
      <c r="G160" s="140"/>
      <c r="H160" s="140"/>
      <c r="I160" s="114"/>
      <c r="J160" s="114"/>
      <c r="K160" s="140"/>
    </row>
    <row r="161" spans="2:11">
      <c r="B161" s="132"/>
      <c r="C161" s="140"/>
      <c r="D161" s="140"/>
      <c r="E161" s="140"/>
      <c r="F161" s="140"/>
      <c r="G161" s="140"/>
      <c r="H161" s="140"/>
      <c r="I161" s="114"/>
      <c r="J161" s="114"/>
      <c r="K161" s="140"/>
    </row>
    <row r="162" spans="2:11">
      <c r="B162" s="132"/>
      <c r="C162" s="140"/>
      <c r="D162" s="140"/>
      <c r="E162" s="140"/>
      <c r="F162" s="140"/>
      <c r="G162" s="140"/>
      <c r="H162" s="140"/>
      <c r="I162" s="114"/>
      <c r="J162" s="114"/>
      <c r="K162" s="140"/>
    </row>
    <row r="163" spans="2:11">
      <c r="B163" s="132"/>
      <c r="C163" s="140"/>
      <c r="D163" s="140"/>
      <c r="E163" s="140"/>
      <c r="F163" s="140"/>
      <c r="G163" s="140"/>
      <c r="H163" s="140"/>
      <c r="I163" s="114"/>
      <c r="J163" s="114"/>
      <c r="K163" s="140"/>
    </row>
    <row r="164" spans="2:11">
      <c r="B164" s="132"/>
      <c r="C164" s="140"/>
      <c r="D164" s="140"/>
      <c r="E164" s="140"/>
      <c r="F164" s="140"/>
      <c r="G164" s="140"/>
      <c r="H164" s="140"/>
      <c r="I164" s="114"/>
      <c r="J164" s="114"/>
      <c r="K164" s="140"/>
    </row>
    <row r="165" spans="2:11">
      <c r="B165" s="132"/>
      <c r="C165" s="140"/>
      <c r="D165" s="140"/>
      <c r="E165" s="140"/>
      <c r="F165" s="140"/>
      <c r="G165" s="140"/>
      <c r="H165" s="140"/>
      <c r="I165" s="114"/>
      <c r="J165" s="114"/>
      <c r="K165" s="140"/>
    </row>
    <row r="166" spans="2:11">
      <c r="B166" s="132"/>
      <c r="C166" s="140"/>
      <c r="D166" s="140"/>
      <c r="E166" s="140"/>
      <c r="F166" s="140"/>
      <c r="G166" s="140"/>
      <c r="H166" s="140"/>
      <c r="I166" s="114"/>
      <c r="J166" s="114"/>
      <c r="K166" s="140"/>
    </row>
    <row r="167" spans="2:11">
      <c r="B167" s="132"/>
      <c r="C167" s="140"/>
      <c r="D167" s="140"/>
      <c r="E167" s="140"/>
      <c r="F167" s="140"/>
      <c r="G167" s="140"/>
      <c r="H167" s="140"/>
      <c r="I167" s="114"/>
      <c r="J167" s="114"/>
      <c r="K167" s="140"/>
    </row>
    <row r="168" spans="2:11">
      <c r="B168" s="132"/>
      <c r="C168" s="140"/>
      <c r="D168" s="140"/>
      <c r="E168" s="140"/>
      <c r="F168" s="140"/>
      <c r="G168" s="140"/>
      <c r="H168" s="140"/>
      <c r="I168" s="114"/>
      <c r="J168" s="114"/>
      <c r="K168" s="140"/>
    </row>
    <row r="169" spans="2:11">
      <c r="B169" s="132"/>
      <c r="C169" s="140"/>
      <c r="D169" s="140"/>
      <c r="E169" s="140"/>
      <c r="F169" s="140"/>
      <c r="G169" s="140"/>
      <c r="H169" s="140"/>
      <c r="I169" s="114"/>
      <c r="J169" s="114"/>
      <c r="K169" s="140"/>
    </row>
    <row r="170" spans="2:11">
      <c r="B170" s="132"/>
      <c r="C170" s="140"/>
      <c r="D170" s="140"/>
      <c r="E170" s="140"/>
      <c r="F170" s="140"/>
      <c r="G170" s="140"/>
      <c r="H170" s="140"/>
      <c r="I170" s="114"/>
      <c r="J170" s="114"/>
      <c r="K170" s="140"/>
    </row>
    <row r="171" spans="2:11">
      <c r="B171" s="132"/>
      <c r="C171" s="140"/>
      <c r="D171" s="140"/>
      <c r="E171" s="140"/>
      <c r="F171" s="140"/>
      <c r="G171" s="140"/>
      <c r="H171" s="140"/>
      <c r="I171" s="114"/>
      <c r="J171" s="114"/>
      <c r="K171" s="140"/>
    </row>
    <row r="172" spans="2:11">
      <c r="B172" s="132"/>
      <c r="C172" s="140"/>
      <c r="D172" s="140"/>
      <c r="E172" s="140"/>
      <c r="F172" s="140"/>
      <c r="G172" s="140"/>
      <c r="H172" s="140"/>
      <c r="I172" s="114"/>
      <c r="J172" s="114"/>
      <c r="K172" s="140"/>
    </row>
    <row r="173" spans="2:11">
      <c r="B173" s="132"/>
      <c r="C173" s="140"/>
      <c r="D173" s="140"/>
      <c r="E173" s="140"/>
      <c r="F173" s="140"/>
      <c r="G173" s="140"/>
      <c r="H173" s="140"/>
      <c r="I173" s="114"/>
      <c r="J173" s="114"/>
      <c r="K173" s="140"/>
    </row>
    <row r="174" spans="2:11">
      <c r="B174" s="132"/>
      <c r="C174" s="140"/>
      <c r="D174" s="140"/>
      <c r="E174" s="140"/>
      <c r="F174" s="140"/>
      <c r="G174" s="140"/>
      <c r="H174" s="140"/>
      <c r="I174" s="114"/>
      <c r="J174" s="114"/>
      <c r="K174" s="140"/>
    </row>
    <row r="175" spans="2:11">
      <c r="B175" s="132"/>
      <c r="C175" s="140"/>
      <c r="D175" s="140"/>
      <c r="E175" s="140"/>
      <c r="F175" s="140"/>
      <c r="G175" s="140"/>
      <c r="H175" s="140"/>
      <c r="I175" s="114"/>
      <c r="J175" s="114"/>
      <c r="K175" s="140"/>
    </row>
    <row r="176" spans="2:11">
      <c r="B176" s="132"/>
      <c r="C176" s="140"/>
      <c r="D176" s="140"/>
      <c r="E176" s="140"/>
      <c r="F176" s="140"/>
      <c r="G176" s="140"/>
      <c r="H176" s="140"/>
      <c r="I176" s="114"/>
      <c r="J176" s="114"/>
      <c r="K176" s="140"/>
    </row>
    <row r="177" spans="2:11">
      <c r="B177" s="132"/>
      <c r="C177" s="140"/>
      <c r="D177" s="140"/>
      <c r="E177" s="140"/>
      <c r="F177" s="140"/>
      <c r="G177" s="140"/>
      <c r="H177" s="140"/>
      <c r="I177" s="114"/>
      <c r="J177" s="114"/>
      <c r="K177" s="140"/>
    </row>
    <row r="178" spans="2:11">
      <c r="B178" s="132"/>
      <c r="C178" s="140"/>
      <c r="D178" s="140"/>
      <c r="E178" s="140"/>
      <c r="F178" s="140"/>
      <c r="G178" s="140"/>
      <c r="H178" s="140"/>
      <c r="I178" s="114"/>
      <c r="J178" s="114"/>
      <c r="K178" s="140"/>
    </row>
    <row r="179" spans="2:11">
      <c r="B179" s="132"/>
      <c r="C179" s="140"/>
      <c r="D179" s="140"/>
      <c r="E179" s="140"/>
      <c r="F179" s="140"/>
      <c r="G179" s="140"/>
      <c r="H179" s="140"/>
      <c r="I179" s="114"/>
      <c r="J179" s="114"/>
      <c r="K179" s="140"/>
    </row>
    <row r="180" spans="2:11">
      <c r="B180" s="132"/>
      <c r="C180" s="140"/>
      <c r="D180" s="140"/>
      <c r="E180" s="140"/>
      <c r="F180" s="140"/>
      <c r="G180" s="140"/>
      <c r="H180" s="140"/>
      <c r="I180" s="114"/>
      <c r="J180" s="114"/>
      <c r="K180" s="140"/>
    </row>
    <row r="181" spans="2:11">
      <c r="B181" s="132"/>
      <c r="C181" s="140"/>
      <c r="D181" s="140"/>
      <c r="E181" s="140"/>
      <c r="F181" s="140"/>
      <c r="G181" s="140"/>
      <c r="H181" s="140"/>
      <c r="I181" s="114"/>
      <c r="J181" s="114"/>
      <c r="K181" s="140"/>
    </row>
    <row r="182" spans="2:11">
      <c r="B182" s="132"/>
      <c r="C182" s="140"/>
      <c r="D182" s="140"/>
      <c r="E182" s="140"/>
      <c r="F182" s="140"/>
      <c r="G182" s="140"/>
      <c r="H182" s="140"/>
      <c r="I182" s="114"/>
      <c r="J182" s="114"/>
      <c r="K182" s="140"/>
    </row>
    <row r="183" spans="2:11">
      <c r="B183" s="132"/>
      <c r="C183" s="140"/>
      <c r="D183" s="140"/>
      <c r="E183" s="140"/>
      <c r="F183" s="140"/>
      <c r="G183" s="140"/>
      <c r="H183" s="140"/>
      <c r="I183" s="114"/>
      <c r="J183" s="114"/>
      <c r="K183" s="140"/>
    </row>
    <row r="184" spans="2:11">
      <c r="B184" s="132"/>
      <c r="C184" s="140"/>
      <c r="D184" s="140"/>
      <c r="E184" s="140"/>
      <c r="F184" s="140"/>
      <c r="G184" s="140"/>
      <c r="H184" s="140"/>
      <c r="I184" s="114"/>
      <c r="J184" s="114"/>
      <c r="K184" s="140"/>
    </row>
    <row r="185" spans="2:11">
      <c r="B185" s="132"/>
      <c r="C185" s="140"/>
      <c r="D185" s="140"/>
      <c r="E185" s="140"/>
      <c r="F185" s="140"/>
      <c r="G185" s="140"/>
      <c r="H185" s="140"/>
      <c r="I185" s="114"/>
      <c r="J185" s="114"/>
      <c r="K185" s="140"/>
    </row>
    <row r="186" spans="2:11">
      <c r="B186" s="132"/>
      <c r="C186" s="140"/>
      <c r="D186" s="140"/>
      <c r="E186" s="140"/>
      <c r="F186" s="140"/>
      <c r="G186" s="140"/>
      <c r="H186" s="140"/>
      <c r="I186" s="114"/>
      <c r="J186" s="114"/>
      <c r="K186" s="140"/>
    </row>
    <row r="187" spans="2:11">
      <c r="B187" s="132"/>
      <c r="C187" s="140"/>
      <c r="D187" s="140"/>
      <c r="E187" s="140"/>
      <c r="F187" s="140"/>
      <c r="G187" s="140"/>
      <c r="H187" s="140"/>
      <c r="I187" s="114"/>
      <c r="J187" s="114"/>
      <c r="K187" s="140"/>
    </row>
    <row r="188" spans="2:11">
      <c r="B188" s="132"/>
      <c r="C188" s="140"/>
      <c r="D188" s="140"/>
      <c r="E188" s="140"/>
      <c r="F188" s="140"/>
      <c r="G188" s="140"/>
      <c r="H188" s="140"/>
      <c r="I188" s="114"/>
      <c r="J188" s="114"/>
      <c r="K188" s="140"/>
    </row>
    <row r="189" spans="2:11">
      <c r="B189" s="132"/>
      <c r="C189" s="140"/>
      <c r="D189" s="140"/>
      <c r="E189" s="140"/>
      <c r="F189" s="140"/>
      <c r="G189" s="140"/>
      <c r="H189" s="140"/>
      <c r="I189" s="114"/>
      <c r="J189" s="114"/>
      <c r="K189" s="140"/>
    </row>
    <row r="190" spans="2:11">
      <c r="B190" s="132"/>
      <c r="C190" s="140"/>
      <c r="D190" s="140"/>
      <c r="E190" s="140"/>
      <c r="F190" s="140"/>
      <c r="G190" s="140"/>
      <c r="H190" s="140"/>
      <c r="I190" s="114"/>
      <c r="J190" s="114"/>
      <c r="K190" s="140"/>
    </row>
    <row r="191" spans="2:11">
      <c r="B191" s="132"/>
      <c r="C191" s="140"/>
      <c r="D191" s="140"/>
      <c r="E191" s="140"/>
      <c r="F191" s="140"/>
      <c r="G191" s="140"/>
      <c r="H191" s="140"/>
      <c r="I191" s="114"/>
      <c r="J191" s="114"/>
      <c r="K191" s="140"/>
    </row>
    <row r="192" spans="2:11">
      <c r="B192" s="132"/>
      <c r="C192" s="140"/>
      <c r="D192" s="140"/>
      <c r="E192" s="140"/>
      <c r="F192" s="140"/>
      <c r="G192" s="140"/>
      <c r="H192" s="140"/>
      <c r="I192" s="114"/>
      <c r="J192" s="114"/>
      <c r="K192" s="140"/>
    </row>
    <row r="193" spans="2:11">
      <c r="B193" s="132"/>
      <c r="C193" s="140"/>
      <c r="D193" s="140"/>
      <c r="E193" s="140"/>
      <c r="F193" s="140"/>
      <c r="G193" s="140"/>
      <c r="H193" s="140"/>
      <c r="I193" s="114"/>
      <c r="J193" s="114"/>
      <c r="K193" s="140"/>
    </row>
    <row r="194" spans="2:11">
      <c r="B194" s="132"/>
      <c r="C194" s="140"/>
      <c r="D194" s="140"/>
      <c r="E194" s="140"/>
      <c r="F194" s="140"/>
      <c r="G194" s="140"/>
      <c r="H194" s="140"/>
      <c r="I194" s="114"/>
      <c r="J194" s="114"/>
      <c r="K194" s="140"/>
    </row>
    <row r="195" spans="2:11">
      <c r="B195" s="132"/>
      <c r="C195" s="140"/>
      <c r="D195" s="140"/>
      <c r="E195" s="140"/>
      <c r="F195" s="140"/>
      <c r="G195" s="140"/>
      <c r="H195" s="140"/>
      <c r="I195" s="114"/>
      <c r="J195" s="114"/>
      <c r="K195" s="140"/>
    </row>
    <row r="196" spans="2:11">
      <c r="B196" s="132"/>
      <c r="C196" s="140"/>
      <c r="D196" s="140"/>
      <c r="E196" s="140"/>
      <c r="F196" s="140"/>
      <c r="G196" s="140"/>
      <c r="H196" s="140"/>
      <c r="I196" s="114"/>
      <c r="J196" s="114"/>
      <c r="K196" s="140"/>
    </row>
    <row r="197" spans="2:11">
      <c r="B197" s="132"/>
      <c r="C197" s="140"/>
      <c r="D197" s="140"/>
      <c r="E197" s="140"/>
      <c r="F197" s="140"/>
      <c r="G197" s="140"/>
      <c r="H197" s="140"/>
      <c r="I197" s="114"/>
      <c r="J197" s="114"/>
      <c r="K197" s="140"/>
    </row>
    <row r="198" spans="2:11">
      <c r="B198" s="132"/>
      <c r="C198" s="140"/>
      <c r="D198" s="140"/>
      <c r="E198" s="140"/>
      <c r="F198" s="140"/>
      <c r="G198" s="140"/>
      <c r="H198" s="140"/>
      <c r="I198" s="114"/>
      <c r="J198" s="114"/>
      <c r="K198" s="140"/>
    </row>
    <row r="199" spans="2:11">
      <c r="B199" s="132"/>
      <c r="C199" s="140"/>
      <c r="D199" s="140"/>
      <c r="E199" s="140"/>
      <c r="F199" s="140"/>
      <c r="G199" s="140"/>
      <c r="H199" s="140"/>
      <c r="I199" s="114"/>
      <c r="J199" s="114"/>
      <c r="K199" s="140"/>
    </row>
    <row r="200" spans="2:11">
      <c r="B200" s="132"/>
      <c r="C200" s="140"/>
      <c r="D200" s="140"/>
      <c r="E200" s="140"/>
      <c r="F200" s="140"/>
      <c r="G200" s="140"/>
      <c r="H200" s="140"/>
      <c r="I200" s="114"/>
      <c r="J200" s="114"/>
      <c r="K200" s="140"/>
    </row>
    <row r="201" spans="2:11">
      <c r="B201" s="132"/>
      <c r="C201" s="140"/>
      <c r="D201" s="140"/>
      <c r="E201" s="140"/>
      <c r="F201" s="140"/>
      <c r="G201" s="140"/>
      <c r="H201" s="140"/>
      <c r="I201" s="114"/>
      <c r="J201" s="114"/>
      <c r="K201" s="140"/>
    </row>
    <row r="202" spans="2:11">
      <c r="B202" s="132"/>
      <c r="C202" s="140"/>
      <c r="D202" s="140"/>
      <c r="E202" s="140"/>
      <c r="F202" s="140"/>
      <c r="G202" s="140"/>
      <c r="H202" s="140"/>
      <c r="I202" s="114"/>
      <c r="J202" s="114"/>
      <c r="K202" s="140"/>
    </row>
    <row r="203" spans="2:11">
      <c r="B203" s="132"/>
      <c r="C203" s="140"/>
      <c r="D203" s="140"/>
      <c r="E203" s="140"/>
      <c r="F203" s="140"/>
      <c r="G203" s="140"/>
      <c r="H203" s="140"/>
      <c r="I203" s="114"/>
      <c r="J203" s="114"/>
      <c r="K203" s="140"/>
    </row>
    <row r="204" spans="2:11">
      <c r="B204" s="132"/>
      <c r="C204" s="140"/>
      <c r="D204" s="140"/>
      <c r="E204" s="140"/>
      <c r="F204" s="140"/>
      <c r="G204" s="140"/>
      <c r="H204" s="140"/>
      <c r="I204" s="114"/>
      <c r="J204" s="114"/>
      <c r="K204" s="140"/>
    </row>
    <row r="205" spans="2:11">
      <c r="B205" s="132"/>
      <c r="C205" s="140"/>
      <c r="D205" s="140"/>
      <c r="E205" s="140"/>
      <c r="F205" s="140"/>
      <c r="G205" s="140"/>
      <c r="H205" s="140"/>
      <c r="I205" s="114"/>
      <c r="J205" s="114"/>
      <c r="K205" s="140"/>
    </row>
    <row r="206" spans="2:11">
      <c r="B206" s="132"/>
      <c r="C206" s="140"/>
      <c r="D206" s="140"/>
      <c r="E206" s="140"/>
      <c r="F206" s="140"/>
      <c r="G206" s="140"/>
      <c r="H206" s="140"/>
      <c r="I206" s="114"/>
      <c r="J206" s="114"/>
      <c r="K206" s="140"/>
    </row>
    <row r="207" spans="2:11">
      <c r="B207" s="132"/>
      <c r="C207" s="140"/>
      <c r="D207" s="140"/>
      <c r="E207" s="140"/>
      <c r="F207" s="140"/>
      <c r="G207" s="140"/>
      <c r="H207" s="140"/>
      <c r="I207" s="114"/>
      <c r="J207" s="114"/>
      <c r="K207" s="140"/>
    </row>
    <row r="208" spans="2:11">
      <c r="B208" s="132"/>
      <c r="C208" s="140"/>
      <c r="D208" s="140"/>
      <c r="E208" s="140"/>
      <c r="F208" s="140"/>
      <c r="G208" s="140"/>
      <c r="H208" s="140"/>
      <c r="I208" s="114"/>
      <c r="J208" s="114"/>
      <c r="K208" s="140"/>
    </row>
    <row r="209" spans="2:11">
      <c r="B209" s="132"/>
      <c r="C209" s="140"/>
      <c r="D209" s="140"/>
      <c r="E209" s="140"/>
      <c r="F209" s="140"/>
      <c r="G209" s="140"/>
      <c r="H209" s="140"/>
      <c r="I209" s="114"/>
      <c r="J209" s="114"/>
      <c r="K209" s="140"/>
    </row>
    <row r="210" spans="2:11">
      <c r="B210" s="132"/>
      <c r="C210" s="140"/>
      <c r="D210" s="140"/>
      <c r="E210" s="140"/>
      <c r="F210" s="140"/>
      <c r="G210" s="140"/>
      <c r="H210" s="140"/>
      <c r="I210" s="114"/>
      <c r="J210" s="114"/>
      <c r="K210" s="140"/>
    </row>
    <row r="211" spans="2:11">
      <c r="B211" s="132"/>
      <c r="C211" s="140"/>
      <c r="D211" s="140"/>
      <c r="E211" s="140"/>
      <c r="F211" s="140"/>
      <c r="G211" s="140"/>
      <c r="H211" s="140"/>
      <c r="I211" s="114"/>
      <c r="J211" s="114"/>
      <c r="K211" s="140"/>
    </row>
    <row r="212" spans="2:11">
      <c r="B212" s="132"/>
      <c r="C212" s="140"/>
      <c r="D212" s="140"/>
      <c r="E212" s="140"/>
      <c r="F212" s="140"/>
      <c r="G212" s="140"/>
      <c r="H212" s="140"/>
      <c r="I212" s="114"/>
      <c r="J212" s="114"/>
      <c r="K212" s="140"/>
    </row>
    <row r="213" spans="2:11">
      <c r="B213" s="132"/>
      <c r="C213" s="140"/>
      <c r="D213" s="140"/>
      <c r="E213" s="140"/>
      <c r="F213" s="140"/>
      <c r="G213" s="140"/>
      <c r="H213" s="140"/>
      <c r="I213" s="114"/>
      <c r="J213" s="114"/>
      <c r="K213" s="140"/>
    </row>
    <row r="214" spans="2:11">
      <c r="B214" s="132"/>
      <c r="C214" s="140"/>
      <c r="D214" s="140"/>
      <c r="E214" s="140"/>
      <c r="F214" s="140"/>
      <c r="G214" s="140"/>
      <c r="H214" s="140"/>
      <c r="I214" s="114"/>
      <c r="J214" s="114"/>
      <c r="K214" s="140"/>
    </row>
    <row r="215" spans="2:11">
      <c r="B215" s="132"/>
      <c r="C215" s="140"/>
      <c r="D215" s="140"/>
      <c r="E215" s="140"/>
      <c r="F215" s="140"/>
      <c r="G215" s="140"/>
      <c r="H215" s="140"/>
      <c r="I215" s="114"/>
      <c r="J215" s="114"/>
      <c r="K215" s="140"/>
    </row>
    <row r="216" spans="2:11">
      <c r="B216" s="132"/>
      <c r="C216" s="140"/>
      <c r="D216" s="140"/>
      <c r="E216" s="140"/>
      <c r="F216" s="140"/>
      <c r="G216" s="140"/>
      <c r="H216" s="140"/>
      <c r="I216" s="114"/>
      <c r="J216" s="114"/>
      <c r="K216" s="140"/>
    </row>
    <row r="217" spans="2:11">
      <c r="B217" s="132"/>
      <c r="C217" s="140"/>
      <c r="D217" s="140"/>
      <c r="E217" s="140"/>
      <c r="F217" s="140"/>
      <c r="G217" s="140"/>
      <c r="H217" s="140"/>
      <c r="I217" s="114"/>
      <c r="J217" s="114"/>
      <c r="K217" s="140"/>
    </row>
    <row r="218" spans="2:11">
      <c r="B218" s="132"/>
      <c r="C218" s="140"/>
      <c r="D218" s="140"/>
      <c r="E218" s="140"/>
      <c r="F218" s="140"/>
      <c r="G218" s="140"/>
      <c r="H218" s="140"/>
      <c r="I218" s="114"/>
      <c r="J218" s="114"/>
      <c r="K218" s="140"/>
    </row>
    <row r="219" spans="2:11">
      <c r="B219" s="132"/>
      <c r="C219" s="140"/>
      <c r="D219" s="140"/>
      <c r="E219" s="140"/>
      <c r="F219" s="140"/>
      <c r="G219" s="140"/>
      <c r="H219" s="140"/>
      <c r="I219" s="114"/>
      <c r="J219" s="114"/>
      <c r="K219" s="140"/>
    </row>
    <row r="220" spans="2:11">
      <c r="B220" s="132"/>
      <c r="C220" s="140"/>
      <c r="D220" s="140"/>
      <c r="E220" s="140"/>
      <c r="F220" s="140"/>
      <c r="G220" s="140"/>
      <c r="H220" s="140"/>
      <c r="I220" s="114"/>
      <c r="J220" s="114"/>
      <c r="K220" s="140"/>
    </row>
    <row r="221" spans="2:11">
      <c r="B221" s="132"/>
      <c r="C221" s="140"/>
      <c r="D221" s="140"/>
      <c r="E221" s="140"/>
      <c r="F221" s="140"/>
      <c r="G221" s="140"/>
      <c r="H221" s="140"/>
      <c r="I221" s="114"/>
      <c r="J221" s="114"/>
      <c r="K221" s="140"/>
    </row>
    <row r="222" spans="2:11">
      <c r="B222" s="132"/>
      <c r="C222" s="140"/>
      <c r="D222" s="140"/>
      <c r="E222" s="140"/>
      <c r="F222" s="140"/>
      <c r="G222" s="140"/>
      <c r="H222" s="140"/>
      <c r="I222" s="114"/>
      <c r="J222" s="114"/>
      <c r="K222" s="140"/>
    </row>
    <row r="223" spans="2:11">
      <c r="B223" s="132"/>
      <c r="C223" s="140"/>
      <c r="D223" s="140"/>
      <c r="E223" s="140"/>
      <c r="F223" s="140"/>
      <c r="G223" s="140"/>
      <c r="H223" s="140"/>
      <c r="I223" s="114"/>
      <c r="J223" s="114"/>
      <c r="K223" s="140"/>
    </row>
    <row r="224" spans="2:11">
      <c r="B224" s="132"/>
      <c r="C224" s="140"/>
      <c r="D224" s="140"/>
      <c r="E224" s="140"/>
      <c r="F224" s="140"/>
      <c r="G224" s="140"/>
      <c r="H224" s="140"/>
      <c r="I224" s="114"/>
      <c r="J224" s="114"/>
      <c r="K224" s="140"/>
    </row>
    <row r="225" spans="2:11">
      <c r="B225" s="132"/>
      <c r="C225" s="140"/>
      <c r="D225" s="140"/>
      <c r="E225" s="140"/>
      <c r="F225" s="140"/>
      <c r="G225" s="140"/>
      <c r="H225" s="140"/>
      <c r="I225" s="114"/>
      <c r="J225" s="114"/>
      <c r="K225" s="140"/>
    </row>
    <row r="226" spans="2:11">
      <c r="B226" s="132"/>
      <c r="C226" s="140"/>
      <c r="D226" s="140"/>
      <c r="E226" s="140"/>
      <c r="F226" s="140"/>
      <c r="G226" s="140"/>
      <c r="H226" s="140"/>
      <c r="I226" s="114"/>
      <c r="J226" s="114"/>
      <c r="K226" s="140"/>
    </row>
    <row r="227" spans="2:11">
      <c r="B227" s="132"/>
      <c r="C227" s="140"/>
      <c r="D227" s="140"/>
      <c r="E227" s="140"/>
      <c r="F227" s="140"/>
      <c r="G227" s="140"/>
      <c r="H227" s="140"/>
      <c r="I227" s="114"/>
      <c r="J227" s="114"/>
      <c r="K227" s="140"/>
    </row>
    <row r="228" spans="2:11">
      <c r="B228" s="132"/>
      <c r="C228" s="140"/>
      <c r="D228" s="140"/>
      <c r="E228" s="140"/>
      <c r="F228" s="140"/>
      <c r="G228" s="140"/>
      <c r="H228" s="140"/>
      <c r="I228" s="114"/>
      <c r="J228" s="114"/>
      <c r="K228" s="140"/>
    </row>
    <row r="229" spans="2:11">
      <c r="B229" s="132"/>
      <c r="C229" s="140"/>
      <c r="D229" s="140"/>
      <c r="E229" s="140"/>
      <c r="F229" s="140"/>
      <c r="G229" s="140"/>
      <c r="H229" s="140"/>
      <c r="I229" s="114"/>
      <c r="J229" s="114"/>
      <c r="K229" s="140"/>
    </row>
    <row r="230" spans="2:11">
      <c r="B230" s="132"/>
      <c r="C230" s="140"/>
      <c r="D230" s="140"/>
      <c r="E230" s="140"/>
      <c r="F230" s="140"/>
      <c r="G230" s="140"/>
      <c r="H230" s="140"/>
      <c r="I230" s="114"/>
      <c r="J230" s="114"/>
      <c r="K230" s="140"/>
    </row>
    <row r="231" spans="2:11">
      <c r="B231" s="132"/>
      <c r="C231" s="140"/>
      <c r="D231" s="140"/>
      <c r="E231" s="140"/>
      <c r="F231" s="140"/>
      <c r="G231" s="140"/>
      <c r="H231" s="140"/>
      <c r="I231" s="114"/>
      <c r="J231" s="114"/>
      <c r="K231" s="140"/>
    </row>
    <row r="232" spans="2:11">
      <c r="B232" s="132"/>
      <c r="C232" s="140"/>
      <c r="D232" s="140"/>
      <c r="E232" s="140"/>
      <c r="F232" s="140"/>
      <c r="G232" s="140"/>
      <c r="H232" s="140"/>
      <c r="I232" s="114"/>
      <c r="J232" s="114"/>
      <c r="K232" s="140"/>
    </row>
    <row r="233" spans="2:11">
      <c r="B233" s="132"/>
      <c r="C233" s="140"/>
      <c r="D233" s="140"/>
      <c r="E233" s="140"/>
      <c r="F233" s="140"/>
      <c r="G233" s="140"/>
      <c r="H233" s="140"/>
      <c r="I233" s="114"/>
      <c r="J233" s="114"/>
      <c r="K233" s="140"/>
    </row>
    <row r="234" spans="2:11">
      <c r="B234" s="132"/>
      <c r="C234" s="140"/>
      <c r="D234" s="140"/>
      <c r="E234" s="140"/>
      <c r="F234" s="140"/>
      <c r="G234" s="140"/>
      <c r="H234" s="140"/>
      <c r="I234" s="114"/>
      <c r="J234" s="114"/>
      <c r="K234" s="140"/>
    </row>
    <row r="235" spans="2:11">
      <c r="B235" s="132"/>
      <c r="C235" s="140"/>
      <c r="D235" s="140"/>
      <c r="E235" s="140"/>
      <c r="F235" s="140"/>
      <c r="G235" s="140"/>
      <c r="H235" s="140"/>
      <c r="I235" s="114"/>
      <c r="J235" s="114"/>
      <c r="K235" s="140"/>
    </row>
    <row r="236" spans="2:11">
      <c r="B236" s="132"/>
      <c r="C236" s="140"/>
      <c r="D236" s="140"/>
      <c r="E236" s="140"/>
      <c r="F236" s="140"/>
      <c r="G236" s="140"/>
      <c r="H236" s="140"/>
      <c r="I236" s="114"/>
      <c r="J236" s="114"/>
      <c r="K236" s="140"/>
    </row>
    <row r="237" spans="2:11">
      <c r="B237" s="132"/>
      <c r="C237" s="140"/>
      <c r="D237" s="140"/>
      <c r="E237" s="140"/>
      <c r="F237" s="140"/>
      <c r="G237" s="140"/>
      <c r="H237" s="140"/>
      <c r="I237" s="114"/>
      <c r="J237" s="114"/>
      <c r="K237" s="140"/>
    </row>
    <row r="238" spans="2:11">
      <c r="B238" s="132"/>
      <c r="C238" s="140"/>
      <c r="D238" s="140"/>
      <c r="E238" s="140"/>
      <c r="F238" s="140"/>
      <c r="G238" s="140"/>
      <c r="H238" s="140"/>
      <c r="I238" s="114"/>
      <c r="J238" s="114"/>
      <c r="K238" s="140"/>
    </row>
    <row r="239" spans="2:11">
      <c r="B239" s="132"/>
      <c r="C239" s="140"/>
      <c r="D239" s="140"/>
      <c r="E239" s="140"/>
      <c r="F239" s="140"/>
      <c r="G239" s="140"/>
      <c r="H239" s="140"/>
      <c r="I239" s="114"/>
      <c r="J239" s="114"/>
      <c r="K239" s="140"/>
    </row>
    <row r="240" spans="2:11">
      <c r="B240" s="132"/>
      <c r="C240" s="140"/>
      <c r="D240" s="140"/>
      <c r="E240" s="140"/>
      <c r="F240" s="140"/>
      <c r="G240" s="140"/>
      <c r="H240" s="140"/>
      <c r="I240" s="114"/>
      <c r="J240" s="114"/>
      <c r="K240" s="140"/>
    </row>
    <row r="241" spans="2:11">
      <c r="B241" s="132"/>
      <c r="C241" s="140"/>
      <c r="D241" s="140"/>
      <c r="E241" s="140"/>
      <c r="F241" s="140"/>
      <c r="G241" s="140"/>
      <c r="H241" s="140"/>
      <c r="I241" s="114"/>
      <c r="J241" s="114"/>
      <c r="K241" s="140"/>
    </row>
    <row r="242" spans="2:11">
      <c r="B242" s="132"/>
      <c r="C242" s="140"/>
      <c r="D242" s="140"/>
      <c r="E242" s="140"/>
      <c r="F242" s="140"/>
      <c r="G242" s="140"/>
      <c r="H242" s="140"/>
      <c r="I242" s="114"/>
      <c r="J242" s="114"/>
      <c r="K242" s="140"/>
    </row>
    <row r="243" spans="2:11">
      <c r="B243" s="132"/>
      <c r="C243" s="140"/>
      <c r="D243" s="140"/>
      <c r="E243" s="140"/>
      <c r="F243" s="140"/>
      <c r="G243" s="140"/>
      <c r="H243" s="140"/>
      <c r="I243" s="114"/>
      <c r="J243" s="114"/>
      <c r="K243" s="140"/>
    </row>
    <row r="244" spans="2:11">
      <c r="B244" s="132"/>
      <c r="C244" s="140"/>
      <c r="D244" s="140"/>
      <c r="E244" s="140"/>
      <c r="F244" s="140"/>
      <c r="G244" s="140"/>
      <c r="H244" s="140"/>
      <c r="I244" s="114"/>
      <c r="J244" s="114"/>
      <c r="K244" s="140"/>
    </row>
    <row r="245" spans="2:11">
      <c r="B245" s="132"/>
      <c r="C245" s="140"/>
      <c r="D245" s="140"/>
      <c r="E245" s="140"/>
      <c r="F245" s="140"/>
      <c r="G245" s="140"/>
      <c r="H245" s="140"/>
      <c r="I245" s="114"/>
      <c r="J245" s="114"/>
      <c r="K245" s="140"/>
    </row>
    <row r="246" spans="2:11">
      <c r="B246" s="132"/>
      <c r="C246" s="140"/>
      <c r="D246" s="140"/>
      <c r="E246" s="140"/>
      <c r="F246" s="140"/>
      <c r="G246" s="140"/>
      <c r="H246" s="140"/>
      <c r="I246" s="114"/>
      <c r="J246" s="114"/>
      <c r="K246" s="140"/>
    </row>
    <row r="247" spans="2:11">
      <c r="B247" s="132"/>
      <c r="C247" s="140"/>
      <c r="D247" s="140"/>
      <c r="E247" s="140"/>
      <c r="F247" s="140"/>
      <c r="G247" s="140"/>
      <c r="H247" s="140"/>
      <c r="I247" s="114"/>
      <c r="J247" s="114"/>
      <c r="K247" s="140"/>
    </row>
    <row r="248" spans="2:11">
      <c r="B248" s="132"/>
      <c r="C248" s="140"/>
      <c r="D248" s="140"/>
      <c r="E248" s="140"/>
      <c r="F248" s="140"/>
      <c r="G248" s="140"/>
      <c r="H248" s="140"/>
      <c r="I248" s="114"/>
      <c r="J248" s="114"/>
      <c r="K248" s="140"/>
    </row>
    <row r="249" spans="2:11">
      <c r="B249" s="132"/>
      <c r="C249" s="140"/>
      <c r="D249" s="140"/>
      <c r="E249" s="140"/>
      <c r="F249" s="140"/>
      <c r="G249" s="140"/>
      <c r="H249" s="140"/>
      <c r="I249" s="114"/>
      <c r="J249" s="114"/>
      <c r="K249" s="140"/>
    </row>
    <row r="250" spans="2:11">
      <c r="B250" s="132"/>
      <c r="C250" s="140"/>
      <c r="D250" s="140"/>
      <c r="E250" s="140"/>
      <c r="F250" s="140"/>
      <c r="G250" s="140"/>
      <c r="H250" s="140"/>
      <c r="I250" s="114"/>
      <c r="J250" s="114"/>
      <c r="K250" s="140"/>
    </row>
    <row r="251" spans="2:11">
      <c r="B251" s="132"/>
      <c r="C251" s="140"/>
      <c r="D251" s="140"/>
      <c r="E251" s="140"/>
      <c r="F251" s="140"/>
      <c r="G251" s="140"/>
      <c r="H251" s="140"/>
      <c r="I251" s="114"/>
      <c r="J251" s="114"/>
      <c r="K251" s="140"/>
    </row>
    <row r="252" spans="2:11">
      <c r="B252" s="132"/>
      <c r="C252" s="140"/>
      <c r="D252" s="140"/>
      <c r="E252" s="140"/>
      <c r="F252" s="140"/>
      <c r="G252" s="140"/>
      <c r="H252" s="140"/>
      <c r="I252" s="114"/>
      <c r="J252" s="114"/>
      <c r="K252" s="140"/>
    </row>
    <row r="253" spans="2:11">
      <c r="B253" s="132"/>
      <c r="C253" s="140"/>
      <c r="D253" s="140"/>
      <c r="E253" s="140"/>
      <c r="F253" s="140"/>
      <c r="G253" s="140"/>
      <c r="H253" s="140"/>
      <c r="I253" s="114"/>
      <c r="J253" s="114"/>
      <c r="K253" s="140"/>
    </row>
    <row r="254" spans="2:11">
      <c r="B254" s="132"/>
      <c r="C254" s="140"/>
      <c r="D254" s="140"/>
      <c r="E254" s="140"/>
      <c r="F254" s="140"/>
      <c r="G254" s="140"/>
      <c r="H254" s="140"/>
      <c r="I254" s="114"/>
      <c r="J254" s="114"/>
      <c r="K254" s="140"/>
    </row>
    <row r="255" spans="2:11">
      <c r="B255" s="132"/>
      <c r="C255" s="140"/>
      <c r="D255" s="140"/>
      <c r="E255" s="140"/>
      <c r="F255" s="140"/>
      <c r="G255" s="140"/>
      <c r="H255" s="140"/>
      <c r="I255" s="114"/>
      <c r="J255" s="114"/>
      <c r="K255" s="140"/>
    </row>
    <row r="256" spans="2:11">
      <c r="B256" s="132"/>
      <c r="C256" s="140"/>
      <c r="D256" s="140"/>
      <c r="E256" s="140"/>
      <c r="F256" s="140"/>
      <c r="G256" s="140"/>
      <c r="H256" s="140"/>
      <c r="I256" s="114"/>
      <c r="J256" s="114"/>
      <c r="K256" s="140"/>
    </row>
    <row r="257" spans="2:11">
      <c r="B257" s="132"/>
      <c r="C257" s="140"/>
      <c r="D257" s="140"/>
      <c r="E257" s="140"/>
      <c r="F257" s="140"/>
      <c r="G257" s="140"/>
      <c r="H257" s="140"/>
      <c r="I257" s="114"/>
      <c r="J257" s="114"/>
      <c r="K257" s="140"/>
    </row>
    <row r="258" spans="2:11">
      <c r="B258" s="132"/>
      <c r="C258" s="140"/>
      <c r="D258" s="140"/>
      <c r="E258" s="140"/>
      <c r="F258" s="140"/>
      <c r="G258" s="140"/>
      <c r="H258" s="140"/>
      <c r="I258" s="114"/>
      <c r="J258" s="114"/>
      <c r="K258" s="140"/>
    </row>
    <row r="259" spans="2:11">
      <c r="B259" s="132"/>
      <c r="C259" s="140"/>
      <c r="D259" s="140"/>
      <c r="E259" s="140"/>
      <c r="F259" s="140"/>
      <c r="G259" s="140"/>
      <c r="H259" s="140"/>
      <c r="I259" s="114"/>
      <c r="J259" s="114"/>
      <c r="K259" s="140"/>
    </row>
    <row r="260" spans="2:11">
      <c r="B260" s="132"/>
      <c r="C260" s="140"/>
      <c r="D260" s="140"/>
      <c r="E260" s="140"/>
      <c r="F260" s="140"/>
      <c r="G260" s="140"/>
      <c r="H260" s="140"/>
      <c r="I260" s="114"/>
      <c r="J260" s="114"/>
      <c r="K260" s="140"/>
    </row>
    <row r="261" spans="2:11">
      <c r="B261" s="132"/>
      <c r="C261" s="140"/>
      <c r="D261" s="140"/>
      <c r="E261" s="140"/>
      <c r="F261" s="140"/>
      <c r="G261" s="140"/>
      <c r="H261" s="140"/>
      <c r="I261" s="114"/>
      <c r="J261" s="114"/>
      <c r="K261" s="140"/>
    </row>
    <row r="262" spans="2:11">
      <c r="B262" s="132"/>
      <c r="C262" s="140"/>
      <c r="D262" s="140"/>
      <c r="E262" s="140"/>
      <c r="F262" s="140"/>
      <c r="G262" s="140"/>
      <c r="H262" s="140"/>
      <c r="I262" s="114"/>
      <c r="J262" s="114"/>
      <c r="K262" s="140"/>
    </row>
    <row r="263" spans="2:11">
      <c r="B263" s="132"/>
      <c r="C263" s="140"/>
      <c r="D263" s="140"/>
      <c r="E263" s="140"/>
      <c r="F263" s="140"/>
      <c r="G263" s="140"/>
      <c r="H263" s="140"/>
      <c r="I263" s="114"/>
      <c r="J263" s="114"/>
      <c r="K263" s="140"/>
    </row>
    <row r="264" spans="2:11">
      <c r="B264" s="132"/>
      <c r="C264" s="140"/>
      <c r="D264" s="140"/>
      <c r="E264" s="140"/>
      <c r="F264" s="140"/>
      <c r="G264" s="140"/>
      <c r="H264" s="140"/>
      <c r="I264" s="114"/>
      <c r="J264" s="114"/>
      <c r="K264" s="140"/>
    </row>
    <row r="265" spans="2:11">
      <c r="B265" s="132"/>
      <c r="C265" s="140"/>
      <c r="D265" s="140"/>
      <c r="E265" s="140"/>
      <c r="F265" s="140"/>
      <c r="G265" s="140"/>
      <c r="H265" s="140"/>
      <c r="I265" s="114"/>
      <c r="J265" s="114"/>
      <c r="K265" s="140"/>
    </row>
    <row r="266" spans="2:11">
      <c r="B266" s="132"/>
      <c r="C266" s="140"/>
      <c r="D266" s="140"/>
      <c r="E266" s="140"/>
      <c r="F266" s="140"/>
      <c r="G266" s="140"/>
      <c r="H266" s="140"/>
      <c r="I266" s="114"/>
      <c r="J266" s="114"/>
      <c r="K266" s="140"/>
    </row>
    <row r="267" spans="2:11">
      <c r="B267" s="132"/>
      <c r="C267" s="140"/>
      <c r="D267" s="140"/>
      <c r="E267" s="140"/>
      <c r="F267" s="140"/>
      <c r="G267" s="140"/>
      <c r="H267" s="140"/>
      <c r="I267" s="114"/>
      <c r="J267" s="114"/>
      <c r="K267" s="140"/>
    </row>
    <row r="268" spans="2:11">
      <c r="B268" s="132"/>
      <c r="C268" s="140"/>
      <c r="D268" s="140"/>
      <c r="E268" s="140"/>
      <c r="F268" s="140"/>
      <c r="G268" s="140"/>
      <c r="H268" s="140"/>
      <c r="I268" s="114"/>
      <c r="J268" s="114"/>
      <c r="K268" s="140"/>
    </row>
    <row r="269" spans="2:11">
      <c r="B269" s="132"/>
      <c r="C269" s="140"/>
      <c r="D269" s="140"/>
      <c r="E269" s="140"/>
      <c r="F269" s="140"/>
      <c r="G269" s="140"/>
      <c r="H269" s="140"/>
      <c r="I269" s="114"/>
      <c r="J269" s="114"/>
      <c r="K269" s="140"/>
    </row>
    <row r="270" spans="2:11">
      <c r="B270" s="132"/>
      <c r="C270" s="140"/>
      <c r="D270" s="140"/>
      <c r="E270" s="140"/>
      <c r="F270" s="140"/>
      <c r="G270" s="140"/>
      <c r="H270" s="140"/>
      <c r="I270" s="114"/>
      <c r="J270" s="114"/>
      <c r="K270" s="140"/>
    </row>
    <row r="271" spans="2:11">
      <c r="B271" s="132"/>
      <c r="C271" s="140"/>
      <c r="D271" s="140"/>
      <c r="E271" s="140"/>
      <c r="F271" s="140"/>
      <c r="G271" s="140"/>
      <c r="H271" s="140"/>
      <c r="I271" s="114"/>
      <c r="J271" s="114"/>
      <c r="K271" s="140"/>
    </row>
    <row r="272" spans="2:11">
      <c r="B272" s="132"/>
      <c r="C272" s="140"/>
      <c r="D272" s="140"/>
      <c r="E272" s="140"/>
      <c r="F272" s="140"/>
      <c r="G272" s="140"/>
      <c r="H272" s="140"/>
      <c r="I272" s="114"/>
      <c r="J272" s="114"/>
      <c r="K272" s="140"/>
    </row>
    <row r="273" spans="2:11">
      <c r="B273" s="132"/>
      <c r="C273" s="140"/>
      <c r="D273" s="140"/>
      <c r="E273" s="140"/>
      <c r="F273" s="140"/>
      <c r="G273" s="140"/>
      <c r="H273" s="140"/>
      <c r="I273" s="114"/>
      <c r="J273" s="114"/>
      <c r="K273" s="140"/>
    </row>
    <row r="274" spans="2:11">
      <c r="B274" s="132"/>
      <c r="C274" s="140"/>
      <c r="D274" s="140"/>
      <c r="E274" s="140"/>
      <c r="F274" s="140"/>
      <c r="G274" s="140"/>
      <c r="H274" s="140"/>
      <c r="I274" s="114"/>
      <c r="J274" s="114"/>
      <c r="K274" s="140"/>
    </row>
    <row r="275" spans="2:11">
      <c r="B275" s="132"/>
      <c r="C275" s="140"/>
      <c r="D275" s="140"/>
      <c r="E275" s="140"/>
      <c r="F275" s="140"/>
      <c r="G275" s="140"/>
      <c r="H275" s="140"/>
      <c r="I275" s="114"/>
      <c r="J275" s="114"/>
      <c r="K275" s="140"/>
    </row>
    <row r="276" spans="2:11">
      <c r="B276" s="132"/>
      <c r="C276" s="140"/>
      <c r="D276" s="140"/>
      <c r="E276" s="140"/>
      <c r="F276" s="140"/>
      <c r="G276" s="140"/>
      <c r="H276" s="140"/>
      <c r="I276" s="114"/>
      <c r="J276" s="114"/>
      <c r="K276" s="140"/>
    </row>
    <row r="277" spans="2:11">
      <c r="B277" s="132"/>
      <c r="C277" s="140"/>
      <c r="D277" s="140"/>
      <c r="E277" s="140"/>
      <c r="F277" s="140"/>
      <c r="G277" s="140"/>
      <c r="H277" s="140"/>
      <c r="I277" s="114"/>
      <c r="J277" s="114"/>
      <c r="K277" s="140"/>
    </row>
    <row r="278" spans="2:11">
      <c r="B278" s="132"/>
      <c r="C278" s="140"/>
      <c r="D278" s="140"/>
      <c r="E278" s="140"/>
      <c r="F278" s="140"/>
      <c r="G278" s="140"/>
      <c r="H278" s="140"/>
      <c r="I278" s="114"/>
      <c r="J278" s="114"/>
      <c r="K278" s="140"/>
    </row>
    <row r="279" spans="2:11">
      <c r="B279" s="132"/>
      <c r="C279" s="140"/>
      <c r="D279" s="140"/>
      <c r="E279" s="140"/>
      <c r="F279" s="140"/>
      <c r="G279" s="140"/>
      <c r="H279" s="140"/>
      <c r="I279" s="114"/>
      <c r="J279" s="114"/>
      <c r="K279" s="140"/>
    </row>
    <row r="280" spans="2:11">
      <c r="B280" s="132"/>
      <c r="C280" s="140"/>
      <c r="D280" s="140"/>
      <c r="E280" s="140"/>
      <c r="F280" s="140"/>
      <c r="G280" s="140"/>
      <c r="H280" s="140"/>
      <c r="I280" s="114"/>
      <c r="J280" s="114"/>
      <c r="K280" s="140"/>
    </row>
    <row r="281" spans="2:11">
      <c r="B281" s="132"/>
      <c r="C281" s="140"/>
      <c r="D281" s="140"/>
      <c r="E281" s="140"/>
      <c r="F281" s="140"/>
      <c r="G281" s="140"/>
      <c r="H281" s="140"/>
      <c r="I281" s="114"/>
      <c r="J281" s="114"/>
      <c r="K281" s="140"/>
    </row>
    <row r="282" spans="2:11">
      <c r="B282" s="132"/>
      <c r="C282" s="140"/>
      <c r="D282" s="140"/>
      <c r="E282" s="140"/>
      <c r="F282" s="140"/>
      <c r="G282" s="140"/>
      <c r="H282" s="140"/>
      <c r="I282" s="114"/>
      <c r="J282" s="114"/>
      <c r="K282" s="140"/>
    </row>
    <row r="283" spans="2:11">
      <c r="B283" s="132"/>
      <c r="C283" s="140"/>
      <c r="D283" s="140"/>
      <c r="E283" s="140"/>
      <c r="F283" s="140"/>
      <c r="G283" s="140"/>
      <c r="H283" s="140"/>
      <c r="I283" s="114"/>
      <c r="J283" s="114"/>
      <c r="K283" s="140"/>
    </row>
    <row r="284" spans="2:11">
      <c r="B284" s="132"/>
      <c r="C284" s="140"/>
      <c r="D284" s="140"/>
      <c r="E284" s="140"/>
      <c r="F284" s="140"/>
      <c r="G284" s="140"/>
      <c r="H284" s="140"/>
      <c r="I284" s="114"/>
      <c r="J284" s="114"/>
      <c r="K284" s="140"/>
    </row>
    <row r="285" spans="2:11">
      <c r="B285" s="132"/>
      <c r="C285" s="140"/>
      <c r="D285" s="140"/>
      <c r="E285" s="140"/>
      <c r="F285" s="140"/>
      <c r="G285" s="140"/>
      <c r="H285" s="140"/>
      <c r="I285" s="114"/>
      <c r="J285" s="114"/>
      <c r="K285" s="140"/>
    </row>
    <row r="286" spans="2:11">
      <c r="B286" s="132"/>
      <c r="C286" s="140"/>
      <c r="D286" s="140"/>
      <c r="E286" s="140"/>
      <c r="F286" s="140"/>
      <c r="G286" s="140"/>
      <c r="H286" s="140"/>
      <c r="I286" s="114"/>
      <c r="J286" s="114"/>
      <c r="K286" s="140"/>
    </row>
    <row r="287" spans="2:11">
      <c r="B287" s="132"/>
      <c r="C287" s="140"/>
      <c r="D287" s="140"/>
      <c r="E287" s="140"/>
      <c r="F287" s="140"/>
      <c r="G287" s="140"/>
      <c r="H287" s="140"/>
      <c r="I287" s="114"/>
      <c r="J287" s="114"/>
      <c r="K287" s="140"/>
    </row>
    <row r="288" spans="2:11">
      <c r="B288" s="132"/>
      <c r="C288" s="140"/>
      <c r="D288" s="140"/>
      <c r="E288" s="140"/>
      <c r="F288" s="140"/>
      <c r="G288" s="140"/>
      <c r="H288" s="140"/>
      <c r="I288" s="114"/>
      <c r="J288" s="114"/>
      <c r="K288" s="140"/>
    </row>
    <row r="289" spans="2:11">
      <c r="B289" s="132"/>
      <c r="C289" s="140"/>
      <c r="D289" s="140"/>
      <c r="E289" s="140"/>
      <c r="F289" s="140"/>
      <c r="G289" s="140"/>
      <c r="H289" s="140"/>
      <c r="I289" s="114"/>
      <c r="J289" s="114"/>
      <c r="K289" s="140"/>
    </row>
    <row r="290" spans="2:11">
      <c r="B290" s="132"/>
      <c r="C290" s="140"/>
      <c r="D290" s="140"/>
      <c r="E290" s="140"/>
      <c r="F290" s="140"/>
      <c r="G290" s="140"/>
      <c r="H290" s="140"/>
      <c r="I290" s="114"/>
      <c r="J290" s="114"/>
      <c r="K290" s="140"/>
    </row>
    <row r="291" spans="2:11">
      <c r="B291" s="132"/>
      <c r="C291" s="140"/>
      <c r="D291" s="140"/>
      <c r="E291" s="140"/>
      <c r="F291" s="140"/>
      <c r="G291" s="140"/>
      <c r="H291" s="140"/>
      <c r="I291" s="114"/>
      <c r="J291" s="114"/>
      <c r="K291" s="140"/>
    </row>
    <row r="292" spans="2:11">
      <c r="B292" s="132"/>
      <c r="C292" s="140"/>
      <c r="D292" s="140"/>
      <c r="E292" s="140"/>
      <c r="F292" s="140"/>
      <c r="G292" s="140"/>
      <c r="H292" s="140"/>
      <c r="I292" s="114"/>
      <c r="J292" s="114"/>
      <c r="K292" s="140"/>
    </row>
    <row r="293" spans="2:11">
      <c r="B293" s="132"/>
      <c r="C293" s="140"/>
      <c r="D293" s="140"/>
      <c r="E293" s="140"/>
      <c r="F293" s="140"/>
      <c r="G293" s="140"/>
      <c r="H293" s="140"/>
      <c r="I293" s="114"/>
      <c r="J293" s="114"/>
      <c r="K293" s="140"/>
    </row>
    <row r="294" spans="2:11">
      <c r="B294" s="132"/>
      <c r="C294" s="140"/>
      <c r="D294" s="140"/>
      <c r="E294" s="140"/>
      <c r="F294" s="140"/>
      <c r="G294" s="140"/>
      <c r="H294" s="140"/>
      <c r="I294" s="114"/>
      <c r="J294" s="114"/>
      <c r="K294" s="140"/>
    </row>
    <row r="295" spans="2:11">
      <c r="B295" s="132"/>
      <c r="C295" s="140"/>
      <c r="D295" s="140"/>
      <c r="E295" s="140"/>
      <c r="F295" s="140"/>
      <c r="G295" s="140"/>
      <c r="H295" s="140"/>
      <c r="I295" s="114"/>
      <c r="J295" s="114"/>
      <c r="K295" s="140"/>
    </row>
    <row r="296" spans="2:11">
      <c r="B296" s="132"/>
      <c r="C296" s="140"/>
      <c r="D296" s="140"/>
      <c r="E296" s="140"/>
      <c r="F296" s="140"/>
      <c r="G296" s="140"/>
      <c r="H296" s="140"/>
      <c r="I296" s="114"/>
      <c r="J296" s="114"/>
      <c r="K296" s="140"/>
    </row>
    <row r="297" spans="2:11">
      <c r="B297" s="132"/>
      <c r="C297" s="140"/>
      <c r="D297" s="140"/>
      <c r="E297" s="140"/>
      <c r="F297" s="140"/>
      <c r="G297" s="140"/>
      <c r="H297" s="140"/>
      <c r="I297" s="114"/>
      <c r="J297" s="114"/>
      <c r="K297" s="140"/>
    </row>
    <row r="298" spans="2:11">
      <c r="B298" s="132"/>
      <c r="C298" s="140"/>
      <c r="D298" s="140"/>
      <c r="E298" s="140"/>
      <c r="F298" s="140"/>
      <c r="G298" s="140"/>
      <c r="H298" s="140"/>
      <c r="I298" s="114"/>
      <c r="J298" s="114"/>
      <c r="K298" s="140"/>
    </row>
    <row r="299" spans="2:11">
      <c r="B299" s="132"/>
      <c r="C299" s="140"/>
      <c r="D299" s="140"/>
      <c r="E299" s="140"/>
      <c r="F299" s="140"/>
      <c r="G299" s="140"/>
      <c r="H299" s="140"/>
      <c r="I299" s="114"/>
      <c r="J299" s="114"/>
      <c r="K299" s="140"/>
    </row>
    <row r="300" spans="2:11">
      <c r="B300" s="132"/>
      <c r="C300" s="140"/>
      <c r="D300" s="140"/>
      <c r="E300" s="140"/>
      <c r="F300" s="140"/>
      <c r="G300" s="140"/>
      <c r="H300" s="140"/>
      <c r="I300" s="114"/>
      <c r="J300" s="114"/>
      <c r="K300" s="140"/>
    </row>
    <row r="301" spans="2:11">
      <c r="B301" s="132"/>
      <c r="C301" s="140"/>
      <c r="D301" s="140"/>
      <c r="E301" s="140"/>
      <c r="F301" s="140"/>
      <c r="G301" s="140"/>
      <c r="H301" s="140"/>
      <c r="I301" s="114"/>
      <c r="J301" s="114"/>
      <c r="K301" s="140"/>
    </row>
    <row r="302" spans="2:11">
      <c r="B302" s="132"/>
      <c r="C302" s="140"/>
      <c r="D302" s="140"/>
      <c r="E302" s="140"/>
      <c r="F302" s="140"/>
      <c r="G302" s="140"/>
      <c r="H302" s="140"/>
      <c r="I302" s="114"/>
      <c r="J302" s="114"/>
      <c r="K302" s="140"/>
    </row>
    <row r="303" spans="2:11">
      <c r="B303" s="132"/>
      <c r="C303" s="140"/>
      <c r="D303" s="140"/>
      <c r="E303" s="140"/>
      <c r="F303" s="140"/>
      <c r="G303" s="140"/>
      <c r="H303" s="140"/>
      <c r="I303" s="114"/>
      <c r="J303" s="114"/>
      <c r="K303" s="140"/>
    </row>
    <row r="304" spans="2:11">
      <c r="B304" s="132"/>
      <c r="C304" s="140"/>
      <c r="D304" s="140"/>
      <c r="E304" s="140"/>
      <c r="F304" s="140"/>
      <c r="G304" s="140"/>
      <c r="H304" s="140"/>
      <c r="I304" s="114"/>
      <c r="J304" s="114"/>
      <c r="K304" s="140"/>
    </row>
    <row r="305" spans="2:11">
      <c r="B305" s="132"/>
      <c r="C305" s="140"/>
      <c r="D305" s="140"/>
      <c r="E305" s="140"/>
      <c r="F305" s="140"/>
      <c r="G305" s="140"/>
      <c r="H305" s="140"/>
      <c r="I305" s="114"/>
      <c r="J305" s="114"/>
      <c r="K305" s="140"/>
    </row>
    <row r="306" spans="2:11">
      <c r="B306" s="132"/>
      <c r="C306" s="140"/>
      <c r="D306" s="140"/>
      <c r="E306" s="140"/>
      <c r="F306" s="140"/>
      <c r="G306" s="140"/>
      <c r="H306" s="140"/>
      <c r="I306" s="114"/>
      <c r="J306" s="114"/>
      <c r="K306" s="140"/>
    </row>
    <row r="307" spans="2:11">
      <c r="B307" s="132"/>
      <c r="C307" s="140"/>
      <c r="D307" s="140"/>
      <c r="E307" s="140"/>
      <c r="F307" s="140"/>
      <c r="G307" s="140"/>
      <c r="H307" s="140"/>
      <c r="I307" s="114"/>
      <c r="J307" s="114"/>
      <c r="K307" s="140"/>
    </row>
    <row r="308" spans="2:11">
      <c r="B308" s="132"/>
      <c r="C308" s="140"/>
      <c r="D308" s="140"/>
      <c r="E308" s="140"/>
      <c r="F308" s="140"/>
      <c r="G308" s="140"/>
      <c r="H308" s="140"/>
      <c r="I308" s="114"/>
      <c r="J308" s="114"/>
      <c r="K308" s="140"/>
    </row>
    <row r="309" spans="2:11">
      <c r="B309" s="132"/>
      <c r="C309" s="140"/>
      <c r="D309" s="140"/>
      <c r="E309" s="140"/>
      <c r="F309" s="140"/>
      <c r="G309" s="140"/>
      <c r="H309" s="140"/>
      <c r="I309" s="114"/>
      <c r="J309" s="114"/>
      <c r="K309" s="140"/>
    </row>
    <row r="310" spans="2:11">
      <c r="B310" s="132"/>
      <c r="C310" s="140"/>
      <c r="D310" s="140"/>
      <c r="E310" s="140"/>
      <c r="F310" s="140"/>
      <c r="G310" s="140"/>
      <c r="H310" s="140"/>
      <c r="I310" s="114"/>
      <c r="J310" s="114"/>
      <c r="K310" s="140"/>
    </row>
    <row r="311" spans="2:11">
      <c r="B311" s="132"/>
      <c r="C311" s="140"/>
      <c r="D311" s="140"/>
      <c r="E311" s="140"/>
      <c r="F311" s="140"/>
      <c r="G311" s="140"/>
      <c r="H311" s="140"/>
      <c r="I311" s="114"/>
      <c r="J311" s="114"/>
      <c r="K311" s="140"/>
    </row>
    <row r="312" spans="2:11">
      <c r="B312" s="132"/>
      <c r="C312" s="140"/>
      <c r="D312" s="140"/>
      <c r="E312" s="140"/>
      <c r="F312" s="140"/>
      <c r="G312" s="140"/>
      <c r="H312" s="140"/>
      <c r="I312" s="114"/>
      <c r="J312" s="114"/>
      <c r="K312" s="140"/>
    </row>
    <row r="313" spans="2:11">
      <c r="B313" s="132"/>
      <c r="C313" s="140"/>
      <c r="D313" s="140"/>
      <c r="E313" s="140"/>
      <c r="F313" s="140"/>
      <c r="G313" s="140"/>
      <c r="H313" s="140"/>
      <c r="I313" s="114"/>
      <c r="J313" s="114"/>
      <c r="K313" s="140"/>
    </row>
    <row r="314" spans="2:11">
      <c r="B314" s="132"/>
      <c r="C314" s="140"/>
      <c r="D314" s="140"/>
      <c r="E314" s="140"/>
      <c r="F314" s="140"/>
      <c r="G314" s="140"/>
      <c r="H314" s="140"/>
      <c r="I314" s="114"/>
      <c r="J314" s="114"/>
      <c r="K314" s="140"/>
    </row>
    <row r="315" spans="2:11">
      <c r="B315" s="132"/>
      <c r="C315" s="140"/>
      <c r="D315" s="140"/>
      <c r="E315" s="140"/>
      <c r="F315" s="140"/>
      <c r="G315" s="140"/>
      <c r="H315" s="140"/>
      <c r="I315" s="114"/>
      <c r="J315" s="114"/>
      <c r="K315" s="140"/>
    </row>
    <row r="316" spans="2:11">
      <c r="B316" s="132"/>
      <c r="C316" s="140"/>
      <c r="D316" s="140"/>
      <c r="E316" s="140"/>
      <c r="F316" s="140"/>
      <c r="G316" s="140"/>
      <c r="H316" s="140"/>
      <c r="I316" s="114"/>
      <c r="J316" s="114"/>
      <c r="K316" s="140"/>
    </row>
    <row r="317" spans="2:11">
      <c r="B317" s="132"/>
      <c r="C317" s="140"/>
      <c r="D317" s="140"/>
      <c r="E317" s="140"/>
      <c r="F317" s="140"/>
      <c r="G317" s="140"/>
      <c r="H317" s="140"/>
      <c r="I317" s="114"/>
      <c r="J317" s="114"/>
      <c r="K317" s="140"/>
    </row>
    <row r="318" spans="2:11">
      <c r="B318" s="132"/>
      <c r="C318" s="140"/>
      <c r="D318" s="140"/>
      <c r="E318" s="140"/>
      <c r="F318" s="140"/>
      <c r="G318" s="140"/>
      <c r="H318" s="140"/>
      <c r="I318" s="114"/>
      <c r="J318" s="114"/>
      <c r="K318" s="140"/>
    </row>
    <row r="319" spans="2:11">
      <c r="B319" s="132"/>
      <c r="C319" s="140"/>
      <c r="D319" s="140"/>
      <c r="E319" s="140"/>
      <c r="F319" s="140"/>
      <c r="G319" s="140"/>
      <c r="H319" s="140"/>
      <c r="I319" s="114"/>
      <c r="J319" s="114"/>
      <c r="K319" s="140"/>
    </row>
    <row r="320" spans="2:11">
      <c r="B320" s="132"/>
      <c r="C320" s="140"/>
      <c r="D320" s="140"/>
      <c r="E320" s="140"/>
      <c r="F320" s="140"/>
      <c r="G320" s="140"/>
      <c r="H320" s="140"/>
      <c r="I320" s="114"/>
      <c r="J320" s="114"/>
      <c r="K320" s="140"/>
    </row>
    <row r="321" spans="2:11">
      <c r="B321" s="132"/>
      <c r="C321" s="140"/>
      <c r="D321" s="140"/>
      <c r="E321" s="140"/>
      <c r="F321" s="140"/>
      <c r="G321" s="140"/>
      <c r="H321" s="140"/>
      <c r="I321" s="114"/>
      <c r="J321" s="114"/>
      <c r="K321" s="140"/>
    </row>
    <row r="322" spans="2:11">
      <c r="B322" s="132"/>
      <c r="C322" s="140"/>
      <c r="D322" s="140"/>
      <c r="E322" s="140"/>
      <c r="F322" s="140"/>
      <c r="G322" s="140"/>
      <c r="H322" s="140"/>
      <c r="I322" s="114"/>
      <c r="J322" s="114"/>
      <c r="K322" s="140"/>
    </row>
    <row r="323" spans="2:11">
      <c r="B323" s="132"/>
      <c r="C323" s="140"/>
      <c r="D323" s="140"/>
      <c r="E323" s="140"/>
      <c r="F323" s="140"/>
      <c r="G323" s="140"/>
      <c r="H323" s="140"/>
      <c r="I323" s="114"/>
      <c r="J323" s="114"/>
      <c r="K323" s="140"/>
    </row>
    <row r="324" spans="2:11">
      <c r="B324" s="132"/>
      <c r="C324" s="140"/>
      <c r="D324" s="140"/>
      <c r="E324" s="140"/>
      <c r="F324" s="140"/>
      <c r="G324" s="140"/>
      <c r="H324" s="140"/>
      <c r="I324" s="114"/>
      <c r="J324" s="114"/>
      <c r="K324" s="140"/>
    </row>
    <row r="325" spans="2:11">
      <c r="B325" s="132"/>
      <c r="C325" s="140"/>
      <c r="D325" s="140"/>
      <c r="E325" s="140"/>
      <c r="F325" s="140"/>
      <c r="G325" s="140"/>
      <c r="H325" s="140"/>
      <c r="I325" s="114"/>
      <c r="J325" s="114"/>
      <c r="K325" s="140"/>
    </row>
    <row r="326" spans="2:11">
      <c r="B326" s="132"/>
      <c r="C326" s="140"/>
      <c r="D326" s="140"/>
      <c r="E326" s="140"/>
      <c r="F326" s="140"/>
      <c r="G326" s="140"/>
      <c r="H326" s="140"/>
      <c r="I326" s="114"/>
      <c r="J326" s="114"/>
      <c r="K326" s="140"/>
    </row>
    <row r="327" spans="2:11">
      <c r="B327" s="132"/>
      <c r="C327" s="140"/>
      <c r="D327" s="140"/>
      <c r="E327" s="140"/>
      <c r="F327" s="140"/>
      <c r="G327" s="140"/>
      <c r="H327" s="140"/>
      <c r="I327" s="114"/>
      <c r="J327" s="114"/>
      <c r="K327" s="140"/>
    </row>
    <row r="328" spans="2:11">
      <c r="B328" s="132"/>
      <c r="C328" s="140"/>
      <c r="D328" s="140"/>
      <c r="E328" s="140"/>
      <c r="F328" s="140"/>
      <c r="G328" s="140"/>
      <c r="H328" s="140"/>
      <c r="I328" s="114"/>
      <c r="J328" s="114"/>
      <c r="K328" s="140"/>
    </row>
    <row r="329" spans="2:11">
      <c r="B329" s="132"/>
      <c r="C329" s="140"/>
      <c r="D329" s="140"/>
      <c r="E329" s="140"/>
      <c r="F329" s="140"/>
      <c r="G329" s="140"/>
      <c r="H329" s="140"/>
      <c r="I329" s="114"/>
      <c r="J329" s="114"/>
      <c r="K329" s="140"/>
    </row>
    <row r="330" spans="2:11">
      <c r="B330" s="132"/>
      <c r="C330" s="140"/>
      <c r="D330" s="140"/>
      <c r="E330" s="140"/>
      <c r="F330" s="140"/>
      <c r="G330" s="140"/>
      <c r="H330" s="140"/>
      <c r="I330" s="114"/>
      <c r="J330" s="114"/>
      <c r="K330" s="140"/>
    </row>
    <row r="331" spans="2:11">
      <c r="B331" s="132"/>
      <c r="C331" s="140"/>
      <c r="D331" s="140"/>
      <c r="E331" s="140"/>
      <c r="F331" s="140"/>
      <c r="G331" s="140"/>
      <c r="H331" s="140"/>
      <c r="I331" s="114"/>
      <c r="J331" s="114"/>
      <c r="K331" s="140"/>
    </row>
    <row r="332" spans="2:11">
      <c r="B332" s="132"/>
      <c r="C332" s="140"/>
      <c r="D332" s="140"/>
      <c r="E332" s="140"/>
      <c r="F332" s="140"/>
      <c r="G332" s="140"/>
      <c r="H332" s="140"/>
      <c r="I332" s="114"/>
      <c r="J332" s="114"/>
      <c r="K332" s="140"/>
    </row>
    <row r="333" spans="2:11">
      <c r="B333" s="132"/>
      <c r="C333" s="140"/>
      <c r="D333" s="140"/>
      <c r="E333" s="140"/>
      <c r="F333" s="140"/>
      <c r="G333" s="140"/>
      <c r="H333" s="140"/>
      <c r="I333" s="114"/>
      <c r="J333" s="114"/>
      <c r="K333" s="140"/>
    </row>
    <row r="334" spans="2:11">
      <c r="B334" s="132"/>
      <c r="C334" s="140"/>
      <c r="D334" s="140"/>
      <c r="E334" s="140"/>
      <c r="F334" s="140"/>
      <c r="G334" s="140"/>
      <c r="H334" s="140"/>
      <c r="I334" s="114"/>
      <c r="J334" s="114"/>
      <c r="K334" s="140"/>
    </row>
    <row r="335" spans="2:11">
      <c r="B335" s="132"/>
      <c r="C335" s="140"/>
      <c r="D335" s="140"/>
      <c r="E335" s="140"/>
      <c r="F335" s="140"/>
      <c r="G335" s="140"/>
      <c r="H335" s="140"/>
      <c r="I335" s="114"/>
      <c r="J335" s="114"/>
      <c r="K335" s="140"/>
    </row>
    <row r="336" spans="2:11">
      <c r="B336" s="132"/>
      <c r="C336" s="140"/>
      <c r="D336" s="140"/>
      <c r="E336" s="140"/>
      <c r="F336" s="140"/>
      <c r="G336" s="140"/>
      <c r="H336" s="140"/>
      <c r="I336" s="114"/>
      <c r="J336" s="114"/>
      <c r="K336" s="140"/>
    </row>
    <row r="337" spans="2:11">
      <c r="B337" s="132"/>
      <c r="C337" s="140"/>
      <c r="D337" s="140"/>
      <c r="E337" s="140"/>
      <c r="F337" s="140"/>
      <c r="G337" s="140"/>
      <c r="H337" s="140"/>
      <c r="I337" s="114"/>
      <c r="J337" s="114"/>
      <c r="K337" s="140"/>
    </row>
    <row r="338" spans="2:11">
      <c r="B338" s="132"/>
      <c r="C338" s="140"/>
      <c r="D338" s="140"/>
      <c r="E338" s="140"/>
      <c r="F338" s="140"/>
      <c r="G338" s="140"/>
      <c r="H338" s="140"/>
      <c r="I338" s="114"/>
      <c r="J338" s="114"/>
      <c r="K338" s="140"/>
    </row>
    <row r="339" spans="2:11">
      <c r="B339" s="132"/>
      <c r="C339" s="140"/>
      <c r="D339" s="140"/>
      <c r="E339" s="140"/>
      <c r="F339" s="140"/>
      <c r="G339" s="140"/>
      <c r="H339" s="140"/>
      <c r="I339" s="114"/>
      <c r="J339" s="114"/>
      <c r="K339" s="140"/>
    </row>
    <row r="340" spans="2:11">
      <c r="B340" s="132"/>
      <c r="C340" s="140"/>
      <c r="D340" s="140"/>
      <c r="E340" s="140"/>
      <c r="F340" s="140"/>
      <c r="G340" s="140"/>
      <c r="H340" s="140"/>
      <c r="I340" s="114"/>
      <c r="J340" s="114"/>
      <c r="K340" s="140"/>
    </row>
    <row r="341" spans="2:11">
      <c r="B341" s="132"/>
      <c r="C341" s="140"/>
      <c r="D341" s="140"/>
      <c r="E341" s="140"/>
      <c r="F341" s="140"/>
      <c r="G341" s="140"/>
      <c r="H341" s="140"/>
      <c r="I341" s="114"/>
      <c r="J341" s="114"/>
      <c r="K341" s="140"/>
    </row>
    <row r="342" spans="2:11">
      <c r="B342" s="132"/>
      <c r="C342" s="140"/>
      <c r="D342" s="140"/>
      <c r="E342" s="140"/>
      <c r="F342" s="140"/>
      <c r="G342" s="140"/>
      <c r="H342" s="140"/>
      <c r="I342" s="114"/>
      <c r="J342" s="114"/>
      <c r="K342" s="140"/>
    </row>
    <row r="343" spans="2:11">
      <c r="B343" s="132"/>
      <c r="C343" s="140"/>
      <c r="D343" s="140"/>
      <c r="E343" s="140"/>
      <c r="F343" s="140"/>
      <c r="G343" s="140"/>
      <c r="H343" s="140"/>
      <c r="I343" s="114"/>
      <c r="J343" s="114"/>
      <c r="K343" s="140"/>
    </row>
    <row r="344" spans="2:11">
      <c r="B344" s="132"/>
      <c r="C344" s="140"/>
      <c r="D344" s="140"/>
      <c r="E344" s="140"/>
      <c r="F344" s="140"/>
      <c r="G344" s="140"/>
      <c r="H344" s="140"/>
      <c r="I344" s="114"/>
      <c r="J344" s="114"/>
      <c r="K344" s="140"/>
    </row>
    <row r="345" spans="2:11">
      <c r="B345" s="132"/>
      <c r="C345" s="140"/>
      <c r="D345" s="140"/>
      <c r="E345" s="140"/>
      <c r="F345" s="140"/>
      <c r="G345" s="140"/>
      <c r="H345" s="140"/>
      <c r="I345" s="114"/>
      <c r="J345" s="114"/>
      <c r="K345" s="140"/>
    </row>
    <row r="346" spans="2:11">
      <c r="B346" s="132"/>
      <c r="C346" s="140"/>
      <c r="D346" s="140"/>
      <c r="E346" s="140"/>
      <c r="F346" s="140"/>
      <c r="G346" s="140"/>
      <c r="H346" s="140"/>
      <c r="I346" s="114"/>
      <c r="J346" s="114"/>
      <c r="K346" s="140"/>
    </row>
    <row r="347" spans="2:11">
      <c r="B347" s="132"/>
      <c r="C347" s="140"/>
      <c r="D347" s="140"/>
      <c r="E347" s="140"/>
      <c r="F347" s="140"/>
      <c r="G347" s="140"/>
      <c r="H347" s="140"/>
      <c r="I347" s="114"/>
      <c r="J347" s="114"/>
      <c r="K347" s="140"/>
    </row>
    <row r="348" spans="2:11">
      <c r="B348" s="132"/>
      <c r="C348" s="140"/>
      <c r="D348" s="140"/>
      <c r="E348" s="140"/>
      <c r="F348" s="140"/>
      <c r="G348" s="140"/>
      <c r="H348" s="140"/>
      <c r="I348" s="114"/>
      <c r="J348" s="114"/>
      <c r="K348" s="140"/>
    </row>
    <row r="349" spans="2:11">
      <c r="B349" s="132"/>
      <c r="C349" s="140"/>
      <c r="D349" s="140"/>
      <c r="E349" s="140"/>
      <c r="F349" s="140"/>
      <c r="G349" s="140"/>
      <c r="H349" s="140"/>
      <c r="I349" s="114"/>
      <c r="J349" s="114"/>
      <c r="K349" s="140"/>
    </row>
    <row r="350" spans="2:11">
      <c r="B350" s="132"/>
      <c r="C350" s="140"/>
      <c r="D350" s="140"/>
      <c r="E350" s="140"/>
      <c r="F350" s="140"/>
      <c r="G350" s="140"/>
      <c r="H350" s="140"/>
      <c r="I350" s="114"/>
      <c r="J350" s="114"/>
      <c r="K350" s="140"/>
    </row>
    <row r="351" spans="2:11">
      <c r="B351" s="132"/>
      <c r="C351" s="140"/>
      <c r="D351" s="140"/>
      <c r="E351" s="140"/>
      <c r="F351" s="140"/>
      <c r="G351" s="140"/>
      <c r="H351" s="140"/>
      <c r="I351" s="114"/>
      <c r="J351" s="114"/>
      <c r="K351" s="140"/>
    </row>
    <row r="352" spans="2:11">
      <c r="B352" s="132"/>
      <c r="C352" s="140"/>
      <c r="D352" s="140"/>
      <c r="E352" s="140"/>
      <c r="F352" s="140"/>
      <c r="G352" s="140"/>
      <c r="H352" s="140"/>
      <c r="I352" s="114"/>
      <c r="J352" s="114"/>
      <c r="K352" s="140"/>
    </row>
    <row r="353" spans="2:11">
      <c r="B353" s="132"/>
      <c r="C353" s="140"/>
      <c r="D353" s="140"/>
      <c r="E353" s="140"/>
      <c r="F353" s="140"/>
      <c r="G353" s="140"/>
      <c r="H353" s="140"/>
      <c r="I353" s="114"/>
      <c r="J353" s="114"/>
      <c r="K353" s="140"/>
    </row>
    <row r="354" spans="2:11">
      <c r="B354" s="132"/>
      <c r="C354" s="140"/>
      <c r="D354" s="140"/>
      <c r="E354" s="140"/>
      <c r="F354" s="140"/>
      <c r="G354" s="140"/>
      <c r="H354" s="140"/>
      <c r="I354" s="114"/>
      <c r="J354" s="114"/>
      <c r="K354" s="140"/>
    </row>
    <row r="355" spans="2:11">
      <c r="B355" s="132"/>
      <c r="C355" s="140"/>
      <c r="D355" s="140"/>
      <c r="E355" s="140"/>
      <c r="F355" s="140"/>
      <c r="G355" s="140"/>
      <c r="H355" s="140"/>
      <c r="I355" s="114"/>
      <c r="J355" s="114"/>
      <c r="K355" s="140"/>
    </row>
    <row r="356" spans="2:11">
      <c r="B356" s="132"/>
      <c r="C356" s="140"/>
      <c r="D356" s="140"/>
      <c r="E356" s="140"/>
      <c r="F356" s="140"/>
      <c r="G356" s="140"/>
      <c r="H356" s="140"/>
      <c r="I356" s="114"/>
      <c r="J356" s="114"/>
      <c r="K356" s="140"/>
    </row>
    <row r="357" spans="2:11">
      <c r="B357" s="132"/>
      <c r="C357" s="140"/>
      <c r="D357" s="140"/>
      <c r="E357" s="140"/>
      <c r="F357" s="140"/>
      <c r="G357" s="140"/>
      <c r="H357" s="140"/>
      <c r="I357" s="114"/>
      <c r="J357" s="114"/>
      <c r="K357" s="140"/>
    </row>
    <row r="358" spans="2:11">
      <c r="B358" s="132"/>
      <c r="C358" s="140"/>
      <c r="D358" s="140"/>
      <c r="E358" s="140"/>
      <c r="F358" s="140"/>
      <c r="G358" s="140"/>
      <c r="H358" s="140"/>
      <c r="I358" s="114"/>
      <c r="J358" s="114"/>
      <c r="K358" s="140"/>
    </row>
    <row r="359" spans="2:11">
      <c r="B359" s="132"/>
      <c r="C359" s="140"/>
      <c r="D359" s="140"/>
      <c r="E359" s="140"/>
      <c r="F359" s="140"/>
      <c r="G359" s="140"/>
      <c r="H359" s="140"/>
      <c r="I359" s="114"/>
      <c r="J359" s="114"/>
      <c r="K359" s="140"/>
    </row>
    <row r="360" spans="2:11">
      <c r="B360" s="132"/>
      <c r="C360" s="140"/>
      <c r="D360" s="140"/>
      <c r="E360" s="140"/>
      <c r="F360" s="140"/>
      <c r="G360" s="140"/>
      <c r="H360" s="140"/>
      <c r="I360" s="114"/>
      <c r="J360" s="114"/>
      <c r="K360" s="140"/>
    </row>
    <row r="361" spans="2:11">
      <c r="B361" s="132"/>
      <c r="C361" s="140"/>
      <c r="D361" s="140"/>
      <c r="E361" s="140"/>
      <c r="F361" s="140"/>
      <c r="G361" s="140"/>
      <c r="H361" s="140"/>
      <c r="I361" s="114"/>
      <c r="J361" s="114"/>
      <c r="K361" s="140"/>
    </row>
    <row r="362" spans="2:11">
      <c r="B362" s="132"/>
      <c r="C362" s="140"/>
      <c r="D362" s="140"/>
      <c r="E362" s="140"/>
      <c r="F362" s="140"/>
      <c r="G362" s="140"/>
      <c r="H362" s="140"/>
      <c r="I362" s="114"/>
      <c r="J362" s="114"/>
      <c r="K362" s="140"/>
    </row>
    <row r="363" spans="2:11">
      <c r="B363" s="132"/>
      <c r="C363" s="140"/>
      <c r="D363" s="140"/>
      <c r="E363" s="140"/>
      <c r="F363" s="140"/>
      <c r="G363" s="140"/>
      <c r="H363" s="140"/>
      <c r="I363" s="114"/>
      <c r="J363" s="114"/>
      <c r="K363" s="140"/>
    </row>
    <row r="364" spans="2:11">
      <c r="B364" s="132"/>
      <c r="C364" s="140"/>
      <c r="D364" s="140"/>
      <c r="E364" s="140"/>
      <c r="F364" s="140"/>
      <c r="G364" s="140"/>
      <c r="H364" s="140"/>
      <c r="I364" s="114"/>
      <c r="J364" s="114"/>
      <c r="K364" s="140"/>
    </row>
    <row r="365" spans="2:11">
      <c r="B365" s="132"/>
      <c r="C365" s="140"/>
      <c r="D365" s="140"/>
      <c r="E365" s="140"/>
      <c r="F365" s="140"/>
      <c r="G365" s="140"/>
      <c r="H365" s="140"/>
      <c r="I365" s="114"/>
      <c r="J365" s="114"/>
      <c r="K365" s="140"/>
    </row>
    <row r="366" spans="2:11">
      <c r="B366" s="132"/>
      <c r="C366" s="140"/>
      <c r="D366" s="140"/>
      <c r="E366" s="140"/>
      <c r="F366" s="140"/>
      <c r="G366" s="140"/>
      <c r="H366" s="140"/>
      <c r="I366" s="114"/>
      <c r="J366" s="114"/>
      <c r="K366" s="140"/>
    </row>
    <row r="367" spans="2:11">
      <c r="B367" s="132"/>
      <c r="C367" s="140"/>
      <c r="D367" s="140"/>
      <c r="E367" s="140"/>
      <c r="F367" s="140"/>
      <c r="G367" s="140"/>
      <c r="H367" s="140"/>
      <c r="I367" s="114"/>
      <c r="J367" s="114"/>
      <c r="K367" s="140"/>
    </row>
    <row r="368" spans="2:11">
      <c r="B368" s="132"/>
      <c r="C368" s="140"/>
      <c r="D368" s="140"/>
      <c r="E368" s="140"/>
      <c r="F368" s="140"/>
      <c r="G368" s="140"/>
      <c r="H368" s="140"/>
      <c r="I368" s="114"/>
      <c r="J368" s="114"/>
      <c r="K368" s="140"/>
    </row>
    <row r="369" spans="2:11">
      <c r="B369" s="132"/>
      <c r="C369" s="140"/>
      <c r="D369" s="140"/>
      <c r="E369" s="140"/>
      <c r="F369" s="140"/>
      <c r="G369" s="140"/>
      <c r="H369" s="140"/>
      <c r="I369" s="114"/>
      <c r="J369" s="114"/>
      <c r="K369" s="140"/>
    </row>
    <row r="370" spans="2:11">
      <c r="B370" s="132"/>
      <c r="C370" s="140"/>
      <c r="D370" s="140"/>
      <c r="E370" s="140"/>
      <c r="F370" s="140"/>
      <c r="G370" s="140"/>
      <c r="H370" s="140"/>
      <c r="I370" s="114"/>
      <c r="J370" s="114"/>
      <c r="K370" s="140"/>
    </row>
    <row r="371" spans="2:11">
      <c r="B371" s="132"/>
      <c r="C371" s="140"/>
      <c r="D371" s="140"/>
      <c r="E371" s="140"/>
      <c r="F371" s="140"/>
      <c r="G371" s="140"/>
      <c r="H371" s="140"/>
      <c r="I371" s="114"/>
      <c r="J371" s="114"/>
      <c r="K371" s="140"/>
    </row>
    <row r="372" spans="2:11">
      <c r="B372" s="132"/>
      <c r="C372" s="140"/>
      <c r="D372" s="140"/>
      <c r="E372" s="140"/>
      <c r="F372" s="140"/>
      <c r="G372" s="140"/>
      <c r="H372" s="140"/>
      <c r="I372" s="114"/>
      <c r="J372" s="114"/>
      <c r="K372" s="140"/>
    </row>
    <row r="373" spans="2:11">
      <c r="B373" s="132"/>
      <c r="C373" s="140"/>
      <c r="D373" s="140"/>
      <c r="E373" s="140"/>
      <c r="F373" s="140"/>
      <c r="G373" s="140"/>
      <c r="H373" s="140"/>
      <c r="I373" s="114"/>
      <c r="J373" s="114"/>
      <c r="K373" s="140"/>
    </row>
    <row r="374" spans="2:11">
      <c r="B374" s="132"/>
      <c r="C374" s="140"/>
      <c r="D374" s="140"/>
      <c r="E374" s="140"/>
      <c r="F374" s="140"/>
      <c r="G374" s="140"/>
      <c r="H374" s="140"/>
      <c r="I374" s="114"/>
      <c r="J374" s="114"/>
      <c r="K374" s="140"/>
    </row>
    <row r="375" spans="2:11">
      <c r="B375" s="132"/>
      <c r="C375" s="140"/>
      <c r="D375" s="140"/>
      <c r="E375" s="140"/>
      <c r="F375" s="140"/>
      <c r="G375" s="140"/>
      <c r="H375" s="140"/>
      <c r="I375" s="114"/>
      <c r="J375" s="114"/>
      <c r="K375" s="140"/>
    </row>
    <row r="376" spans="2:11">
      <c r="B376" s="132"/>
      <c r="C376" s="140"/>
      <c r="D376" s="140"/>
      <c r="E376" s="140"/>
      <c r="F376" s="140"/>
      <c r="G376" s="140"/>
      <c r="H376" s="140"/>
      <c r="I376" s="114"/>
      <c r="J376" s="114"/>
      <c r="K376" s="140"/>
    </row>
    <row r="377" spans="2:11">
      <c r="B377" s="132"/>
      <c r="C377" s="140"/>
      <c r="D377" s="140"/>
      <c r="E377" s="140"/>
      <c r="F377" s="140"/>
      <c r="G377" s="140"/>
      <c r="H377" s="140"/>
      <c r="I377" s="114"/>
      <c r="J377" s="114"/>
      <c r="K377" s="140"/>
    </row>
    <row r="378" spans="2:11">
      <c r="B378" s="132"/>
      <c r="C378" s="140"/>
      <c r="D378" s="140"/>
      <c r="E378" s="140"/>
      <c r="F378" s="140"/>
      <c r="G378" s="140"/>
      <c r="H378" s="140"/>
      <c r="I378" s="114"/>
      <c r="J378" s="114"/>
      <c r="K378" s="140"/>
    </row>
    <row r="379" spans="2:11">
      <c r="B379" s="132"/>
      <c r="C379" s="140"/>
      <c r="D379" s="140"/>
      <c r="E379" s="140"/>
      <c r="F379" s="140"/>
      <c r="G379" s="140"/>
      <c r="H379" s="140"/>
      <c r="I379" s="114"/>
      <c r="J379" s="114"/>
      <c r="K379" s="140"/>
    </row>
    <row r="380" spans="2:11">
      <c r="B380" s="132"/>
      <c r="C380" s="140"/>
      <c r="D380" s="140"/>
      <c r="E380" s="140"/>
      <c r="F380" s="140"/>
      <c r="G380" s="140"/>
      <c r="H380" s="140"/>
      <c r="I380" s="114"/>
      <c r="J380" s="114"/>
      <c r="K380" s="140"/>
    </row>
    <row r="381" spans="2:11">
      <c r="B381" s="132"/>
      <c r="C381" s="140"/>
      <c r="D381" s="140"/>
      <c r="E381" s="140"/>
      <c r="F381" s="140"/>
      <c r="G381" s="140"/>
      <c r="H381" s="140"/>
      <c r="I381" s="114"/>
      <c r="J381" s="114"/>
      <c r="K381" s="140"/>
    </row>
    <row r="382" spans="2:11">
      <c r="B382" s="132"/>
      <c r="C382" s="140"/>
      <c r="D382" s="140"/>
      <c r="E382" s="140"/>
      <c r="F382" s="140"/>
      <c r="G382" s="140"/>
      <c r="H382" s="140"/>
      <c r="I382" s="114"/>
      <c r="J382" s="114"/>
      <c r="K382" s="140"/>
    </row>
    <row r="383" spans="2:11">
      <c r="B383" s="132"/>
      <c r="C383" s="140"/>
      <c r="D383" s="140"/>
      <c r="E383" s="140"/>
      <c r="F383" s="140"/>
      <c r="G383" s="140"/>
      <c r="H383" s="140"/>
      <c r="I383" s="114"/>
      <c r="J383" s="114"/>
      <c r="K383" s="140"/>
    </row>
    <row r="384" spans="2:11">
      <c r="B384" s="132"/>
      <c r="C384" s="140"/>
      <c r="D384" s="140"/>
      <c r="E384" s="140"/>
      <c r="F384" s="140"/>
      <c r="G384" s="140"/>
      <c r="H384" s="140"/>
      <c r="I384" s="114"/>
      <c r="J384" s="114"/>
      <c r="K384" s="140"/>
    </row>
    <row r="385" spans="2:11">
      <c r="B385" s="132"/>
      <c r="C385" s="140"/>
      <c r="D385" s="140"/>
      <c r="E385" s="140"/>
      <c r="F385" s="140"/>
      <c r="G385" s="140"/>
      <c r="H385" s="140"/>
      <c r="I385" s="114"/>
      <c r="J385" s="114"/>
      <c r="K385" s="140"/>
    </row>
    <row r="386" spans="2:11">
      <c r="B386" s="132"/>
      <c r="C386" s="140"/>
      <c r="D386" s="140"/>
      <c r="E386" s="140"/>
      <c r="F386" s="140"/>
      <c r="G386" s="140"/>
      <c r="H386" s="140"/>
      <c r="I386" s="114"/>
      <c r="J386" s="114"/>
      <c r="K386" s="140"/>
    </row>
    <row r="387" spans="2:11">
      <c r="B387" s="132"/>
      <c r="C387" s="140"/>
      <c r="D387" s="140"/>
      <c r="E387" s="140"/>
      <c r="F387" s="140"/>
      <c r="G387" s="140"/>
      <c r="H387" s="140"/>
      <c r="I387" s="114"/>
      <c r="J387" s="114"/>
      <c r="K387" s="140"/>
    </row>
    <row r="388" spans="2:11">
      <c r="B388" s="132"/>
      <c r="C388" s="140"/>
      <c r="D388" s="140"/>
      <c r="E388" s="140"/>
      <c r="F388" s="140"/>
      <c r="G388" s="140"/>
      <c r="H388" s="140"/>
      <c r="I388" s="114"/>
      <c r="J388" s="114"/>
      <c r="K388" s="140"/>
    </row>
    <row r="389" spans="2:11">
      <c r="B389" s="132"/>
      <c r="C389" s="140"/>
      <c r="D389" s="140"/>
      <c r="E389" s="140"/>
      <c r="F389" s="140"/>
      <c r="G389" s="140"/>
      <c r="H389" s="140"/>
      <c r="I389" s="114"/>
      <c r="J389" s="114"/>
      <c r="K389" s="140"/>
    </row>
    <row r="390" spans="2:11">
      <c r="B390" s="132"/>
      <c r="C390" s="140"/>
      <c r="D390" s="140"/>
      <c r="E390" s="140"/>
      <c r="F390" s="140"/>
      <c r="G390" s="140"/>
      <c r="H390" s="140"/>
      <c r="I390" s="114"/>
      <c r="J390" s="114"/>
      <c r="K390" s="140"/>
    </row>
    <row r="391" spans="2:11">
      <c r="B391" s="132"/>
      <c r="C391" s="140"/>
      <c r="D391" s="140"/>
      <c r="E391" s="140"/>
      <c r="F391" s="140"/>
      <c r="G391" s="140"/>
      <c r="H391" s="140"/>
      <c r="I391" s="114"/>
      <c r="J391" s="114"/>
      <c r="K391" s="140"/>
    </row>
    <row r="392" spans="2:11">
      <c r="B392" s="132"/>
      <c r="C392" s="140"/>
      <c r="D392" s="140"/>
      <c r="E392" s="140"/>
      <c r="F392" s="140"/>
      <c r="G392" s="140"/>
      <c r="H392" s="140"/>
      <c r="I392" s="114"/>
      <c r="J392" s="114"/>
      <c r="K392" s="140"/>
    </row>
    <row r="393" spans="2:11">
      <c r="B393" s="132"/>
      <c r="C393" s="140"/>
      <c r="D393" s="140"/>
      <c r="E393" s="140"/>
      <c r="F393" s="140"/>
      <c r="G393" s="140"/>
      <c r="H393" s="140"/>
      <c r="I393" s="114"/>
      <c r="J393" s="114"/>
      <c r="K393" s="140"/>
    </row>
    <row r="394" spans="2:11">
      <c r="B394" s="132"/>
      <c r="C394" s="140"/>
      <c r="D394" s="140"/>
      <c r="E394" s="140"/>
      <c r="F394" s="140"/>
      <c r="G394" s="140"/>
      <c r="H394" s="140"/>
      <c r="I394" s="114"/>
      <c r="J394" s="114"/>
      <c r="K394" s="140"/>
    </row>
    <row r="395" spans="2:11">
      <c r="B395" s="132"/>
      <c r="C395" s="140"/>
      <c r="D395" s="140"/>
      <c r="E395" s="140"/>
      <c r="F395" s="140"/>
      <c r="G395" s="140"/>
      <c r="H395" s="140"/>
      <c r="I395" s="114"/>
      <c r="J395" s="114"/>
      <c r="K395" s="140"/>
    </row>
    <row r="396" spans="2:11">
      <c r="B396" s="132"/>
      <c r="C396" s="140"/>
      <c r="D396" s="140"/>
      <c r="E396" s="140"/>
      <c r="F396" s="140"/>
      <c r="G396" s="140"/>
      <c r="H396" s="140"/>
      <c r="I396" s="114"/>
      <c r="J396" s="114"/>
      <c r="K396" s="140"/>
    </row>
    <row r="397" spans="2:11">
      <c r="B397" s="132"/>
      <c r="C397" s="140"/>
      <c r="D397" s="140"/>
      <c r="E397" s="140"/>
      <c r="F397" s="140"/>
      <c r="G397" s="140"/>
      <c r="H397" s="140"/>
      <c r="I397" s="114"/>
      <c r="J397" s="114"/>
      <c r="K397" s="140"/>
    </row>
    <row r="398" spans="2:11">
      <c r="B398" s="132"/>
      <c r="C398" s="140"/>
      <c r="D398" s="140"/>
      <c r="E398" s="140"/>
      <c r="F398" s="140"/>
      <c r="G398" s="140"/>
      <c r="H398" s="140"/>
      <c r="I398" s="114"/>
      <c r="J398" s="114"/>
      <c r="K398" s="140"/>
    </row>
    <row r="399" spans="2:11">
      <c r="B399" s="132"/>
      <c r="C399" s="140"/>
      <c r="D399" s="140"/>
      <c r="E399" s="140"/>
      <c r="F399" s="140"/>
      <c r="G399" s="140"/>
      <c r="H399" s="140"/>
      <c r="I399" s="114"/>
      <c r="J399" s="114"/>
      <c r="K399" s="140"/>
    </row>
    <row r="400" spans="2:11">
      <c r="B400" s="132"/>
      <c r="C400" s="140"/>
      <c r="D400" s="140"/>
      <c r="E400" s="140"/>
      <c r="F400" s="140"/>
      <c r="G400" s="140"/>
      <c r="H400" s="140"/>
      <c r="I400" s="114"/>
      <c r="J400" s="114"/>
      <c r="K400" s="140"/>
    </row>
    <row r="401" spans="2:11">
      <c r="B401" s="132"/>
      <c r="C401" s="140"/>
      <c r="D401" s="140"/>
      <c r="E401" s="140"/>
      <c r="F401" s="140"/>
      <c r="G401" s="140"/>
      <c r="H401" s="140"/>
      <c r="I401" s="114"/>
      <c r="J401" s="114"/>
      <c r="K401" s="140"/>
    </row>
    <row r="402" spans="2:11">
      <c r="B402" s="132"/>
      <c r="C402" s="140"/>
      <c r="D402" s="140"/>
      <c r="E402" s="140"/>
      <c r="F402" s="140"/>
      <c r="G402" s="140"/>
      <c r="H402" s="140"/>
      <c r="I402" s="114"/>
      <c r="J402" s="114"/>
      <c r="K402" s="140"/>
    </row>
    <row r="403" spans="2:11">
      <c r="B403" s="132"/>
      <c r="C403" s="140"/>
      <c r="D403" s="140"/>
      <c r="E403" s="140"/>
      <c r="F403" s="140"/>
      <c r="G403" s="140"/>
      <c r="H403" s="140"/>
      <c r="I403" s="114"/>
      <c r="J403" s="114"/>
      <c r="K403" s="140"/>
    </row>
    <row r="404" spans="2:11">
      <c r="B404" s="132"/>
      <c r="C404" s="140"/>
      <c r="D404" s="140"/>
      <c r="E404" s="140"/>
      <c r="F404" s="140"/>
      <c r="G404" s="140"/>
      <c r="H404" s="140"/>
      <c r="I404" s="114"/>
      <c r="J404" s="114"/>
      <c r="K404" s="140"/>
    </row>
    <row r="405" spans="2:11">
      <c r="B405" s="132"/>
      <c r="C405" s="140"/>
      <c r="D405" s="140"/>
      <c r="E405" s="140"/>
      <c r="F405" s="140"/>
      <c r="G405" s="140"/>
      <c r="H405" s="140"/>
      <c r="I405" s="114"/>
      <c r="J405" s="114"/>
      <c r="K405" s="140"/>
    </row>
    <row r="406" spans="2:11">
      <c r="B406" s="132"/>
      <c r="C406" s="140"/>
      <c r="D406" s="140"/>
      <c r="E406" s="140"/>
      <c r="F406" s="140"/>
      <c r="G406" s="140"/>
      <c r="H406" s="140"/>
      <c r="I406" s="114"/>
      <c r="J406" s="114"/>
      <c r="K406" s="140"/>
    </row>
    <row r="407" spans="2:11">
      <c r="B407" s="132"/>
      <c r="C407" s="140"/>
      <c r="D407" s="140"/>
      <c r="E407" s="140"/>
      <c r="F407" s="140"/>
      <c r="G407" s="140"/>
      <c r="H407" s="140"/>
      <c r="I407" s="114"/>
      <c r="J407" s="114"/>
      <c r="K407" s="140"/>
    </row>
    <row r="408" spans="2:11">
      <c r="B408" s="132"/>
      <c r="C408" s="140"/>
      <c r="D408" s="140"/>
      <c r="E408" s="140"/>
      <c r="F408" s="140"/>
      <c r="G408" s="140"/>
      <c r="H408" s="140"/>
      <c r="I408" s="114"/>
      <c r="J408" s="114"/>
      <c r="K408" s="140"/>
    </row>
    <row r="409" spans="2:11">
      <c r="B409" s="132"/>
      <c r="C409" s="140"/>
      <c r="D409" s="140"/>
      <c r="E409" s="140"/>
      <c r="F409" s="140"/>
      <c r="G409" s="140"/>
      <c r="H409" s="140"/>
      <c r="I409" s="114"/>
      <c r="J409" s="114"/>
      <c r="K409" s="140"/>
    </row>
    <row r="410" spans="2:11">
      <c r="B410" s="132"/>
      <c r="C410" s="140"/>
      <c r="D410" s="140"/>
      <c r="E410" s="140"/>
      <c r="F410" s="140"/>
      <c r="G410" s="140"/>
      <c r="H410" s="140"/>
      <c r="I410" s="114"/>
      <c r="J410" s="114"/>
      <c r="K410" s="140"/>
    </row>
    <row r="411" spans="2:11">
      <c r="B411" s="132"/>
      <c r="C411" s="140"/>
      <c r="D411" s="140"/>
      <c r="E411" s="140"/>
      <c r="F411" s="140"/>
      <c r="G411" s="140"/>
      <c r="H411" s="140"/>
      <c r="I411" s="114"/>
      <c r="J411" s="114"/>
      <c r="K411" s="140"/>
    </row>
    <row r="412" spans="2:11">
      <c r="B412" s="132"/>
      <c r="C412" s="140"/>
      <c r="D412" s="140"/>
      <c r="E412" s="140"/>
      <c r="F412" s="140"/>
      <c r="G412" s="140"/>
      <c r="H412" s="140"/>
      <c r="I412" s="114"/>
      <c r="J412" s="114"/>
      <c r="K412" s="140"/>
    </row>
    <row r="413" spans="2:11">
      <c r="B413" s="132"/>
      <c r="C413" s="140"/>
      <c r="D413" s="140"/>
      <c r="E413" s="140"/>
      <c r="F413" s="140"/>
      <c r="G413" s="140"/>
      <c r="H413" s="140"/>
      <c r="I413" s="114"/>
      <c r="J413" s="114"/>
      <c r="K413" s="140"/>
    </row>
    <row r="414" spans="2:11">
      <c r="B414" s="132"/>
      <c r="C414" s="140"/>
      <c r="D414" s="140"/>
      <c r="E414" s="140"/>
      <c r="F414" s="140"/>
      <c r="G414" s="140"/>
      <c r="H414" s="140"/>
      <c r="I414" s="114"/>
      <c r="J414" s="114"/>
      <c r="K414" s="140"/>
    </row>
    <row r="415" spans="2:11">
      <c r="B415" s="132"/>
      <c r="C415" s="140"/>
      <c r="D415" s="140"/>
      <c r="E415" s="140"/>
      <c r="F415" s="140"/>
      <c r="G415" s="140"/>
      <c r="H415" s="140"/>
      <c r="I415" s="114"/>
      <c r="J415" s="114"/>
      <c r="K415" s="140"/>
    </row>
    <row r="416" spans="2:11">
      <c r="B416" s="132"/>
      <c r="C416" s="140"/>
      <c r="D416" s="140"/>
      <c r="E416" s="140"/>
      <c r="F416" s="140"/>
      <c r="G416" s="140"/>
      <c r="H416" s="140"/>
      <c r="I416" s="114"/>
      <c r="J416" s="114"/>
      <c r="K416" s="140"/>
    </row>
    <row r="417" spans="2:11">
      <c r="B417" s="132"/>
      <c r="C417" s="140"/>
      <c r="D417" s="140"/>
      <c r="E417" s="140"/>
      <c r="F417" s="140"/>
      <c r="G417" s="140"/>
      <c r="H417" s="140"/>
      <c r="I417" s="114"/>
      <c r="J417" s="114"/>
      <c r="K417" s="140"/>
    </row>
    <row r="418" spans="2:11">
      <c r="B418" s="132"/>
      <c r="C418" s="140"/>
      <c r="D418" s="140"/>
      <c r="E418" s="140"/>
      <c r="F418" s="140"/>
      <c r="G418" s="140"/>
      <c r="H418" s="140"/>
      <c r="I418" s="114"/>
      <c r="J418" s="114"/>
      <c r="K418" s="140"/>
    </row>
    <row r="419" spans="2:11">
      <c r="B419" s="132"/>
      <c r="C419" s="140"/>
      <c r="D419" s="140"/>
      <c r="E419" s="140"/>
      <c r="F419" s="140"/>
      <c r="G419" s="140"/>
      <c r="H419" s="140"/>
      <c r="I419" s="114"/>
      <c r="J419" s="114"/>
      <c r="K419" s="140"/>
    </row>
    <row r="420" spans="2:11">
      <c r="B420" s="132"/>
      <c r="C420" s="140"/>
      <c r="D420" s="140"/>
      <c r="E420" s="140"/>
      <c r="F420" s="140"/>
      <c r="G420" s="140"/>
      <c r="H420" s="140"/>
      <c r="I420" s="114"/>
      <c r="J420" s="114"/>
      <c r="K420" s="140"/>
    </row>
    <row r="421" spans="2:11">
      <c r="B421" s="132"/>
      <c r="C421" s="140"/>
      <c r="D421" s="140"/>
      <c r="E421" s="140"/>
      <c r="F421" s="140"/>
      <c r="G421" s="140"/>
      <c r="H421" s="140"/>
      <c r="I421" s="114"/>
      <c r="J421" s="114"/>
      <c r="K421" s="140"/>
    </row>
    <row r="422" spans="2:11">
      <c r="B422" s="132"/>
      <c r="C422" s="140"/>
      <c r="D422" s="140"/>
      <c r="E422" s="140"/>
      <c r="F422" s="140"/>
      <c r="G422" s="140"/>
      <c r="H422" s="140"/>
      <c r="I422" s="114"/>
      <c r="J422" s="114"/>
      <c r="K422" s="140"/>
    </row>
    <row r="423" spans="2:11">
      <c r="B423" s="132"/>
      <c r="C423" s="140"/>
      <c r="D423" s="140"/>
      <c r="E423" s="140"/>
      <c r="F423" s="140"/>
      <c r="G423" s="140"/>
      <c r="H423" s="140"/>
      <c r="I423" s="114"/>
      <c r="J423" s="114"/>
      <c r="K423" s="140"/>
    </row>
    <row r="424" spans="2:11">
      <c r="B424" s="132"/>
      <c r="C424" s="140"/>
      <c r="D424" s="140"/>
      <c r="E424" s="140"/>
      <c r="F424" s="140"/>
      <c r="G424" s="140"/>
      <c r="H424" s="140"/>
      <c r="I424" s="114"/>
      <c r="J424" s="114"/>
      <c r="K424" s="140"/>
    </row>
    <row r="425" spans="2:11">
      <c r="B425" s="132"/>
      <c r="C425" s="140"/>
      <c r="D425" s="140"/>
      <c r="E425" s="140"/>
      <c r="F425" s="140"/>
      <c r="G425" s="140"/>
      <c r="H425" s="140"/>
      <c r="I425" s="114"/>
      <c r="J425" s="114"/>
      <c r="K425" s="140"/>
    </row>
    <row r="426" spans="2:11">
      <c r="B426" s="132"/>
      <c r="C426" s="140"/>
      <c r="D426" s="140"/>
      <c r="E426" s="140"/>
      <c r="F426" s="140"/>
      <c r="G426" s="140"/>
      <c r="H426" s="140"/>
      <c r="I426" s="114"/>
      <c r="J426" s="114"/>
      <c r="K426" s="140"/>
    </row>
    <row r="427" spans="2:11">
      <c r="B427" s="132"/>
      <c r="C427" s="140"/>
      <c r="D427" s="140"/>
      <c r="E427" s="140"/>
      <c r="F427" s="140"/>
      <c r="G427" s="140"/>
      <c r="H427" s="140"/>
      <c r="I427" s="114"/>
      <c r="J427" s="114"/>
      <c r="K427" s="140"/>
    </row>
    <row r="428" spans="2:11">
      <c r="B428" s="132"/>
      <c r="C428" s="140"/>
      <c r="D428" s="140"/>
      <c r="E428" s="140"/>
      <c r="F428" s="140"/>
      <c r="G428" s="140"/>
      <c r="H428" s="140"/>
      <c r="I428" s="114"/>
      <c r="J428" s="114"/>
      <c r="K428" s="140"/>
    </row>
    <row r="429" spans="2:11">
      <c r="B429" s="132"/>
      <c r="C429" s="140"/>
      <c r="D429" s="140"/>
      <c r="E429" s="140"/>
      <c r="F429" s="140"/>
      <c r="G429" s="140"/>
      <c r="H429" s="140"/>
      <c r="I429" s="114"/>
      <c r="J429" s="114"/>
      <c r="K429" s="140"/>
    </row>
    <row r="430" spans="2:11">
      <c r="B430" s="132"/>
      <c r="C430" s="140"/>
      <c r="D430" s="140"/>
      <c r="E430" s="140"/>
      <c r="F430" s="140"/>
      <c r="G430" s="140"/>
      <c r="H430" s="140"/>
      <c r="I430" s="114"/>
      <c r="J430" s="114"/>
      <c r="K430" s="140"/>
    </row>
    <row r="431" spans="2:11">
      <c r="B431" s="132"/>
      <c r="C431" s="140"/>
      <c r="D431" s="140"/>
      <c r="E431" s="140"/>
      <c r="F431" s="140"/>
      <c r="G431" s="140"/>
      <c r="H431" s="140"/>
      <c r="I431" s="114"/>
      <c r="J431" s="114"/>
      <c r="K431" s="140"/>
    </row>
    <row r="432" spans="2:11">
      <c r="B432" s="132"/>
      <c r="C432" s="140"/>
      <c r="D432" s="140"/>
      <c r="E432" s="140"/>
      <c r="F432" s="140"/>
      <c r="G432" s="140"/>
      <c r="H432" s="140"/>
      <c r="I432" s="114"/>
      <c r="J432" s="114"/>
      <c r="K432" s="140"/>
    </row>
    <row r="433" spans="2:11">
      <c r="B433" s="132"/>
      <c r="C433" s="140"/>
      <c r="D433" s="140"/>
      <c r="E433" s="140"/>
      <c r="F433" s="140"/>
      <c r="G433" s="140"/>
      <c r="H433" s="140"/>
      <c r="I433" s="114"/>
      <c r="J433" s="114"/>
      <c r="K433" s="140"/>
    </row>
    <row r="434" spans="2:11">
      <c r="B434" s="132"/>
      <c r="C434" s="140"/>
      <c r="D434" s="140"/>
      <c r="E434" s="140"/>
      <c r="F434" s="140"/>
      <c r="G434" s="140"/>
      <c r="H434" s="140"/>
      <c r="I434" s="114"/>
      <c r="J434" s="114"/>
      <c r="K434" s="140"/>
    </row>
    <row r="435" spans="2:11">
      <c r="B435" s="132"/>
      <c r="C435" s="140"/>
      <c r="D435" s="140"/>
      <c r="E435" s="140"/>
      <c r="F435" s="140"/>
      <c r="G435" s="140"/>
      <c r="H435" s="140"/>
      <c r="I435" s="114"/>
      <c r="J435" s="114"/>
      <c r="K435" s="140"/>
    </row>
    <row r="436" spans="2:11">
      <c r="B436" s="132"/>
      <c r="C436" s="140"/>
      <c r="D436" s="140"/>
      <c r="E436" s="140"/>
      <c r="F436" s="140"/>
      <c r="G436" s="140"/>
      <c r="H436" s="140"/>
      <c r="I436" s="114"/>
      <c r="J436" s="114"/>
      <c r="K436" s="140"/>
    </row>
    <row r="437" spans="2:11">
      <c r="B437" s="132"/>
      <c r="C437" s="140"/>
      <c r="D437" s="140"/>
      <c r="E437" s="140"/>
      <c r="F437" s="140"/>
      <c r="G437" s="140"/>
      <c r="H437" s="140"/>
      <c r="I437" s="114"/>
      <c r="J437" s="114"/>
      <c r="K437" s="140"/>
    </row>
    <row r="438" spans="2:11">
      <c r="B438" s="132"/>
      <c r="C438" s="140"/>
      <c r="D438" s="140"/>
      <c r="E438" s="140"/>
      <c r="F438" s="140"/>
      <c r="G438" s="140"/>
      <c r="H438" s="140"/>
      <c r="I438" s="114"/>
      <c r="J438" s="114"/>
      <c r="K438" s="140"/>
    </row>
    <row r="439" spans="2:11">
      <c r="B439" s="132"/>
      <c r="C439" s="140"/>
      <c r="D439" s="140"/>
      <c r="E439" s="140"/>
      <c r="F439" s="140"/>
      <c r="G439" s="140"/>
      <c r="H439" s="140"/>
      <c r="I439" s="114"/>
      <c r="J439" s="114"/>
      <c r="K439" s="140"/>
    </row>
    <row r="440" spans="2:11">
      <c r="B440" s="132"/>
      <c r="C440" s="140"/>
      <c r="D440" s="140"/>
      <c r="E440" s="140"/>
      <c r="F440" s="140"/>
      <c r="G440" s="140"/>
      <c r="H440" s="140"/>
      <c r="I440" s="114"/>
      <c r="J440" s="114"/>
      <c r="K440" s="140"/>
    </row>
    <row r="441" spans="2:11">
      <c r="B441" s="132"/>
      <c r="C441" s="140"/>
      <c r="D441" s="140"/>
      <c r="E441" s="140"/>
      <c r="F441" s="140"/>
      <c r="G441" s="140"/>
      <c r="H441" s="140"/>
      <c r="I441" s="114"/>
      <c r="J441" s="114"/>
      <c r="K441" s="140"/>
    </row>
    <row r="442" spans="2:11">
      <c r="B442" s="132"/>
      <c r="C442" s="140"/>
      <c r="D442" s="140"/>
      <c r="E442" s="140"/>
      <c r="F442" s="140"/>
      <c r="G442" s="140"/>
      <c r="H442" s="140"/>
      <c r="I442" s="114"/>
      <c r="J442" s="114"/>
      <c r="K442" s="140"/>
    </row>
    <row r="443" spans="2:11">
      <c r="B443" s="132"/>
      <c r="C443" s="140"/>
      <c r="D443" s="140"/>
      <c r="E443" s="140"/>
      <c r="F443" s="140"/>
      <c r="G443" s="140"/>
      <c r="H443" s="140"/>
      <c r="I443" s="114"/>
      <c r="J443" s="114"/>
      <c r="K443" s="140"/>
    </row>
    <row r="444" spans="2:11">
      <c r="B444" s="132"/>
      <c r="C444" s="140"/>
      <c r="D444" s="140"/>
      <c r="E444" s="140"/>
      <c r="F444" s="140"/>
      <c r="G444" s="140"/>
      <c r="H444" s="140"/>
      <c r="I444" s="114"/>
      <c r="J444" s="114"/>
      <c r="K444" s="140"/>
    </row>
    <row r="445" spans="2:11">
      <c r="B445" s="132"/>
      <c r="C445" s="140"/>
      <c r="D445" s="140"/>
      <c r="E445" s="140"/>
      <c r="F445" s="140"/>
      <c r="G445" s="140"/>
      <c r="H445" s="140"/>
      <c r="I445" s="114"/>
      <c r="J445" s="114"/>
      <c r="K445" s="140"/>
    </row>
    <row r="446" spans="2:11">
      <c r="B446" s="132"/>
      <c r="C446" s="140"/>
      <c r="D446" s="140"/>
      <c r="E446" s="140"/>
      <c r="F446" s="140"/>
      <c r="G446" s="140"/>
      <c r="H446" s="140"/>
      <c r="I446" s="114"/>
      <c r="J446" s="114"/>
      <c r="K446" s="140"/>
    </row>
    <row r="447" spans="2:11">
      <c r="B447" s="132"/>
      <c r="C447" s="140"/>
      <c r="D447" s="140"/>
      <c r="E447" s="140"/>
      <c r="F447" s="140"/>
      <c r="G447" s="140"/>
      <c r="H447" s="140"/>
      <c r="I447" s="114"/>
      <c r="J447" s="114"/>
      <c r="K447" s="140"/>
    </row>
    <row r="448" spans="2:11">
      <c r="B448" s="132"/>
      <c r="C448" s="140"/>
      <c r="D448" s="140"/>
      <c r="E448" s="140"/>
      <c r="F448" s="140"/>
      <c r="G448" s="140"/>
      <c r="H448" s="140"/>
      <c r="I448" s="114"/>
      <c r="J448" s="114"/>
      <c r="K448" s="140"/>
    </row>
    <row r="449" spans="2:11">
      <c r="B449" s="132"/>
      <c r="C449" s="140"/>
      <c r="D449" s="140"/>
      <c r="E449" s="140"/>
      <c r="F449" s="140"/>
      <c r="G449" s="140"/>
      <c r="H449" s="140"/>
      <c r="I449" s="114"/>
      <c r="J449" s="114"/>
      <c r="K449" s="140"/>
    </row>
    <row r="450" spans="2:11">
      <c r="B450" s="132"/>
      <c r="C450" s="140"/>
      <c r="D450" s="140"/>
      <c r="E450" s="140"/>
      <c r="F450" s="140"/>
      <c r="G450" s="140"/>
      <c r="H450" s="140"/>
      <c r="I450" s="114"/>
      <c r="J450" s="114"/>
      <c r="K450" s="140"/>
    </row>
    <row r="451" spans="2:11">
      <c r="B451" s="132"/>
      <c r="C451" s="140"/>
      <c r="D451" s="140"/>
      <c r="E451" s="140"/>
      <c r="F451" s="140"/>
      <c r="G451" s="140"/>
      <c r="H451" s="140"/>
      <c r="I451" s="114"/>
      <c r="J451" s="114"/>
      <c r="K451" s="140"/>
    </row>
    <row r="452" spans="2:11">
      <c r="B452" s="132"/>
      <c r="C452" s="140"/>
      <c r="D452" s="140"/>
      <c r="E452" s="140"/>
      <c r="F452" s="140"/>
      <c r="G452" s="140"/>
      <c r="H452" s="140"/>
      <c r="I452" s="114"/>
      <c r="J452" s="114"/>
      <c r="K452" s="140"/>
    </row>
    <row r="453" spans="2:11">
      <c r="B453" s="132"/>
      <c r="C453" s="140"/>
      <c r="D453" s="140"/>
      <c r="E453" s="140"/>
      <c r="F453" s="140"/>
      <c r="G453" s="140"/>
      <c r="H453" s="140"/>
      <c r="I453" s="114"/>
      <c r="J453" s="114"/>
      <c r="K453" s="140"/>
    </row>
    <row r="454" spans="2:11">
      <c r="B454" s="132"/>
      <c r="C454" s="140"/>
      <c r="D454" s="140"/>
      <c r="E454" s="140"/>
      <c r="F454" s="140"/>
      <c r="G454" s="140"/>
      <c r="H454" s="140"/>
      <c r="I454" s="114"/>
      <c r="J454" s="114"/>
      <c r="K454" s="140"/>
    </row>
    <row r="455" spans="2:11">
      <c r="B455" s="132"/>
      <c r="C455" s="140"/>
      <c r="D455" s="140"/>
      <c r="E455" s="140"/>
      <c r="F455" s="140"/>
      <c r="G455" s="140"/>
      <c r="H455" s="140"/>
      <c r="I455" s="114"/>
      <c r="J455" s="114"/>
      <c r="K455" s="140"/>
    </row>
    <row r="456" spans="2:11">
      <c r="B456" s="132"/>
      <c r="C456" s="140"/>
      <c r="D456" s="140"/>
      <c r="E456" s="140"/>
      <c r="F456" s="140"/>
      <c r="G456" s="140"/>
      <c r="H456" s="140"/>
      <c r="I456" s="114"/>
      <c r="J456" s="114"/>
      <c r="K456" s="140"/>
    </row>
    <row r="457" spans="2:11">
      <c r="B457" s="132"/>
      <c r="C457" s="140"/>
      <c r="D457" s="140"/>
      <c r="E457" s="140"/>
      <c r="F457" s="140"/>
      <c r="G457" s="140"/>
      <c r="H457" s="140"/>
      <c r="I457" s="114"/>
      <c r="J457" s="114"/>
      <c r="K457" s="140"/>
    </row>
    <row r="458" spans="2:11">
      <c r="B458" s="132"/>
      <c r="C458" s="140"/>
      <c r="D458" s="140"/>
      <c r="E458" s="140"/>
      <c r="F458" s="140"/>
      <c r="G458" s="140"/>
      <c r="H458" s="140"/>
      <c r="I458" s="114"/>
      <c r="J458" s="114"/>
      <c r="K458" s="140"/>
    </row>
    <row r="459" spans="2:11">
      <c r="B459" s="132"/>
      <c r="C459" s="140"/>
      <c r="D459" s="140"/>
      <c r="E459" s="140"/>
      <c r="F459" s="140"/>
      <c r="G459" s="140"/>
      <c r="H459" s="140"/>
      <c r="I459" s="114"/>
      <c r="J459" s="114"/>
      <c r="K459" s="140"/>
    </row>
    <row r="460" spans="2:11">
      <c r="B460" s="132"/>
      <c r="C460" s="140"/>
      <c r="D460" s="140"/>
      <c r="E460" s="140"/>
      <c r="F460" s="140"/>
      <c r="G460" s="140"/>
      <c r="H460" s="140"/>
      <c r="I460" s="114"/>
      <c r="J460" s="114"/>
      <c r="K460" s="140"/>
    </row>
    <row r="461" spans="2:11">
      <c r="B461" s="132"/>
      <c r="C461" s="140"/>
      <c r="D461" s="140"/>
      <c r="E461" s="140"/>
      <c r="F461" s="140"/>
      <c r="G461" s="140"/>
      <c r="H461" s="140"/>
      <c r="I461" s="114"/>
      <c r="J461" s="114"/>
      <c r="K461" s="140"/>
    </row>
    <row r="462" spans="2:11">
      <c r="B462" s="132"/>
      <c r="C462" s="140"/>
      <c r="D462" s="140"/>
      <c r="E462" s="140"/>
      <c r="F462" s="140"/>
      <c r="G462" s="140"/>
      <c r="H462" s="140"/>
      <c r="I462" s="114"/>
      <c r="J462" s="114"/>
      <c r="K462" s="140"/>
    </row>
    <row r="463" spans="2:11">
      <c r="B463" s="132"/>
      <c r="C463" s="140"/>
      <c r="D463" s="140"/>
      <c r="E463" s="140"/>
      <c r="F463" s="140"/>
      <c r="G463" s="140"/>
      <c r="H463" s="140"/>
      <c r="I463" s="114"/>
      <c r="J463" s="114"/>
      <c r="K463" s="140"/>
    </row>
    <row r="464" spans="2:11">
      <c r="B464" s="132"/>
      <c r="C464" s="140"/>
      <c r="D464" s="140"/>
      <c r="E464" s="140"/>
      <c r="F464" s="140"/>
      <c r="G464" s="140"/>
      <c r="H464" s="140"/>
      <c r="I464" s="114"/>
      <c r="J464" s="114"/>
      <c r="K464" s="140"/>
    </row>
    <row r="465" spans="2:11">
      <c r="B465" s="132"/>
      <c r="C465" s="140"/>
      <c r="D465" s="140"/>
      <c r="E465" s="140"/>
      <c r="F465" s="140"/>
      <c r="G465" s="140"/>
      <c r="H465" s="140"/>
      <c r="I465" s="114"/>
      <c r="J465" s="114"/>
      <c r="K465" s="140"/>
    </row>
    <row r="466" spans="2:11">
      <c r="B466" s="132"/>
      <c r="C466" s="140"/>
      <c r="D466" s="140"/>
      <c r="E466" s="140"/>
      <c r="F466" s="140"/>
      <c r="G466" s="140"/>
      <c r="H466" s="140"/>
      <c r="I466" s="114"/>
      <c r="J466" s="114"/>
      <c r="K466" s="140"/>
    </row>
    <row r="467" spans="2:11">
      <c r="B467" s="132"/>
      <c r="C467" s="140"/>
      <c r="D467" s="140"/>
      <c r="E467" s="140"/>
      <c r="F467" s="140"/>
      <c r="G467" s="140"/>
      <c r="H467" s="140"/>
      <c r="I467" s="114"/>
      <c r="J467" s="114"/>
      <c r="K467" s="140"/>
    </row>
    <row r="468" spans="2:11">
      <c r="B468" s="132"/>
      <c r="C468" s="140"/>
      <c r="D468" s="140"/>
      <c r="E468" s="140"/>
      <c r="F468" s="140"/>
      <c r="G468" s="140"/>
      <c r="H468" s="140"/>
      <c r="I468" s="114"/>
      <c r="J468" s="114"/>
      <c r="K468" s="140"/>
    </row>
    <row r="469" spans="2:11">
      <c r="B469" s="132"/>
      <c r="C469" s="140"/>
      <c r="D469" s="140"/>
      <c r="E469" s="140"/>
      <c r="F469" s="140"/>
      <c r="G469" s="140"/>
      <c r="H469" s="140"/>
      <c r="I469" s="114"/>
      <c r="J469" s="114"/>
      <c r="K469" s="140"/>
    </row>
    <row r="470" spans="2:11">
      <c r="B470" s="132"/>
      <c r="C470" s="140"/>
      <c r="D470" s="140"/>
      <c r="E470" s="140"/>
      <c r="F470" s="140"/>
      <c r="G470" s="140"/>
      <c r="H470" s="140"/>
      <c r="I470" s="114"/>
      <c r="J470" s="114"/>
      <c r="K470" s="140"/>
    </row>
    <row r="471" spans="2:11">
      <c r="B471" s="132"/>
      <c r="C471" s="140"/>
      <c r="D471" s="140"/>
      <c r="E471" s="140"/>
      <c r="F471" s="140"/>
      <c r="G471" s="140"/>
      <c r="H471" s="140"/>
      <c r="I471" s="114"/>
      <c r="J471" s="114"/>
      <c r="K471" s="140"/>
    </row>
    <row r="472" spans="2:11">
      <c r="B472" s="132"/>
      <c r="C472" s="140"/>
      <c r="D472" s="140"/>
      <c r="E472" s="140"/>
      <c r="F472" s="140"/>
      <c r="G472" s="140"/>
      <c r="H472" s="140"/>
      <c r="I472" s="114"/>
      <c r="J472" s="114"/>
      <c r="K472" s="140"/>
    </row>
    <row r="473" spans="2:11">
      <c r="B473" s="132"/>
      <c r="C473" s="140"/>
      <c r="D473" s="140"/>
      <c r="E473" s="140"/>
      <c r="F473" s="140"/>
      <c r="G473" s="140"/>
      <c r="H473" s="140"/>
      <c r="I473" s="114"/>
      <c r="J473" s="114"/>
      <c r="K473" s="140"/>
    </row>
    <row r="474" spans="2:11">
      <c r="B474" s="132"/>
      <c r="C474" s="140"/>
      <c r="D474" s="140"/>
      <c r="E474" s="140"/>
      <c r="F474" s="140"/>
      <c r="G474" s="140"/>
      <c r="H474" s="140"/>
      <c r="I474" s="114"/>
      <c r="J474" s="114"/>
      <c r="K474" s="140"/>
    </row>
    <row r="475" spans="2:11">
      <c r="B475" s="132"/>
      <c r="C475" s="140"/>
      <c r="D475" s="140"/>
      <c r="E475" s="140"/>
      <c r="F475" s="140"/>
      <c r="G475" s="140"/>
      <c r="H475" s="140"/>
      <c r="I475" s="114"/>
      <c r="J475" s="114"/>
      <c r="K475" s="140"/>
    </row>
    <row r="476" spans="2:11">
      <c r="B476" s="132"/>
      <c r="C476" s="140"/>
      <c r="D476" s="140"/>
      <c r="E476" s="140"/>
      <c r="F476" s="140"/>
      <c r="G476" s="140"/>
      <c r="H476" s="140"/>
      <c r="I476" s="114"/>
      <c r="J476" s="114"/>
      <c r="K476" s="140"/>
    </row>
    <row r="477" spans="2:11">
      <c r="B477" s="132"/>
      <c r="C477" s="140"/>
      <c r="D477" s="140"/>
      <c r="E477" s="140"/>
      <c r="F477" s="140"/>
      <c r="G477" s="140"/>
      <c r="H477" s="140"/>
      <c r="I477" s="114"/>
      <c r="J477" s="114"/>
      <c r="K477" s="140"/>
    </row>
    <row r="478" spans="2:11">
      <c r="B478" s="132"/>
      <c r="C478" s="140"/>
      <c r="D478" s="140"/>
      <c r="E478" s="140"/>
      <c r="F478" s="140"/>
      <c r="G478" s="140"/>
      <c r="H478" s="140"/>
      <c r="I478" s="114"/>
      <c r="J478" s="114"/>
      <c r="K478" s="140"/>
    </row>
    <row r="479" spans="2:11">
      <c r="B479" s="132"/>
      <c r="C479" s="140"/>
      <c r="D479" s="140"/>
      <c r="E479" s="140"/>
      <c r="F479" s="140"/>
      <c r="G479" s="140"/>
      <c r="H479" s="140"/>
      <c r="I479" s="114"/>
      <c r="J479" s="114"/>
      <c r="K479" s="140"/>
    </row>
    <row r="480" spans="2:11">
      <c r="B480" s="132"/>
      <c r="C480" s="140"/>
      <c r="D480" s="140"/>
      <c r="E480" s="140"/>
      <c r="F480" s="140"/>
      <c r="G480" s="140"/>
      <c r="H480" s="140"/>
      <c r="I480" s="114"/>
      <c r="J480" s="114"/>
      <c r="K480" s="140"/>
    </row>
    <row r="481" spans="2:11">
      <c r="B481" s="132"/>
      <c r="C481" s="140"/>
      <c r="D481" s="140"/>
      <c r="E481" s="140"/>
      <c r="F481" s="140"/>
      <c r="G481" s="140"/>
      <c r="H481" s="140"/>
      <c r="I481" s="114"/>
      <c r="J481" s="114"/>
      <c r="K481" s="140"/>
    </row>
    <row r="482" spans="2:11">
      <c r="B482" s="132"/>
      <c r="C482" s="140"/>
      <c r="D482" s="140"/>
      <c r="E482" s="140"/>
      <c r="F482" s="140"/>
      <c r="G482" s="140"/>
      <c r="H482" s="140"/>
      <c r="I482" s="114"/>
      <c r="J482" s="114"/>
      <c r="K482" s="140"/>
    </row>
    <row r="483" spans="2:11">
      <c r="B483" s="132"/>
      <c r="C483" s="140"/>
      <c r="D483" s="140"/>
      <c r="E483" s="140"/>
      <c r="F483" s="140"/>
      <c r="G483" s="140"/>
      <c r="H483" s="140"/>
      <c r="I483" s="114"/>
      <c r="J483" s="114"/>
      <c r="K483" s="140"/>
    </row>
    <row r="484" spans="2:11">
      <c r="B484" s="132"/>
      <c r="C484" s="140"/>
      <c r="D484" s="140"/>
      <c r="E484" s="140"/>
      <c r="F484" s="140"/>
      <c r="G484" s="140"/>
      <c r="H484" s="140"/>
      <c r="I484" s="114"/>
      <c r="J484" s="114"/>
      <c r="K484" s="140"/>
    </row>
    <row r="485" spans="2:11">
      <c r="B485" s="132"/>
      <c r="C485" s="140"/>
      <c r="D485" s="140"/>
      <c r="E485" s="140"/>
      <c r="F485" s="140"/>
      <c r="G485" s="140"/>
      <c r="H485" s="140"/>
      <c r="I485" s="114"/>
      <c r="J485" s="114"/>
      <c r="K485" s="140"/>
    </row>
    <row r="486" spans="2:11">
      <c r="B486" s="132"/>
      <c r="C486" s="140"/>
      <c r="D486" s="140"/>
      <c r="E486" s="140"/>
      <c r="F486" s="140"/>
      <c r="G486" s="140"/>
      <c r="H486" s="140"/>
      <c r="I486" s="114"/>
      <c r="J486" s="114"/>
      <c r="K486" s="140"/>
    </row>
    <row r="487" spans="2:11">
      <c r="B487" s="132"/>
      <c r="C487" s="140"/>
      <c r="D487" s="140"/>
      <c r="E487" s="140"/>
      <c r="F487" s="140"/>
      <c r="G487" s="140"/>
      <c r="H487" s="140"/>
      <c r="I487" s="114"/>
      <c r="J487" s="114"/>
      <c r="K487" s="140"/>
    </row>
    <row r="488" spans="2:11">
      <c r="B488" s="132"/>
      <c r="C488" s="140"/>
      <c r="D488" s="140"/>
      <c r="E488" s="140"/>
      <c r="F488" s="140"/>
      <c r="G488" s="140"/>
      <c r="H488" s="140"/>
      <c r="I488" s="114"/>
      <c r="J488" s="114"/>
      <c r="K488" s="140"/>
    </row>
    <row r="489" spans="2:11">
      <c r="B489" s="132"/>
      <c r="C489" s="140"/>
      <c r="D489" s="140"/>
      <c r="E489" s="140"/>
      <c r="F489" s="140"/>
      <c r="G489" s="140"/>
      <c r="H489" s="140"/>
      <c r="I489" s="114"/>
      <c r="J489" s="114"/>
      <c r="K489" s="140"/>
    </row>
    <row r="490" spans="2:11">
      <c r="B490" s="132"/>
      <c r="C490" s="140"/>
      <c r="D490" s="140"/>
      <c r="E490" s="140"/>
      <c r="F490" s="140"/>
      <c r="G490" s="140"/>
      <c r="H490" s="140"/>
      <c r="I490" s="114"/>
      <c r="J490" s="114"/>
      <c r="K490" s="140"/>
    </row>
    <row r="491" spans="2:11">
      <c r="B491" s="132"/>
      <c r="C491" s="140"/>
      <c r="D491" s="140"/>
      <c r="E491" s="140"/>
      <c r="F491" s="140"/>
      <c r="G491" s="140"/>
      <c r="H491" s="140"/>
      <c r="I491" s="114"/>
      <c r="J491" s="114"/>
      <c r="K491" s="140"/>
    </row>
    <row r="492" spans="2:11">
      <c r="B492" s="132"/>
      <c r="C492" s="140"/>
      <c r="D492" s="140"/>
      <c r="E492" s="140"/>
      <c r="F492" s="140"/>
      <c r="G492" s="140"/>
      <c r="H492" s="140"/>
      <c r="I492" s="114"/>
      <c r="J492" s="114"/>
      <c r="K492" s="140"/>
    </row>
    <row r="493" spans="2:11">
      <c r="B493" s="132"/>
      <c r="C493" s="140"/>
      <c r="D493" s="140"/>
      <c r="E493" s="140"/>
      <c r="F493" s="140"/>
      <c r="G493" s="140"/>
      <c r="H493" s="140"/>
      <c r="I493" s="114"/>
      <c r="J493" s="114"/>
      <c r="K493" s="140"/>
    </row>
    <row r="494" spans="2:11">
      <c r="B494" s="132"/>
      <c r="C494" s="140"/>
      <c r="D494" s="140"/>
      <c r="E494" s="140"/>
      <c r="F494" s="140"/>
      <c r="G494" s="140"/>
      <c r="H494" s="140"/>
      <c r="I494" s="114"/>
      <c r="J494" s="114"/>
      <c r="K494" s="140"/>
    </row>
    <row r="495" spans="2:11">
      <c r="B495" s="132"/>
      <c r="C495" s="140"/>
      <c r="D495" s="140"/>
      <c r="E495" s="140"/>
      <c r="F495" s="140"/>
      <c r="G495" s="140"/>
      <c r="H495" s="140"/>
      <c r="I495" s="114"/>
      <c r="J495" s="114"/>
      <c r="K495" s="140"/>
    </row>
    <row r="496" spans="2:11">
      <c r="B496" s="132"/>
      <c r="C496" s="140"/>
      <c r="D496" s="140"/>
      <c r="E496" s="140"/>
      <c r="F496" s="140"/>
      <c r="G496" s="140"/>
      <c r="H496" s="140"/>
      <c r="I496" s="114"/>
      <c r="J496" s="114"/>
      <c r="K496" s="140"/>
    </row>
    <row r="497" spans="2:11">
      <c r="B497" s="132"/>
      <c r="C497" s="140"/>
      <c r="D497" s="140"/>
      <c r="E497" s="140"/>
      <c r="F497" s="140"/>
      <c r="G497" s="140"/>
      <c r="H497" s="140"/>
      <c r="I497" s="114"/>
      <c r="J497" s="114"/>
      <c r="K497" s="140"/>
    </row>
    <row r="498" spans="2:11">
      <c r="B498" s="132"/>
      <c r="C498" s="140"/>
      <c r="D498" s="140"/>
      <c r="E498" s="140"/>
      <c r="F498" s="140"/>
      <c r="G498" s="140"/>
      <c r="H498" s="140"/>
      <c r="I498" s="114"/>
      <c r="J498" s="114"/>
      <c r="K498" s="140"/>
    </row>
    <row r="499" spans="2:11">
      <c r="B499" s="132"/>
      <c r="C499" s="140"/>
      <c r="D499" s="140"/>
      <c r="E499" s="140"/>
      <c r="F499" s="140"/>
      <c r="G499" s="140"/>
      <c r="H499" s="140"/>
      <c r="I499" s="114"/>
      <c r="J499" s="114"/>
      <c r="K499" s="140"/>
    </row>
    <row r="500" spans="2:11">
      <c r="B500" s="132"/>
      <c r="C500" s="140"/>
      <c r="D500" s="140"/>
      <c r="E500" s="140"/>
      <c r="F500" s="140"/>
      <c r="G500" s="140"/>
      <c r="H500" s="140"/>
      <c r="I500" s="114"/>
      <c r="J500" s="114"/>
      <c r="K500" s="140"/>
    </row>
    <row r="501" spans="2:11">
      <c r="B501" s="132"/>
      <c r="C501" s="140"/>
      <c r="D501" s="140"/>
      <c r="E501" s="140"/>
      <c r="F501" s="140"/>
      <c r="G501" s="140"/>
      <c r="H501" s="140"/>
      <c r="I501" s="114"/>
      <c r="J501" s="114"/>
      <c r="K501" s="140"/>
    </row>
    <row r="502" spans="2:11">
      <c r="B502" s="132"/>
      <c r="C502" s="140"/>
      <c r="D502" s="140"/>
      <c r="E502" s="140"/>
      <c r="F502" s="140"/>
      <c r="G502" s="140"/>
      <c r="H502" s="140"/>
      <c r="I502" s="114"/>
      <c r="J502" s="114"/>
      <c r="K502" s="140"/>
    </row>
    <row r="503" spans="2:11">
      <c r="B503" s="132"/>
      <c r="C503" s="140"/>
      <c r="D503" s="140"/>
      <c r="E503" s="140"/>
      <c r="F503" s="140"/>
      <c r="G503" s="140"/>
      <c r="H503" s="140"/>
      <c r="I503" s="114"/>
      <c r="J503" s="114"/>
      <c r="K503" s="140"/>
    </row>
    <row r="504" spans="2:11">
      <c r="B504" s="132"/>
      <c r="C504" s="140"/>
      <c r="D504" s="140"/>
      <c r="E504" s="140"/>
      <c r="F504" s="140"/>
      <c r="G504" s="140"/>
      <c r="H504" s="140"/>
      <c r="I504" s="114"/>
      <c r="J504" s="114"/>
      <c r="K504" s="140"/>
    </row>
    <row r="505" spans="2:11">
      <c r="B505" s="132"/>
      <c r="C505" s="140"/>
      <c r="D505" s="140"/>
      <c r="E505" s="140"/>
      <c r="F505" s="140"/>
      <c r="G505" s="140"/>
      <c r="H505" s="140"/>
      <c r="I505" s="114"/>
      <c r="J505" s="114"/>
      <c r="K505" s="140"/>
    </row>
    <row r="506" spans="2:11">
      <c r="B506" s="132"/>
      <c r="C506" s="140"/>
      <c r="D506" s="140"/>
      <c r="E506" s="140"/>
      <c r="F506" s="140"/>
      <c r="G506" s="140"/>
      <c r="H506" s="140"/>
      <c r="I506" s="114"/>
      <c r="J506" s="114"/>
      <c r="K506" s="140"/>
    </row>
    <row r="507" spans="2:11">
      <c r="B507" s="132"/>
      <c r="C507" s="140"/>
      <c r="D507" s="140"/>
      <c r="E507" s="140"/>
      <c r="F507" s="140"/>
      <c r="G507" s="140"/>
      <c r="H507" s="140"/>
      <c r="I507" s="114"/>
      <c r="J507" s="114"/>
      <c r="K507" s="140"/>
    </row>
    <row r="508" spans="2:11">
      <c r="B508" s="132"/>
      <c r="C508" s="140"/>
      <c r="D508" s="140"/>
      <c r="E508" s="140"/>
      <c r="F508" s="140"/>
      <c r="G508" s="140"/>
      <c r="H508" s="140"/>
      <c r="I508" s="114"/>
      <c r="J508" s="114"/>
      <c r="K508" s="140"/>
    </row>
    <row r="509" spans="2:11">
      <c r="B509" s="132"/>
      <c r="C509" s="140"/>
      <c r="D509" s="140"/>
      <c r="E509" s="140"/>
      <c r="F509" s="140"/>
      <c r="G509" s="140"/>
      <c r="H509" s="140"/>
      <c r="I509" s="114"/>
      <c r="J509" s="114"/>
      <c r="K509" s="140"/>
    </row>
    <row r="510" spans="2:11">
      <c r="B510" s="132"/>
      <c r="C510" s="140"/>
      <c r="D510" s="140"/>
      <c r="E510" s="140"/>
      <c r="F510" s="140"/>
      <c r="G510" s="140"/>
      <c r="H510" s="140"/>
      <c r="I510" s="114"/>
      <c r="J510" s="114"/>
      <c r="K510" s="140"/>
    </row>
    <row r="511" spans="2:11">
      <c r="B511" s="132"/>
      <c r="C511" s="140"/>
      <c r="D511" s="140"/>
      <c r="E511" s="140"/>
      <c r="F511" s="140"/>
      <c r="G511" s="140"/>
      <c r="H511" s="140"/>
      <c r="I511" s="114"/>
      <c r="J511" s="114"/>
      <c r="K511" s="140"/>
    </row>
    <row r="512" spans="2:11">
      <c r="B512" s="132"/>
      <c r="C512" s="140"/>
      <c r="D512" s="140"/>
      <c r="E512" s="140"/>
      <c r="F512" s="140"/>
      <c r="G512" s="140"/>
      <c r="H512" s="140"/>
      <c r="I512" s="114"/>
      <c r="J512" s="114"/>
      <c r="K512" s="140"/>
    </row>
    <row r="513" spans="2:11">
      <c r="B513" s="132"/>
      <c r="C513" s="140"/>
      <c r="D513" s="140"/>
      <c r="E513" s="140"/>
      <c r="F513" s="140"/>
      <c r="G513" s="140"/>
      <c r="H513" s="140"/>
      <c r="I513" s="114"/>
      <c r="J513" s="114"/>
      <c r="K513" s="140"/>
    </row>
    <row r="514" spans="2:11">
      <c r="B514" s="132"/>
      <c r="C514" s="140"/>
      <c r="D514" s="140"/>
      <c r="E514" s="140"/>
      <c r="F514" s="140"/>
      <c r="G514" s="140"/>
      <c r="H514" s="140"/>
      <c r="I514" s="114"/>
      <c r="J514" s="114"/>
      <c r="K514" s="140"/>
    </row>
    <row r="515" spans="2:11">
      <c r="B515" s="132"/>
      <c r="C515" s="140"/>
      <c r="D515" s="140"/>
      <c r="E515" s="140"/>
      <c r="F515" s="140"/>
      <c r="G515" s="140"/>
      <c r="H515" s="140"/>
      <c r="I515" s="114"/>
      <c r="J515" s="114"/>
      <c r="K515" s="140"/>
    </row>
    <row r="516" spans="2:11">
      <c r="B516" s="132"/>
      <c r="C516" s="140"/>
      <c r="D516" s="140"/>
      <c r="E516" s="140"/>
      <c r="F516" s="140"/>
      <c r="G516" s="140"/>
      <c r="H516" s="140"/>
      <c r="I516" s="114"/>
      <c r="J516" s="114"/>
      <c r="K516" s="140"/>
    </row>
    <row r="517" spans="2:11">
      <c r="B517" s="132"/>
      <c r="C517" s="140"/>
      <c r="D517" s="140"/>
      <c r="E517" s="140"/>
      <c r="F517" s="140"/>
      <c r="G517" s="140"/>
      <c r="H517" s="140"/>
      <c r="I517" s="114"/>
      <c r="J517" s="114"/>
      <c r="K517" s="140"/>
    </row>
    <row r="518" spans="2:11">
      <c r="B518" s="132"/>
      <c r="C518" s="140"/>
      <c r="D518" s="140"/>
      <c r="E518" s="140"/>
      <c r="F518" s="140"/>
      <c r="G518" s="140"/>
      <c r="H518" s="140"/>
      <c r="I518" s="114"/>
      <c r="J518" s="114"/>
      <c r="K518" s="140"/>
    </row>
    <row r="519" spans="2:11">
      <c r="B519" s="132"/>
      <c r="C519" s="140"/>
      <c r="D519" s="140"/>
      <c r="E519" s="140"/>
      <c r="F519" s="140"/>
      <c r="G519" s="140"/>
      <c r="H519" s="140"/>
      <c r="I519" s="114"/>
      <c r="J519" s="114"/>
      <c r="K519" s="140"/>
    </row>
    <row r="520" spans="2:11">
      <c r="B520" s="132"/>
      <c r="C520" s="140"/>
      <c r="D520" s="140"/>
      <c r="E520" s="140"/>
      <c r="F520" s="140"/>
      <c r="G520" s="140"/>
      <c r="H520" s="140"/>
      <c r="I520" s="114"/>
      <c r="J520" s="114"/>
      <c r="K520" s="140"/>
    </row>
    <row r="521" spans="2:11">
      <c r="B521" s="132"/>
      <c r="C521" s="140"/>
      <c r="D521" s="140"/>
      <c r="E521" s="140"/>
      <c r="F521" s="140"/>
      <c r="G521" s="140"/>
      <c r="H521" s="140"/>
      <c r="I521" s="114"/>
      <c r="J521" s="114"/>
      <c r="K521" s="140"/>
    </row>
    <row r="522" spans="2:11">
      <c r="B522" s="132"/>
      <c r="C522" s="140"/>
      <c r="D522" s="140"/>
      <c r="E522" s="140"/>
      <c r="F522" s="140"/>
      <c r="G522" s="140"/>
      <c r="H522" s="140"/>
      <c r="I522" s="114"/>
      <c r="J522" s="114"/>
      <c r="K522" s="140"/>
    </row>
    <row r="523" spans="2:11">
      <c r="B523" s="132"/>
      <c r="C523" s="140"/>
      <c r="D523" s="140"/>
      <c r="E523" s="140"/>
      <c r="F523" s="140"/>
      <c r="G523" s="140"/>
      <c r="H523" s="140"/>
      <c r="I523" s="114"/>
      <c r="J523" s="114"/>
      <c r="K523" s="140"/>
    </row>
    <row r="524" spans="2:11">
      <c r="B524" s="132"/>
      <c r="C524" s="140"/>
      <c r="D524" s="140"/>
      <c r="E524" s="140"/>
      <c r="F524" s="140"/>
      <c r="G524" s="140"/>
      <c r="H524" s="140"/>
      <c r="I524" s="114"/>
      <c r="J524" s="114"/>
      <c r="K524" s="140"/>
    </row>
    <row r="525" spans="2:11">
      <c r="B525" s="132"/>
      <c r="C525" s="140"/>
      <c r="D525" s="140"/>
      <c r="E525" s="140"/>
      <c r="F525" s="140"/>
      <c r="G525" s="140"/>
      <c r="H525" s="140"/>
      <c r="I525" s="114"/>
      <c r="J525" s="114"/>
      <c r="K525" s="140"/>
    </row>
    <row r="526" spans="2:11">
      <c r="B526" s="132"/>
      <c r="C526" s="140"/>
      <c r="D526" s="140"/>
      <c r="E526" s="140"/>
      <c r="F526" s="140"/>
      <c r="G526" s="140"/>
      <c r="H526" s="140"/>
      <c r="I526" s="114"/>
      <c r="J526" s="114"/>
      <c r="K526" s="140"/>
    </row>
    <row r="527" spans="2:11">
      <c r="B527" s="132"/>
      <c r="C527" s="140"/>
      <c r="D527" s="140"/>
      <c r="E527" s="140"/>
      <c r="F527" s="140"/>
      <c r="G527" s="140"/>
      <c r="H527" s="140"/>
      <c r="I527" s="114"/>
      <c r="J527" s="114"/>
      <c r="K527" s="140"/>
    </row>
    <row r="528" spans="2:11">
      <c r="B528" s="132"/>
      <c r="C528" s="140"/>
      <c r="D528" s="140"/>
      <c r="E528" s="140"/>
      <c r="F528" s="140"/>
      <c r="G528" s="140"/>
      <c r="H528" s="140"/>
      <c r="I528" s="114"/>
      <c r="J528" s="114"/>
      <c r="K528" s="140"/>
    </row>
    <row r="529" spans="2:11">
      <c r="B529" s="132"/>
      <c r="C529" s="140"/>
      <c r="D529" s="140"/>
      <c r="E529" s="140"/>
      <c r="F529" s="140"/>
      <c r="G529" s="140"/>
      <c r="H529" s="140"/>
      <c r="I529" s="114"/>
      <c r="J529" s="114"/>
      <c r="K529" s="140"/>
    </row>
    <row r="530" spans="2:11">
      <c r="B530" s="132"/>
      <c r="C530" s="140"/>
      <c r="D530" s="140"/>
      <c r="E530" s="140"/>
      <c r="F530" s="140"/>
      <c r="G530" s="140"/>
      <c r="H530" s="140"/>
      <c r="I530" s="114"/>
      <c r="J530" s="114"/>
      <c r="K530" s="140"/>
    </row>
    <row r="531" spans="2:11">
      <c r="B531" s="132"/>
      <c r="C531" s="140"/>
      <c r="D531" s="140"/>
      <c r="E531" s="140"/>
      <c r="F531" s="140"/>
      <c r="G531" s="140"/>
      <c r="H531" s="140"/>
      <c r="I531" s="114"/>
      <c r="J531" s="114"/>
      <c r="K531" s="140"/>
    </row>
    <row r="532" spans="2:11">
      <c r="B532" s="132"/>
      <c r="C532" s="140"/>
      <c r="D532" s="140"/>
      <c r="E532" s="140"/>
      <c r="F532" s="140"/>
      <c r="G532" s="140"/>
      <c r="H532" s="140"/>
      <c r="I532" s="114"/>
      <c r="J532" s="114"/>
      <c r="K532" s="140"/>
    </row>
    <row r="533" spans="2:11">
      <c r="B533" s="132"/>
      <c r="C533" s="140"/>
      <c r="D533" s="140"/>
      <c r="E533" s="140"/>
      <c r="F533" s="140"/>
      <c r="G533" s="140"/>
      <c r="H533" s="140"/>
      <c r="I533" s="114"/>
      <c r="J533" s="114"/>
      <c r="K533" s="140"/>
    </row>
    <row r="534" spans="2:11">
      <c r="B534" s="132"/>
      <c r="C534" s="140"/>
      <c r="D534" s="140"/>
      <c r="E534" s="140"/>
      <c r="F534" s="140"/>
      <c r="G534" s="140"/>
      <c r="H534" s="140"/>
      <c r="I534" s="114"/>
      <c r="J534" s="114"/>
      <c r="K534" s="140"/>
    </row>
    <row r="535" spans="2:11">
      <c r="B535" s="132"/>
      <c r="C535" s="140"/>
      <c r="D535" s="140"/>
      <c r="E535" s="140"/>
      <c r="F535" s="140"/>
      <c r="G535" s="140"/>
      <c r="H535" s="140"/>
      <c r="I535" s="114"/>
      <c r="J535" s="114"/>
      <c r="K535" s="140"/>
    </row>
    <row r="536" spans="2:11">
      <c r="B536" s="132"/>
      <c r="C536" s="140"/>
      <c r="D536" s="140"/>
      <c r="E536" s="140"/>
      <c r="F536" s="140"/>
      <c r="G536" s="140"/>
      <c r="H536" s="140"/>
      <c r="I536" s="114"/>
      <c r="J536" s="114"/>
      <c r="K536" s="140"/>
    </row>
    <row r="537" spans="2:11">
      <c r="B537" s="132"/>
      <c r="C537" s="140"/>
      <c r="D537" s="140"/>
      <c r="E537" s="140"/>
      <c r="F537" s="140"/>
      <c r="G537" s="140"/>
      <c r="H537" s="140"/>
      <c r="I537" s="114"/>
      <c r="J537" s="114"/>
      <c r="K537" s="140"/>
    </row>
    <row r="538" spans="2:11">
      <c r="B538" s="132"/>
      <c r="C538" s="140"/>
      <c r="D538" s="140"/>
      <c r="E538" s="140"/>
      <c r="F538" s="140"/>
      <c r="G538" s="140"/>
      <c r="H538" s="140"/>
      <c r="I538" s="114"/>
      <c r="J538" s="114"/>
      <c r="K538" s="140"/>
    </row>
    <row r="539" spans="2:11">
      <c r="B539" s="132"/>
      <c r="C539" s="140"/>
      <c r="D539" s="140"/>
      <c r="E539" s="140"/>
      <c r="F539" s="140"/>
      <c r="G539" s="140"/>
      <c r="H539" s="140"/>
      <c r="I539" s="114"/>
      <c r="J539" s="114"/>
      <c r="K539" s="140"/>
    </row>
    <row r="540" spans="2:11">
      <c r="B540" s="132"/>
      <c r="C540" s="140"/>
      <c r="D540" s="140"/>
      <c r="E540" s="140"/>
      <c r="F540" s="140"/>
      <c r="G540" s="140"/>
      <c r="H540" s="140"/>
      <c r="I540" s="114"/>
      <c r="J540" s="114"/>
      <c r="K540" s="140"/>
    </row>
    <row r="541" spans="2:11">
      <c r="B541" s="132"/>
      <c r="C541" s="140"/>
      <c r="D541" s="140"/>
      <c r="E541" s="140"/>
      <c r="F541" s="140"/>
      <c r="G541" s="140"/>
      <c r="H541" s="140"/>
      <c r="I541" s="114"/>
      <c r="J541" s="114"/>
      <c r="K541" s="140"/>
    </row>
    <row r="542" spans="2:11">
      <c r="B542" s="132"/>
      <c r="C542" s="140"/>
      <c r="D542" s="140"/>
      <c r="E542" s="140"/>
      <c r="F542" s="140"/>
      <c r="G542" s="140"/>
      <c r="H542" s="140"/>
      <c r="I542" s="114"/>
      <c r="J542" s="114"/>
      <c r="K542" s="140"/>
    </row>
    <row r="543" spans="2:11">
      <c r="B543" s="132"/>
      <c r="C543" s="140"/>
      <c r="D543" s="140"/>
      <c r="E543" s="140"/>
      <c r="F543" s="140"/>
      <c r="G543" s="140"/>
      <c r="H543" s="140"/>
      <c r="I543" s="114"/>
      <c r="J543" s="114"/>
      <c r="K543" s="140"/>
    </row>
    <row r="544" spans="2:11">
      <c r="B544" s="132"/>
      <c r="C544" s="140"/>
      <c r="D544" s="140"/>
      <c r="E544" s="140"/>
      <c r="F544" s="140"/>
      <c r="G544" s="140"/>
      <c r="H544" s="140"/>
      <c r="I544" s="114"/>
      <c r="J544" s="114"/>
      <c r="K544" s="140"/>
    </row>
    <row r="545" spans="2:11">
      <c r="B545" s="132"/>
      <c r="C545" s="140"/>
      <c r="D545" s="140"/>
      <c r="E545" s="140"/>
      <c r="F545" s="140"/>
      <c r="G545" s="140"/>
      <c r="H545" s="140"/>
      <c r="I545" s="114"/>
      <c r="J545" s="114"/>
      <c r="K545" s="140"/>
    </row>
    <row r="546" spans="2:11">
      <c r="B546" s="132"/>
      <c r="C546" s="140"/>
      <c r="D546" s="140"/>
      <c r="E546" s="140"/>
      <c r="F546" s="140"/>
      <c r="G546" s="140"/>
      <c r="H546" s="140"/>
      <c r="I546" s="114"/>
      <c r="J546" s="114"/>
      <c r="K546" s="140"/>
    </row>
    <row r="547" spans="2:11">
      <c r="B547" s="132"/>
      <c r="C547" s="140"/>
      <c r="D547" s="140"/>
      <c r="E547" s="140"/>
      <c r="F547" s="140"/>
      <c r="G547" s="140"/>
      <c r="H547" s="140"/>
      <c r="I547" s="114"/>
      <c r="J547" s="114"/>
      <c r="K547" s="140"/>
    </row>
    <row r="548" spans="2:11">
      <c r="B548" s="132"/>
      <c r="C548" s="140"/>
      <c r="D548" s="140"/>
      <c r="E548" s="140"/>
      <c r="F548" s="140"/>
      <c r="G548" s="140"/>
      <c r="H548" s="140"/>
      <c r="I548" s="114"/>
      <c r="J548" s="114"/>
      <c r="K548" s="140"/>
    </row>
    <row r="549" spans="2:11">
      <c r="B549" s="132"/>
      <c r="C549" s="140"/>
      <c r="D549" s="140"/>
      <c r="E549" s="140"/>
      <c r="F549" s="140"/>
      <c r="G549" s="140"/>
      <c r="H549" s="140"/>
      <c r="I549" s="114"/>
      <c r="J549" s="114"/>
      <c r="K549" s="140"/>
    </row>
    <row r="550" spans="2:11">
      <c r="B550" s="132"/>
      <c r="C550" s="140"/>
      <c r="D550" s="140"/>
      <c r="E550" s="140"/>
      <c r="F550" s="140"/>
      <c r="G550" s="140"/>
      <c r="H550" s="140"/>
      <c r="I550" s="114"/>
      <c r="J550" s="114"/>
      <c r="K550" s="140"/>
    </row>
    <row r="551" spans="2:11">
      <c r="B551" s="132"/>
      <c r="C551" s="140"/>
      <c r="D551" s="140"/>
      <c r="E551" s="140"/>
      <c r="F551" s="140"/>
      <c r="G551" s="140"/>
      <c r="H551" s="140"/>
      <c r="I551" s="114"/>
      <c r="J551" s="114"/>
      <c r="K551" s="140"/>
    </row>
    <row r="552" spans="2:11">
      <c r="B552" s="132"/>
      <c r="C552" s="140"/>
      <c r="D552" s="140"/>
      <c r="E552" s="140"/>
      <c r="F552" s="140"/>
      <c r="G552" s="140"/>
      <c r="H552" s="140"/>
      <c r="I552" s="114"/>
      <c r="J552" s="114"/>
      <c r="K552" s="140"/>
    </row>
    <row r="553" spans="2:11">
      <c r="B553" s="132"/>
      <c r="C553" s="140"/>
      <c r="D553" s="140"/>
      <c r="E553" s="140"/>
      <c r="F553" s="140"/>
      <c r="G553" s="140"/>
      <c r="H553" s="140"/>
      <c r="I553" s="114"/>
      <c r="J553" s="114"/>
      <c r="K553" s="140"/>
    </row>
    <row r="554" spans="2:11">
      <c r="B554" s="132"/>
      <c r="C554" s="140"/>
      <c r="D554" s="140"/>
      <c r="E554" s="140"/>
      <c r="F554" s="140"/>
      <c r="G554" s="140"/>
      <c r="H554" s="140"/>
      <c r="I554" s="114"/>
      <c r="J554" s="114"/>
      <c r="K554" s="140"/>
    </row>
    <row r="555" spans="2:11">
      <c r="B555" s="132"/>
      <c r="C555" s="140"/>
      <c r="D555" s="140"/>
      <c r="E555" s="140"/>
      <c r="F555" s="140"/>
      <c r="G555" s="140"/>
      <c r="H555" s="140"/>
      <c r="I555" s="114"/>
      <c r="J555" s="114"/>
      <c r="K555" s="140"/>
    </row>
    <row r="556" spans="2:11">
      <c r="B556" s="132"/>
      <c r="C556" s="140"/>
      <c r="D556" s="140"/>
      <c r="E556" s="140"/>
      <c r="F556" s="140"/>
      <c r="G556" s="140"/>
      <c r="H556" s="140"/>
      <c r="I556" s="114"/>
      <c r="J556" s="114"/>
      <c r="K556" s="140"/>
    </row>
    <row r="557" spans="2:11">
      <c r="B557" s="132"/>
      <c r="C557" s="140"/>
      <c r="D557" s="140"/>
      <c r="E557" s="140"/>
      <c r="F557" s="140"/>
      <c r="G557" s="140"/>
      <c r="H557" s="140"/>
      <c r="I557" s="114"/>
      <c r="J557" s="114"/>
      <c r="K557" s="140"/>
    </row>
    <row r="558" spans="2:11">
      <c r="B558" s="132"/>
      <c r="C558" s="140"/>
      <c r="D558" s="140"/>
      <c r="E558" s="140"/>
      <c r="F558" s="140"/>
      <c r="G558" s="140"/>
      <c r="H558" s="140"/>
      <c r="I558" s="114"/>
      <c r="J558" s="114"/>
      <c r="K558" s="140"/>
    </row>
    <row r="559" spans="2:11">
      <c r="B559" s="132"/>
      <c r="C559" s="140"/>
      <c r="D559" s="140"/>
      <c r="E559" s="140"/>
      <c r="F559" s="140"/>
      <c r="G559" s="140"/>
      <c r="H559" s="140"/>
      <c r="I559" s="114"/>
      <c r="J559" s="114"/>
      <c r="K559" s="140"/>
    </row>
    <row r="560" spans="2:11">
      <c r="B560" s="132"/>
      <c r="C560" s="140"/>
      <c r="D560" s="140"/>
      <c r="E560" s="140"/>
      <c r="F560" s="140"/>
      <c r="G560" s="140"/>
      <c r="H560" s="140"/>
      <c r="I560" s="114"/>
      <c r="J560" s="114"/>
      <c r="K560" s="140"/>
    </row>
    <row r="561" spans="2:11">
      <c r="B561" s="132"/>
      <c r="C561" s="140"/>
      <c r="D561" s="140"/>
      <c r="E561" s="140"/>
      <c r="F561" s="140"/>
      <c r="G561" s="140"/>
      <c r="H561" s="140"/>
      <c r="I561" s="114"/>
      <c r="J561" s="114"/>
      <c r="K561" s="140"/>
    </row>
    <row r="562" spans="2:11">
      <c r="B562" s="132"/>
      <c r="C562" s="140"/>
      <c r="D562" s="140"/>
      <c r="E562" s="140"/>
      <c r="F562" s="140"/>
      <c r="G562" s="140"/>
      <c r="H562" s="140"/>
      <c r="I562" s="114"/>
      <c r="J562" s="114"/>
      <c r="K562" s="140"/>
    </row>
    <row r="563" spans="2:11">
      <c r="B563" s="132"/>
      <c r="C563" s="140"/>
      <c r="D563" s="140"/>
      <c r="E563" s="140"/>
      <c r="F563" s="140"/>
      <c r="G563" s="140"/>
      <c r="H563" s="140"/>
      <c r="I563" s="114"/>
      <c r="J563" s="114"/>
      <c r="K563" s="140"/>
    </row>
    <row r="564" spans="2:11">
      <c r="B564" s="132"/>
      <c r="C564" s="140"/>
      <c r="D564" s="140"/>
      <c r="E564" s="140"/>
      <c r="F564" s="140"/>
      <c r="G564" s="140"/>
      <c r="H564" s="140"/>
      <c r="I564" s="114"/>
      <c r="J564" s="114"/>
      <c r="K564" s="14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151</v>
      </c>
      <c r="C1" s="77" t="s" vm="1">
        <v>224</v>
      </c>
    </row>
    <row r="2" spans="2:35">
      <c r="B2" s="56" t="s">
        <v>150</v>
      </c>
      <c r="C2" s="77" t="s">
        <v>225</v>
      </c>
    </row>
    <row r="3" spans="2:35">
      <c r="B3" s="56" t="s">
        <v>152</v>
      </c>
      <c r="C3" s="77" t="s">
        <v>226</v>
      </c>
      <c r="E3" s="2"/>
    </row>
    <row r="4" spans="2:35">
      <c r="B4" s="56" t="s">
        <v>153</v>
      </c>
      <c r="C4" s="77">
        <v>2208</v>
      </c>
    </row>
    <row r="6" spans="2:35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2:35" ht="26.25" customHeight="1">
      <c r="B7" s="161" t="s">
        <v>100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</row>
    <row r="8" spans="2:35" s="3" customFormat="1" ht="63">
      <c r="B8" s="22" t="s">
        <v>121</v>
      </c>
      <c r="C8" s="30" t="s">
        <v>45</v>
      </c>
      <c r="D8" s="13" t="s">
        <v>51</v>
      </c>
      <c r="E8" s="30" t="s">
        <v>15</v>
      </c>
      <c r="F8" s="30" t="s">
        <v>67</v>
      </c>
      <c r="G8" s="30" t="s">
        <v>107</v>
      </c>
      <c r="H8" s="30" t="s">
        <v>18</v>
      </c>
      <c r="I8" s="30" t="s">
        <v>106</v>
      </c>
      <c r="J8" s="30" t="s">
        <v>17</v>
      </c>
      <c r="K8" s="30" t="s">
        <v>19</v>
      </c>
      <c r="L8" s="30" t="s">
        <v>208</v>
      </c>
      <c r="M8" s="30" t="s">
        <v>207</v>
      </c>
      <c r="N8" s="30" t="s">
        <v>63</v>
      </c>
      <c r="O8" s="30" t="s">
        <v>60</v>
      </c>
      <c r="P8" s="30" t="s">
        <v>154</v>
      </c>
      <c r="Q8" s="31" t="s">
        <v>156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215</v>
      </c>
      <c r="M9" s="32"/>
      <c r="N9" s="32" t="s">
        <v>211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118</v>
      </c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I11" s="1"/>
    </row>
    <row r="12" spans="2:35" ht="21.75" customHeight="1">
      <c r="B12" s="133" t="s">
        <v>223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35">
      <c r="B13" s="133" t="s">
        <v>117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35">
      <c r="B14" s="133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35">
      <c r="B15" s="133" t="s">
        <v>214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3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32"/>
      <c r="C111" s="132"/>
      <c r="D111" s="132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32"/>
      <c r="C112" s="132"/>
      <c r="D112" s="132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32"/>
      <c r="C113" s="132"/>
      <c r="D113" s="132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32"/>
      <c r="C114" s="132"/>
      <c r="D114" s="132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32"/>
      <c r="C115" s="132"/>
      <c r="D115" s="132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32"/>
      <c r="C116" s="132"/>
      <c r="D116" s="132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32"/>
      <c r="C117" s="132"/>
      <c r="D117" s="132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32"/>
      <c r="C118" s="132"/>
      <c r="D118" s="132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32"/>
      <c r="C119" s="132"/>
      <c r="D119" s="132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32"/>
      <c r="C120" s="132"/>
      <c r="D120" s="132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32"/>
      <c r="C121" s="132"/>
      <c r="D121" s="132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32"/>
      <c r="C122" s="132"/>
      <c r="D122" s="132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32"/>
      <c r="C123" s="132"/>
      <c r="D123" s="132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32"/>
      <c r="C124" s="132"/>
      <c r="D124" s="132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32"/>
      <c r="C125" s="132"/>
      <c r="D125" s="132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32"/>
      <c r="C126" s="132"/>
      <c r="D126" s="132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32"/>
      <c r="C127" s="132"/>
      <c r="D127" s="132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32"/>
      <c r="C128" s="132"/>
      <c r="D128" s="132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32"/>
      <c r="C129" s="132"/>
      <c r="D129" s="132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32"/>
      <c r="C130" s="132"/>
      <c r="D130" s="132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32"/>
      <c r="C131" s="132"/>
      <c r="D131" s="132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32"/>
      <c r="C132" s="132"/>
      <c r="D132" s="132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32"/>
      <c r="C133" s="132"/>
      <c r="D133" s="132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32"/>
      <c r="C134" s="132"/>
      <c r="D134" s="132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32"/>
      <c r="C135" s="132"/>
      <c r="D135" s="132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32"/>
      <c r="C136" s="132"/>
      <c r="D136" s="132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32"/>
      <c r="C137" s="132"/>
      <c r="D137" s="132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32"/>
      <c r="C138" s="132"/>
      <c r="D138" s="132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32"/>
      <c r="C139" s="132"/>
      <c r="D139" s="132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32"/>
      <c r="C140" s="132"/>
      <c r="D140" s="132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32"/>
      <c r="C141" s="132"/>
      <c r="D141" s="132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32"/>
      <c r="C142" s="132"/>
      <c r="D142" s="132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32"/>
      <c r="C143" s="132"/>
      <c r="D143" s="132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32"/>
      <c r="C144" s="132"/>
      <c r="D144" s="132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32"/>
      <c r="C145" s="132"/>
      <c r="D145" s="132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32"/>
      <c r="C146" s="132"/>
      <c r="D146" s="132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32"/>
      <c r="C147" s="132"/>
      <c r="D147" s="132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32"/>
      <c r="C148" s="132"/>
      <c r="D148" s="132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32"/>
      <c r="C149" s="132"/>
      <c r="D149" s="132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32"/>
      <c r="C150" s="132"/>
      <c r="D150" s="132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32"/>
      <c r="C151" s="132"/>
      <c r="D151" s="132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32"/>
      <c r="C152" s="132"/>
      <c r="D152" s="132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32"/>
      <c r="C153" s="132"/>
      <c r="D153" s="132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32"/>
      <c r="C154" s="132"/>
      <c r="D154" s="132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32"/>
      <c r="C155" s="132"/>
      <c r="D155" s="132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32"/>
      <c r="C156" s="132"/>
      <c r="D156" s="132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32"/>
      <c r="C157" s="132"/>
      <c r="D157" s="132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32"/>
      <c r="C158" s="132"/>
      <c r="D158" s="132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32"/>
      <c r="C159" s="132"/>
      <c r="D159" s="132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32"/>
      <c r="C160" s="132"/>
      <c r="D160" s="132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32"/>
      <c r="C161" s="132"/>
      <c r="D161" s="132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32"/>
      <c r="C162" s="132"/>
      <c r="D162" s="132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32"/>
      <c r="C163" s="132"/>
      <c r="D163" s="132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32"/>
      <c r="C164" s="132"/>
      <c r="D164" s="132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32"/>
      <c r="C165" s="132"/>
      <c r="D165" s="132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32"/>
      <c r="C166" s="132"/>
      <c r="D166" s="132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32"/>
      <c r="C167" s="132"/>
      <c r="D167" s="132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32"/>
      <c r="C168" s="132"/>
      <c r="D168" s="132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32"/>
      <c r="C169" s="132"/>
      <c r="D169" s="132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32"/>
      <c r="C170" s="132"/>
      <c r="D170" s="132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32"/>
      <c r="C171" s="132"/>
      <c r="D171" s="132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32"/>
      <c r="C172" s="132"/>
      <c r="D172" s="132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32"/>
      <c r="C173" s="132"/>
      <c r="D173" s="132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32"/>
      <c r="C174" s="132"/>
      <c r="D174" s="132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32"/>
      <c r="C175" s="132"/>
      <c r="D175" s="132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32"/>
      <c r="C176" s="132"/>
      <c r="D176" s="132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151</v>
      </c>
      <c r="C1" s="77" t="s" vm="1">
        <v>224</v>
      </c>
    </row>
    <row r="2" spans="2:16">
      <c r="B2" s="56" t="s">
        <v>150</v>
      </c>
      <c r="C2" s="77" t="s">
        <v>225</v>
      </c>
    </row>
    <row r="3" spans="2:16">
      <c r="B3" s="56" t="s">
        <v>152</v>
      </c>
      <c r="C3" s="77" t="s">
        <v>226</v>
      </c>
    </row>
    <row r="4" spans="2:16">
      <c r="B4" s="56" t="s">
        <v>153</v>
      </c>
      <c r="C4" s="77">
        <v>2208</v>
      </c>
    </row>
    <row r="6" spans="2:16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2:16" ht="26.25" customHeight="1">
      <c r="B7" s="161" t="s">
        <v>91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</row>
    <row r="8" spans="2:16" s="3" customFormat="1" ht="78.75">
      <c r="B8" s="22" t="s">
        <v>121</v>
      </c>
      <c r="C8" s="30" t="s">
        <v>45</v>
      </c>
      <c r="D8" s="30" t="s">
        <v>15</v>
      </c>
      <c r="E8" s="30" t="s">
        <v>67</v>
      </c>
      <c r="F8" s="30" t="s">
        <v>107</v>
      </c>
      <c r="G8" s="30" t="s">
        <v>18</v>
      </c>
      <c r="H8" s="30" t="s">
        <v>106</v>
      </c>
      <c r="I8" s="30" t="s">
        <v>17</v>
      </c>
      <c r="J8" s="30" t="s">
        <v>19</v>
      </c>
      <c r="K8" s="30" t="s">
        <v>208</v>
      </c>
      <c r="L8" s="30" t="s">
        <v>207</v>
      </c>
      <c r="M8" s="30" t="s">
        <v>115</v>
      </c>
      <c r="N8" s="30" t="s">
        <v>60</v>
      </c>
      <c r="O8" s="30" t="s">
        <v>154</v>
      </c>
      <c r="P8" s="31" t="s">
        <v>156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215</v>
      </c>
      <c r="L9" s="32"/>
      <c r="M9" s="32" t="s">
        <v>211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 ht="21.75" customHeight="1">
      <c r="B12" s="133" t="s">
        <v>117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3" t="s">
        <v>206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133" t="s">
        <v>214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32"/>
      <c r="C312" s="132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32"/>
      <c r="C313" s="132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32"/>
      <c r="C314" s="132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32"/>
      <c r="C315" s="132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32"/>
      <c r="C316" s="132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32"/>
      <c r="C317" s="132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32"/>
      <c r="C318" s="132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32"/>
      <c r="C319" s="132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32"/>
      <c r="C320" s="132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32"/>
      <c r="C321" s="132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32"/>
      <c r="C322" s="132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32"/>
      <c r="C323" s="132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32"/>
      <c r="C324" s="132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32"/>
      <c r="C325" s="132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32"/>
      <c r="C326" s="132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32"/>
      <c r="C327" s="132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32"/>
      <c r="C328" s="132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32"/>
      <c r="C329" s="132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32"/>
      <c r="C330" s="132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32"/>
      <c r="C331" s="132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32"/>
      <c r="C332" s="132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32"/>
      <c r="C333" s="132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32"/>
      <c r="C334" s="132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32"/>
      <c r="C335" s="132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32"/>
      <c r="C336" s="132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32"/>
      <c r="C337" s="132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32"/>
      <c r="C338" s="132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32"/>
      <c r="C339" s="132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32"/>
      <c r="C340" s="132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32"/>
      <c r="C341" s="132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32"/>
      <c r="C342" s="132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32"/>
      <c r="C343" s="132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32"/>
      <c r="C344" s="132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32"/>
      <c r="C345" s="132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32"/>
      <c r="C346" s="132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32"/>
      <c r="C347" s="132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32"/>
      <c r="C348" s="132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32"/>
      <c r="C349" s="132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32"/>
      <c r="C350" s="132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32"/>
      <c r="C351" s="132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32"/>
      <c r="C352" s="132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32"/>
      <c r="C353" s="132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32"/>
      <c r="C354" s="132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32"/>
      <c r="C355" s="132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32"/>
      <c r="C356" s="132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32"/>
      <c r="C357" s="132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32"/>
      <c r="C358" s="132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32"/>
      <c r="C359" s="132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32"/>
      <c r="C360" s="132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32"/>
      <c r="C361" s="132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32"/>
      <c r="C362" s="132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32"/>
      <c r="C363" s="132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32"/>
      <c r="C364" s="132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32"/>
      <c r="C365" s="132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32"/>
      <c r="C366" s="132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32"/>
      <c r="C367" s="132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32"/>
      <c r="C368" s="132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32"/>
      <c r="C369" s="132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32"/>
      <c r="C370" s="132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32"/>
      <c r="C371" s="132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32"/>
      <c r="C372" s="132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32"/>
      <c r="C373" s="132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32"/>
      <c r="C374" s="132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32"/>
      <c r="C375" s="132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32"/>
      <c r="C376" s="132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32"/>
      <c r="C377" s="132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32"/>
      <c r="C378" s="132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32"/>
      <c r="C379" s="132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32"/>
      <c r="C380" s="132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32"/>
      <c r="C381" s="132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32"/>
      <c r="C382" s="132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32"/>
      <c r="C383" s="132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32"/>
      <c r="C384" s="132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32"/>
      <c r="C385" s="132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32"/>
      <c r="C386" s="132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32"/>
      <c r="C387" s="132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32"/>
      <c r="C388" s="132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32"/>
      <c r="C389" s="132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32"/>
      <c r="C390" s="132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32"/>
      <c r="C391" s="132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32"/>
      <c r="C392" s="132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32"/>
      <c r="C393" s="132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32"/>
      <c r="C394" s="132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32"/>
      <c r="C395" s="132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32"/>
      <c r="C396" s="132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32"/>
      <c r="C397" s="132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32"/>
      <c r="C398" s="132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32"/>
      <c r="C399" s="132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32"/>
      <c r="C400" s="132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32"/>
      <c r="C401" s="132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32"/>
      <c r="C402" s="132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32"/>
      <c r="C403" s="132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32"/>
      <c r="C404" s="132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32"/>
      <c r="C405" s="132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32"/>
      <c r="C406" s="132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32"/>
      <c r="C407" s="132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32"/>
      <c r="C408" s="132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32"/>
      <c r="C409" s="132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32"/>
      <c r="C410" s="132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32"/>
      <c r="C411" s="132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32"/>
      <c r="C412" s="132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32"/>
      <c r="C413" s="132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32"/>
      <c r="C414" s="132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32"/>
      <c r="C415" s="132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32"/>
      <c r="C416" s="132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32"/>
      <c r="C417" s="132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32"/>
      <c r="C418" s="132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32"/>
      <c r="C419" s="132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32"/>
      <c r="C420" s="132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32"/>
      <c r="C421" s="132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32"/>
      <c r="C422" s="132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32"/>
      <c r="C423" s="132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32"/>
      <c r="C424" s="132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32"/>
      <c r="C425" s="132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32"/>
      <c r="C426" s="132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32"/>
      <c r="C427" s="132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32"/>
      <c r="C428" s="132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32"/>
      <c r="C429" s="132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32"/>
      <c r="C430" s="132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32"/>
      <c r="C431" s="132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32"/>
      <c r="C432" s="132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32"/>
      <c r="C433" s="132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32"/>
      <c r="C434" s="132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32"/>
      <c r="C435" s="132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32"/>
      <c r="C436" s="132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32"/>
      <c r="C437" s="132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32"/>
      <c r="C438" s="132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32"/>
      <c r="C439" s="132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32"/>
      <c r="C440" s="132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32"/>
      <c r="C441" s="132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32"/>
      <c r="C442" s="132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32"/>
      <c r="C443" s="132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32"/>
      <c r="C444" s="132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32"/>
      <c r="C445" s="132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32"/>
      <c r="C446" s="132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32"/>
      <c r="C447" s="132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32"/>
      <c r="C448" s="132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32"/>
      <c r="C449" s="132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32"/>
      <c r="C450" s="132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32"/>
      <c r="C451" s="132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32"/>
      <c r="C452" s="132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151</v>
      </c>
      <c r="C1" s="77" t="s" vm="1">
        <v>224</v>
      </c>
    </row>
    <row r="2" spans="2:19">
      <c r="B2" s="56" t="s">
        <v>150</v>
      </c>
      <c r="C2" s="77" t="s">
        <v>225</v>
      </c>
    </row>
    <row r="3" spans="2:19">
      <c r="B3" s="56" t="s">
        <v>152</v>
      </c>
      <c r="C3" s="77" t="s">
        <v>226</v>
      </c>
    </row>
    <row r="4" spans="2:19">
      <c r="B4" s="56" t="s">
        <v>153</v>
      </c>
      <c r="C4" s="77">
        <v>2208</v>
      </c>
    </row>
    <row r="6" spans="2:19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</row>
    <row r="7" spans="2:19" ht="26.25" customHeight="1">
      <c r="B7" s="161" t="s">
        <v>92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</row>
    <row r="8" spans="2:19" s="3" customFormat="1" ht="78.75">
      <c r="B8" s="22" t="s">
        <v>121</v>
      </c>
      <c r="C8" s="30" t="s">
        <v>45</v>
      </c>
      <c r="D8" s="30" t="s">
        <v>123</v>
      </c>
      <c r="E8" s="30" t="s">
        <v>122</v>
      </c>
      <c r="F8" s="30" t="s">
        <v>66</v>
      </c>
      <c r="G8" s="30" t="s">
        <v>15</v>
      </c>
      <c r="H8" s="30" t="s">
        <v>67</v>
      </c>
      <c r="I8" s="30" t="s">
        <v>107</v>
      </c>
      <c r="J8" s="30" t="s">
        <v>18</v>
      </c>
      <c r="K8" s="30" t="s">
        <v>106</v>
      </c>
      <c r="L8" s="30" t="s">
        <v>17</v>
      </c>
      <c r="M8" s="70" t="s">
        <v>19</v>
      </c>
      <c r="N8" s="30" t="s">
        <v>208</v>
      </c>
      <c r="O8" s="30" t="s">
        <v>207</v>
      </c>
      <c r="P8" s="30" t="s">
        <v>115</v>
      </c>
      <c r="Q8" s="30" t="s">
        <v>60</v>
      </c>
      <c r="R8" s="30" t="s">
        <v>154</v>
      </c>
      <c r="S8" s="31" t="s">
        <v>156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215</v>
      </c>
      <c r="O9" s="32"/>
      <c r="P9" s="32" t="s">
        <v>211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118</v>
      </c>
      <c r="R10" s="20" t="s">
        <v>119</v>
      </c>
      <c r="S10" s="20" t="s">
        <v>157</v>
      </c>
    </row>
    <row r="11" spans="2:1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2:19" ht="20.25" customHeight="1">
      <c r="B12" s="133" t="s">
        <v>223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19">
      <c r="B13" s="133" t="s">
        <v>117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19">
      <c r="B14" s="133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19">
      <c r="B15" s="133" t="s">
        <v>214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1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0" zoomScaleNormal="80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4.7109375" style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10.140625" style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151</v>
      </c>
      <c r="C1" s="77" t="s" vm="1">
        <v>224</v>
      </c>
    </row>
    <row r="2" spans="2:30">
      <c r="B2" s="56" t="s">
        <v>150</v>
      </c>
      <c r="C2" s="77" t="s">
        <v>225</v>
      </c>
    </row>
    <row r="3" spans="2:30">
      <c r="B3" s="56" t="s">
        <v>152</v>
      </c>
      <c r="C3" s="77" t="s">
        <v>226</v>
      </c>
    </row>
    <row r="4" spans="2:30">
      <c r="B4" s="56" t="s">
        <v>153</v>
      </c>
      <c r="C4" s="77">
        <v>2208</v>
      </c>
    </row>
    <row r="6" spans="2:30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3"/>
    </row>
    <row r="7" spans="2:30" ht="26.25" customHeight="1">
      <c r="B7" s="161" t="s">
        <v>93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3"/>
    </row>
    <row r="8" spans="2:30" s="3" customFormat="1" ht="78.75">
      <c r="B8" s="22" t="s">
        <v>121</v>
      </c>
      <c r="C8" s="30" t="s">
        <v>45</v>
      </c>
      <c r="D8" s="30" t="s">
        <v>123</v>
      </c>
      <c r="E8" s="30" t="s">
        <v>122</v>
      </c>
      <c r="F8" s="30" t="s">
        <v>66</v>
      </c>
      <c r="G8" s="30" t="s">
        <v>15</v>
      </c>
      <c r="H8" s="30" t="s">
        <v>67</v>
      </c>
      <c r="I8" s="30" t="s">
        <v>107</v>
      </c>
      <c r="J8" s="30" t="s">
        <v>18</v>
      </c>
      <c r="K8" s="30" t="s">
        <v>106</v>
      </c>
      <c r="L8" s="30" t="s">
        <v>17</v>
      </c>
      <c r="M8" s="70" t="s">
        <v>19</v>
      </c>
      <c r="N8" s="70" t="s">
        <v>208</v>
      </c>
      <c r="O8" s="30" t="s">
        <v>207</v>
      </c>
      <c r="P8" s="30" t="s">
        <v>115</v>
      </c>
      <c r="Q8" s="30" t="s">
        <v>60</v>
      </c>
      <c r="R8" s="30" t="s">
        <v>154</v>
      </c>
      <c r="S8" s="31" t="s">
        <v>156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215</v>
      </c>
      <c r="O9" s="32"/>
      <c r="P9" s="32" t="s">
        <v>211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118</v>
      </c>
      <c r="R10" s="20" t="s">
        <v>119</v>
      </c>
      <c r="S10" s="20" t="s">
        <v>157</v>
      </c>
      <c r="AA10" s="1"/>
    </row>
    <row r="11" spans="2:30" s="4" customFormat="1" ht="18" customHeight="1">
      <c r="B11" s="121" t="s">
        <v>52</v>
      </c>
      <c r="C11" s="116"/>
      <c r="D11" s="116"/>
      <c r="E11" s="116"/>
      <c r="F11" s="116"/>
      <c r="G11" s="116"/>
      <c r="H11" s="116"/>
      <c r="I11" s="116"/>
      <c r="J11" s="118">
        <v>7.3183981597229204</v>
      </c>
      <c r="K11" s="116"/>
      <c r="L11" s="116"/>
      <c r="M11" s="119">
        <v>1.3672492025230083E-2</v>
      </c>
      <c r="N11" s="117"/>
      <c r="O11" s="118"/>
      <c r="P11" s="117">
        <v>2039.0212099999997</v>
      </c>
      <c r="Q11" s="116"/>
      <c r="R11" s="119">
        <v>1</v>
      </c>
      <c r="S11" s="119">
        <f>P11/'סכום נכסי הקרן'!$C$42</f>
        <v>1.6534535999985289E-2</v>
      </c>
      <c r="AA11" s="1"/>
      <c r="AD11" s="1"/>
    </row>
    <row r="12" spans="2:30" ht="17.25" customHeight="1">
      <c r="B12" s="122" t="s">
        <v>203</v>
      </c>
      <c r="C12" s="116"/>
      <c r="D12" s="116"/>
      <c r="E12" s="116"/>
      <c r="F12" s="116"/>
      <c r="G12" s="116"/>
      <c r="H12" s="116"/>
      <c r="I12" s="116"/>
      <c r="J12" s="118">
        <v>7.4393074387354483</v>
      </c>
      <c r="K12" s="116"/>
      <c r="L12" s="116"/>
      <c r="M12" s="119">
        <v>1.3206363744601619E-2</v>
      </c>
      <c r="N12" s="117"/>
      <c r="O12" s="118"/>
      <c r="P12" s="117">
        <v>1994.59466</v>
      </c>
      <c r="Q12" s="116"/>
      <c r="R12" s="119">
        <v>0.97821182546698482</v>
      </c>
      <c r="S12" s="119">
        <f>P12/'סכום נכסי הקרן'!$C$42</f>
        <v>1.6174278643795188E-2</v>
      </c>
    </row>
    <row r="13" spans="2:30">
      <c r="B13" s="105" t="s">
        <v>61</v>
      </c>
      <c r="C13" s="81"/>
      <c r="D13" s="81"/>
      <c r="E13" s="81"/>
      <c r="F13" s="81"/>
      <c r="G13" s="81"/>
      <c r="H13" s="81"/>
      <c r="I13" s="81"/>
      <c r="J13" s="91">
        <v>9.1038404979618619</v>
      </c>
      <c r="K13" s="81"/>
      <c r="L13" s="81"/>
      <c r="M13" s="90">
        <v>9.6884640478061834E-3</v>
      </c>
      <c r="N13" s="89"/>
      <c r="O13" s="91"/>
      <c r="P13" s="89">
        <v>1273.1641699999998</v>
      </c>
      <c r="Q13" s="81"/>
      <c r="R13" s="90">
        <v>0.62439966968269056</v>
      </c>
      <c r="S13" s="90">
        <f>P13/'סכום נכסי הקרן'!$C$42</f>
        <v>1.0324158816747369E-2</v>
      </c>
    </row>
    <row r="14" spans="2:30">
      <c r="B14" s="106" t="s">
        <v>1548</v>
      </c>
      <c r="C14" s="79" t="s">
        <v>1549</v>
      </c>
      <c r="D14" s="92" t="s">
        <v>1550</v>
      </c>
      <c r="E14" s="79" t="s">
        <v>290</v>
      </c>
      <c r="F14" s="92" t="s">
        <v>134</v>
      </c>
      <c r="G14" s="79" t="s">
        <v>257</v>
      </c>
      <c r="H14" s="79" t="s">
        <v>258</v>
      </c>
      <c r="I14" s="110">
        <v>42639</v>
      </c>
      <c r="J14" s="88">
        <v>7.9599999999999991</v>
      </c>
      <c r="K14" s="92" t="s">
        <v>138</v>
      </c>
      <c r="L14" s="93">
        <v>4.9000000000000002E-2</v>
      </c>
      <c r="M14" s="87">
        <v>8.0000000000000002E-3</v>
      </c>
      <c r="N14" s="86">
        <v>88068.999999999985</v>
      </c>
      <c r="O14" s="88">
        <v>170.13</v>
      </c>
      <c r="P14" s="86">
        <v>149.83178999999998</v>
      </c>
      <c r="Q14" s="87">
        <v>4.4862302251786511E-5</v>
      </c>
      <c r="R14" s="87">
        <v>7.3482212575905481E-2</v>
      </c>
      <c r="S14" s="87">
        <f>P14/'סכום נכסי הקרן'!$C$42</f>
        <v>1.2149942891948808E-3</v>
      </c>
    </row>
    <row r="15" spans="2:30">
      <c r="B15" s="106" t="s">
        <v>1551</v>
      </c>
      <c r="C15" s="79" t="s">
        <v>1552</v>
      </c>
      <c r="D15" s="92" t="s">
        <v>1550</v>
      </c>
      <c r="E15" s="79" t="s">
        <v>290</v>
      </c>
      <c r="F15" s="92" t="s">
        <v>134</v>
      </c>
      <c r="G15" s="79" t="s">
        <v>257</v>
      </c>
      <c r="H15" s="79" t="s">
        <v>258</v>
      </c>
      <c r="I15" s="110">
        <v>42639</v>
      </c>
      <c r="J15" s="88">
        <v>12.13</v>
      </c>
      <c r="K15" s="92" t="s">
        <v>138</v>
      </c>
      <c r="L15" s="93">
        <v>4.0999999999999995E-2</v>
      </c>
      <c r="M15" s="87">
        <v>1.3600000000000001E-2</v>
      </c>
      <c r="N15" s="86">
        <v>501235.17999999993</v>
      </c>
      <c r="O15" s="88">
        <v>142.36000000000001</v>
      </c>
      <c r="P15" s="86">
        <v>713.55839999999989</v>
      </c>
      <c r="Q15" s="87">
        <v>1.1899358147686372E-4</v>
      </c>
      <c r="R15" s="87">
        <v>0.34995143576755633</v>
      </c>
      <c r="S15" s="87">
        <f>P15/'סכום נכסי הקרן'!$C$42</f>
        <v>5.786284612945199E-3</v>
      </c>
    </row>
    <row r="16" spans="2:30">
      <c r="B16" s="106" t="s">
        <v>1553</v>
      </c>
      <c r="C16" s="79" t="s">
        <v>1554</v>
      </c>
      <c r="D16" s="92" t="s">
        <v>1550</v>
      </c>
      <c r="E16" s="79" t="s">
        <v>1555</v>
      </c>
      <c r="F16" s="92" t="s">
        <v>935</v>
      </c>
      <c r="G16" s="79" t="s">
        <v>263</v>
      </c>
      <c r="H16" s="79" t="s">
        <v>136</v>
      </c>
      <c r="I16" s="110">
        <v>42796</v>
      </c>
      <c r="J16" s="88">
        <v>7.5399999999999983</v>
      </c>
      <c r="K16" s="92" t="s">
        <v>138</v>
      </c>
      <c r="L16" s="93">
        <v>2.1400000000000002E-2</v>
      </c>
      <c r="M16" s="87">
        <v>3.0999999999999995E-3</v>
      </c>
      <c r="N16" s="86">
        <v>113999.99999999999</v>
      </c>
      <c r="O16" s="88">
        <v>116.98</v>
      </c>
      <c r="P16" s="86">
        <v>133.35720000000001</v>
      </c>
      <c r="Q16" s="87">
        <v>4.390593346325381E-4</v>
      </c>
      <c r="R16" s="87">
        <v>6.5402556553102273E-2</v>
      </c>
      <c r="S16" s="87">
        <f>P16/'סכום נכסי הקרן'!$C$42</f>
        <v>1.0814009258183432E-3</v>
      </c>
    </row>
    <row r="17" spans="2:19">
      <c r="B17" s="106" t="s">
        <v>1556</v>
      </c>
      <c r="C17" s="79" t="s">
        <v>1557</v>
      </c>
      <c r="D17" s="92" t="s">
        <v>1550</v>
      </c>
      <c r="E17" s="79" t="s">
        <v>385</v>
      </c>
      <c r="F17" s="92" t="s">
        <v>386</v>
      </c>
      <c r="G17" s="79" t="s">
        <v>316</v>
      </c>
      <c r="H17" s="79" t="s">
        <v>258</v>
      </c>
      <c r="I17" s="110">
        <v>39953</v>
      </c>
      <c r="J17" s="88">
        <v>0.37</v>
      </c>
      <c r="K17" s="92" t="s">
        <v>138</v>
      </c>
      <c r="L17" s="93">
        <v>6.8499999999999991E-2</v>
      </c>
      <c r="M17" s="87">
        <v>5.3999999999999994E-3</v>
      </c>
      <c r="N17" s="86">
        <v>33627.999999999993</v>
      </c>
      <c r="O17" s="88">
        <v>117.11</v>
      </c>
      <c r="P17" s="86">
        <v>39.381759999999993</v>
      </c>
      <c r="Q17" s="87">
        <v>6.6583374748292737E-5</v>
      </c>
      <c r="R17" s="87">
        <v>1.9314051176544653E-2</v>
      </c>
      <c r="S17" s="87">
        <f>P17/'סכום נכסי הקרן'!$C$42</f>
        <v>3.1934887448413572E-4</v>
      </c>
    </row>
    <row r="18" spans="2:19">
      <c r="B18" s="106" t="s">
        <v>1558</v>
      </c>
      <c r="C18" s="79" t="s">
        <v>1559</v>
      </c>
      <c r="D18" s="92" t="s">
        <v>1550</v>
      </c>
      <c r="E18" s="79" t="s">
        <v>328</v>
      </c>
      <c r="F18" s="92" t="s">
        <v>134</v>
      </c>
      <c r="G18" s="79" t="s">
        <v>304</v>
      </c>
      <c r="H18" s="79" t="s">
        <v>136</v>
      </c>
      <c r="I18" s="110">
        <v>39953</v>
      </c>
      <c r="J18" s="88">
        <v>3.8500000000000005</v>
      </c>
      <c r="K18" s="92" t="s">
        <v>138</v>
      </c>
      <c r="L18" s="93">
        <v>5.5999999999999994E-2</v>
      </c>
      <c r="M18" s="87">
        <v>-4.3E-3</v>
      </c>
      <c r="N18" s="86">
        <v>33651.469999999994</v>
      </c>
      <c r="O18" s="88">
        <v>154.07</v>
      </c>
      <c r="P18" s="86">
        <v>51.846809999999991</v>
      </c>
      <c r="Q18" s="87">
        <v>4.2952380051493143E-5</v>
      </c>
      <c r="R18" s="87">
        <v>2.5427302936196529E-2</v>
      </c>
      <c r="S18" s="87">
        <f>P18/'סכום נכסי הקרן'!$C$42</f>
        <v>4.2042865578107309E-4</v>
      </c>
    </row>
    <row r="19" spans="2:19">
      <c r="B19" s="106" t="s">
        <v>1560</v>
      </c>
      <c r="C19" s="79" t="s">
        <v>1561</v>
      </c>
      <c r="D19" s="92" t="s">
        <v>1550</v>
      </c>
      <c r="E19" s="79" t="s">
        <v>293</v>
      </c>
      <c r="F19" s="92" t="s">
        <v>262</v>
      </c>
      <c r="G19" s="79" t="s">
        <v>436</v>
      </c>
      <c r="H19" s="79" t="s">
        <v>258</v>
      </c>
      <c r="I19" s="110">
        <v>39953</v>
      </c>
      <c r="J19" s="88">
        <v>2.8499999999999996</v>
      </c>
      <c r="K19" s="92" t="s">
        <v>138</v>
      </c>
      <c r="L19" s="93">
        <v>5.7500000000000002E-2</v>
      </c>
      <c r="M19" s="87">
        <v>-5.7999999999999987E-3</v>
      </c>
      <c r="N19" s="86">
        <v>126710.99999999999</v>
      </c>
      <c r="O19" s="88">
        <v>143.66</v>
      </c>
      <c r="P19" s="86">
        <v>182.03304</v>
      </c>
      <c r="Q19" s="87">
        <v>9.7320276497695843E-5</v>
      </c>
      <c r="R19" s="87">
        <v>8.9274716274285362E-2</v>
      </c>
      <c r="S19" s="87">
        <f>P19/'סכום נכסי הקרן'!$C$42</f>
        <v>1.4761160101256438E-3</v>
      </c>
    </row>
    <row r="20" spans="2:19">
      <c r="B20" s="106" t="s">
        <v>1562</v>
      </c>
      <c r="C20" s="79" t="s">
        <v>1563</v>
      </c>
      <c r="D20" s="92" t="s">
        <v>1550</v>
      </c>
      <c r="E20" s="79" t="s">
        <v>1564</v>
      </c>
      <c r="F20" s="92" t="s">
        <v>631</v>
      </c>
      <c r="G20" s="79" t="s">
        <v>1496</v>
      </c>
      <c r="H20" s="79"/>
      <c r="I20" s="110">
        <v>39953</v>
      </c>
      <c r="J20" s="88">
        <v>1.29</v>
      </c>
      <c r="K20" s="92" t="s">
        <v>138</v>
      </c>
      <c r="L20" s="93">
        <v>5.5999999999999994E-2</v>
      </c>
      <c r="M20" s="87">
        <v>0.66070000000000007</v>
      </c>
      <c r="N20" s="86">
        <v>5127.7599999999993</v>
      </c>
      <c r="O20" s="88">
        <v>61.531100000000002</v>
      </c>
      <c r="P20" s="86">
        <v>3.1551699999999996</v>
      </c>
      <c r="Q20" s="87">
        <v>8.1135436362274214E-6</v>
      </c>
      <c r="R20" s="87">
        <v>1.5473943990999485E-3</v>
      </c>
      <c r="S20" s="87">
        <f>P20/'סכום נכסי הקרן'!$C$42</f>
        <v>2.55854483980937E-5</v>
      </c>
    </row>
    <row r="21" spans="2:19">
      <c r="B21" s="107"/>
      <c r="C21" s="79"/>
      <c r="D21" s="79"/>
      <c r="E21" s="79"/>
      <c r="F21" s="79"/>
      <c r="G21" s="79"/>
      <c r="H21" s="79"/>
      <c r="I21" s="79"/>
      <c r="J21" s="88"/>
      <c r="K21" s="79"/>
      <c r="L21" s="79"/>
      <c r="M21" s="87"/>
      <c r="N21" s="86"/>
      <c r="O21" s="88"/>
      <c r="P21" s="79"/>
      <c r="Q21" s="79"/>
      <c r="R21" s="87"/>
      <c r="S21" s="79"/>
    </row>
    <row r="22" spans="2:19">
      <c r="B22" s="105" t="s">
        <v>62</v>
      </c>
      <c r="C22" s="81"/>
      <c r="D22" s="81"/>
      <c r="E22" s="81"/>
      <c r="F22" s="81"/>
      <c r="G22" s="81"/>
      <c r="H22" s="81"/>
      <c r="I22" s="81"/>
      <c r="J22" s="91">
        <v>4.9451527707028529</v>
      </c>
      <c r="K22" s="81"/>
      <c r="L22" s="81"/>
      <c r="M22" s="90">
        <v>1.5318729818929049E-2</v>
      </c>
      <c r="N22" s="89"/>
      <c r="O22" s="91"/>
      <c r="P22" s="89">
        <v>589.32699999999988</v>
      </c>
      <c r="Q22" s="81"/>
      <c r="R22" s="90">
        <v>0.28902445796529991</v>
      </c>
      <c r="S22" s="90">
        <f>P22/'סכום נכסי הקרן'!$C$42</f>
        <v>4.778885305103486E-3</v>
      </c>
    </row>
    <row r="23" spans="2:19">
      <c r="B23" s="106" t="s">
        <v>1565</v>
      </c>
      <c r="C23" s="79" t="s">
        <v>1566</v>
      </c>
      <c r="D23" s="92" t="s">
        <v>1550</v>
      </c>
      <c r="E23" s="79" t="s">
        <v>1555</v>
      </c>
      <c r="F23" s="92" t="s">
        <v>935</v>
      </c>
      <c r="G23" s="79" t="s">
        <v>263</v>
      </c>
      <c r="H23" s="79" t="s">
        <v>136</v>
      </c>
      <c r="I23" s="110">
        <v>42796</v>
      </c>
      <c r="J23" s="88">
        <v>7.0400000000000009</v>
      </c>
      <c r="K23" s="92" t="s">
        <v>138</v>
      </c>
      <c r="L23" s="93">
        <v>3.7400000000000003E-2</v>
      </c>
      <c r="M23" s="87">
        <v>1.8499999999999999E-2</v>
      </c>
      <c r="N23" s="86">
        <v>132248.99999999997</v>
      </c>
      <c r="O23" s="88">
        <v>113.83</v>
      </c>
      <c r="P23" s="86">
        <v>150.53903999999997</v>
      </c>
      <c r="Q23" s="87">
        <v>2.5676525750497996E-4</v>
      </c>
      <c r="R23" s="87">
        <v>7.3829070174311714E-2</v>
      </c>
      <c r="S23" s="87">
        <f>P23/'סכום נכסי הקרן'!$C$42</f>
        <v>1.2207294186425972E-3</v>
      </c>
    </row>
    <row r="24" spans="2:19">
      <c r="B24" s="106" t="s">
        <v>1567</v>
      </c>
      <c r="C24" s="79" t="s">
        <v>1568</v>
      </c>
      <c r="D24" s="92" t="s">
        <v>1550</v>
      </c>
      <c r="E24" s="79" t="s">
        <v>1555</v>
      </c>
      <c r="F24" s="92" t="s">
        <v>935</v>
      </c>
      <c r="G24" s="79" t="s">
        <v>263</v>
      </c>
      <c r="H24" s="79" t="s">
        <v>136</v>
      </c>
      <c r="I24" s="110">
        <v>42796</v>
      </c>
      <c r="J24" s="88">
        <v>3.3399999999999994</v>
      </c>
      <c r="K24" s="92" t="s">
        <v>138</v>
      </c>
      <c r="L24" s="93">
        <v>2.5000000000000001E-2</v>
      </c>
      <c r="M24" s="87">
        <v>1.0699999999999998E-2</v>
      </c>
      <c r="N24" s="86">
        <v>180252.99999999997</v>
      </c>
      <c r="O24" s="88">
        <v>104.92</v>
      </c>
      <c r="P24" s="86">
        <v>189.12145000000001</v>
      </c>
      <c r="Q24" s="87">
        <v>2.485233614965476E-4</v>
      </c>
      <c r="R24" s="87">
        <v>9.27510950217139E-2</v>
      </c>
      <c r="S24" s="87">
        <f>P24/'סכום נכסי הקרן'!$C$42</f>
        <v>1.5335963196745845E-3</v>
      </c>
    </row>
    <row r="25" spans="2:19">
      <c r="B25" s="106" t="s">
        <v>1569</v>
      </c>
      <c r="C25" s="79" t="s">
        <v>1570</v>
      </c>
      <c r="D25" s="92" t="s">
        <v>1550</v>
      </c>
      <c r="E25" s="79" t="s">
        <v>1571</v>
      </c>
      <c r="F25" s="92" t="s">
        <v>315</v>
      </c>
      <c r="G25" s="79" t="s">
        <v>355</v>
      </c>
      <c r="H25" s="79" t="s">
        <v>136</v>
      </c>
      <c r="I25" s="110">
        <v>42598</v>
      </c>
      <c r="J25" s="88">
        <v>5.169999999999999</v>
      </c>
      <c r="K25" s="92" t="s">
        <v>138</v>
      </c>
      <c r="L25" s="93">
        <v>3.1E-2</v>
      </c>
      <c r="M25" s="87">
        <v>1.54E-2</v>
      </c>
      <c r="N25" s="86">
        <v>162590.67999999996</v>
      </c>
      <c r="O25" s="88">
        <v>108.31</v>
      </c>
      <c r="P25" s="86">
        <v>176.10196999999997</v>
      </c>
      <c r="Q25" s="87">
        <v>2.4247160252068893E-4</v>
      </c>
      <c r="R25" s="87">
        <v>8.636593338820639E-2</v>
      </c>
      <c r="S25" s="87">
        <f>P25/'סכום נכסי הקרן'!$C$42</f>
        <v>1.4280206347796298E-3</v>
      </c>
    </row>
    <row r="26" spans="2:19">
      <c r="B26" s="106" t="s">
        <v>1572</v>
      </c>
      <c r="C26" s="79" t="s">
        <v>1573</v>
      </c>
      <c r="D26" s="92" t="s">
        <v>1550</v>
      </c>
      <c r="E26" s="79" t="s">
        <v>1574</v>
      </c>
      <c r="F26" s="92" t="s">
        <v>315</v>
      </c>
      <c r="G26" s="79" t="s">
        <v>541</v>
      </c>
      <c r="H26" s="79" t="s">
        <v>258</v>
      </c>
      <c r="I26" s="110">
        <v>43312</v>
      </c>
      <c r="J26" s="88">
        <v>4.3099999999999996</v>
      </c>
      <c r="K26" s="92" t="s">
        <v>138</v>
      </c>
      <c r="L26" s="93">
        <v>3.5499999999999997E-2</v>
      </c>
      <c r="M26" s="87">
        <v>2.0600000000000004E-2</v>
      </c>
      <c r="N26" s="86">
        <v>66999.999999999985</v>
      </c>
      <c r="O26" s="88">
        <v>107.48</v>
      </c>
      <c r="P26" s="86">
        <v>72.01160999999999</v>
      </c>
      <c r="Q26" s="87">
        <v>2.0937499999999995E-4</v>
      </c>
      <c r="R26" s="87">
        <v>3.5316753767362728E-2</v>
      </c>
      <c r="S26" s="87">
        <f>P26/'סכום נכסי הקרן'!$C$42</f>
        <v>5.8394613656907496E-4</v>
      </c>
    </row>
    <row r="27" spans="2:19">
      <c r="B27" s="106" t="s">
        <v>1575</v>
      </c>
      <c r="C27" s="79" t="s">
        <v>1576</v>
      </c>
      <c r="D27" s="92" t="s">
        <v>1550</v>
      </c>
      <c r="E27" s="79" t="s">
        <v>1577</v>
      </c>
      <c r="F27" s="92" t="s">
        <v>315</v>
      </c>
      <c r="G27" s="79" t="s">
        <v>612</v>
      </c>
      <c r="H27" s="79" t="s">
        <v>136</v>
      </c>
      <c r="I27" s="110">
        <v>41903</v>
      </c>
      <c r="J27" s="88">
        <v>1.31</v>
      </c>
      <c r="K27" s="92" t="s">
        <v>138</v>
      </c>
      <c r="L27" s="93">
        <v>5.1500000000000004E-2</v>
      </c>
      <c r="M27" s="87">
        <v>1.5300000000000001E-2</v>
      </c>
      <c r="N27" s="86">
        <v>1470.5799999999997</v>
      </c>
      <c r="O27" s="88">
        <v>105.6</v>
      </c>
      <c r="P27" s="86">
        <v>1.5529299999999997</v>
      </c>
      <c r="Q27" s="87">
        <v>5.8823129412244696E-5</v>
      </c>
      <c r="R27" s="87">
        <v>7.6160561370521495E-4</v>
      </c>
      <c r="S27" s="87">
        <f>P27/'סכום נכסי הקרן'!$C$42</f>
        <v>1.2592795437599764E-5</v>
      </c>
    </row>
    <row r="28" spans="2:19">
      <c r="B28" s="107"/>
      <c r="C28" s="79"/>
      <c r="D28" s="79"/>
      <c r="E28" s="79"/>
      <c r="F28" s="79"/>
      <c r="G28" s="79"/>
      <c r="H28" s="79"/>
      <c r="I28" s="79"/>
      <c r="J28" s="88"/>
      <c r="K28" s="79"/>
      <c r="L28" s="79"/>
      <c r="M28" s="87"/>
      <c r="N28" s="86"/>
      <c r="O28" s="88"/>
      <c r="P28" s="79"/>
      <c r="Q28" s="79"/>
      <c r="R28" s="87"/>
      <c r="S28" s="79"/>
    </row>
    <row r="29" spans="2:19">
      <c r="B29" s="105" t="s">
        <v>47</v>
      </c>
      <c r="C29" s="81"/>
      <c r="D29" s="81"/>
      <c r="E29" s="81"/>
      <c r="F29" s="81"/>
      <c r="G29" s="81"/>
      <c r="H29" s="81"/>
      <c r="I29" s="81"/>
      <c r="J29" s="91">
        <v>2.5238342537354619</v>
      </c>
      <c r="K29" s="81"/>
      <c r="L29" s="81"/>
      <c r="M29" s="90">
        <v>3.7687090833103662E-2</v>
      </c>
      <c r="N29" s="89"/>
      <c r="O29" s="91"/>
      <c r="P29" s="89">
        <v>132.10348999999997</v>
      </c>
      <c r="Q29" s="81"/>
      <c r="R29" s="90">
        <v>6.4787697818994239E-2</v>
      </c>
      <c r="S29" s="90">
        <f>P29/'סכום נכסי הקרן'!$C$42</f>
        <v>1.0712345219443284E-3</v>
      </c>
    </row>
    <row r="30" spans="2:19">
      <c r="B30" s="106" t="s">
        <v>1578</v>
      </c>
      <c r="C30" s="79" t="s">
        <v>1579</v>
      </c>
      <c r="D30" s="92" t="s">
        <v>1550</v>
      </c>
      <c r="E30" s="79" t="s">
        <v>845</v>
      </c>
      <c r="F30" s="92" t="s">
        <v>161</v>
      </c>
      <c r="G30" s="79" t="s">
        <v>436</v>
      </c>
      <c r="H30" s="79" t="s">
        <v>258</v>
      </c>
      <c r="I30" s="110">
        <v>42954</v>
      </c>
      <c r="J30" s="88">
        <v>0.95</v>
      </c>
      <c r="K30" s="92" t="s">
        <v>137</v>
      </c>
      <c r="L30" s="93">
        <v>3.7000000000000005E-2</v>
      </c>
      <c r="M30" s="87">
        <v>2.7999999999999994E-2</v>
      </c>
      <c r="N30" s="86">
        <v>5449.9999999999991</v>
      </c>
      <c r="O30" s="88">
        <v>101.01</v>
      </c>
      <c r="P30" s="86">
        <v>19.16855</v>
      </c>
      <c r="Q30" s="87">
        <v>8.109636331170762E-5</v>
      </c>
      <c r="R30" s="87">
        <v>9.4008585619371771E-3</v>
      </c>
      <c r="S30" s="87">
        <f>P30/'סכום נכסי הקרן'!$C$42</f>
        <v>1.5543883432312018E-4</v>
      </c>
    </row>
    <row r="31" spans="2:19">
      <c r="B31" s="106" t="s">
        <v>1580</v>
      </c>
      <c r="C31" s="79" t="s">
        <v>1581</v>
      </c>
      <c r="D31" s="92" t="s">
        <v>1550</v>
      </c>
      <c r="E31" s="79" t="s">
        <v>845</v>
      </c>
      <c r="F31" s="92" t="s">
        <v>161</v>
      </c>
      <c r="G31" s="79" t="s">
        <v>436</v>
      </c>
      <c r="H31" s="79" t="s">
        <v>258</v>
      </c>
      <c r="I31" s="110">
        <v>42625</v>
      </c>
      <c r="J31" s="88">
        <v>2.81</v>
      </c>
      <c r="K31" s="92" t="s">
        <v>137</v>
      </c>
      <c r="L31" s="93">
        <v>4.4500000000000005E-2</v>
      </c>
      <c r="M31" s="87">
        <v>3.7900000000000003E-2</v>
      </c>
      <c r="N31" s="86">
        <v>31394.999999999996</v>
      </c>
      <c r="O31" s="88">
        <v>102.11</v>
      </c>
      <c r="P31" s="86">
        <v>111.62396999999999</v>
      </c>
      <c r="Q31" s="87">
        <v>2.2894635866668725E-4</v>
      </c>
      <c r="R31" s="87">
        <v>5.4743898421733439E-2</v>
      </c>
      <c r="S31" s="87">
        <f>P31/'סכום נכסי הקרן'!$C$42</f>
        <v>9.051649592336893E-4</v>
      </c>
    </row>
    <row r="32" spans="2:19">
      <c r="B32" s="106" t="s">
        <v>1582</v>
      </c>
      <c r="C32" s="79" t="s">
        <v>1583</v>
      </c>
      <c r="D32" s="92" t="s">
        <v>1550</v>
      </c>
      <c r="E32" s="79" t="s">
        <v>1584</v>
      </c>
      <c r="F32" s="92" t="s">
        <v>134</v>
      </c>
      <c r="G32" s="79" t="s">
        <v>1496</v>
      </c>
      <c r="H32" s="79"/>
      <c r="I32" s="110">
        <v>41840</v>
      </c>
      <c r="J32" s="88">
        <v>1.1700000000000002</v>
      </c>
      <c r="K32" s="92" t="s">
        <v>137</v>
      </c>
      <c r="L32" s="93">
        <v>4.9000000000000002E-2</v>
      </c>
      <c r="M32" s="87">
        <v>0.16020000000000001</v>
      </c>
      <c r="N32" s="86">
        <v>424.66</v>
      </c>
      <c r="O32" s="88">
        <v>88.66</v>
      </c>
      <c r="P32" s="86">
        <v>1.3109699999999997</v>
      </c>
      <c r="Q32" s="87">
        <v>2.4283924169149375E-5</v>
      </c>
      <c r="R32" s="87">
        <v>6.4294083532363063E-4</v>
      </c>
      <c r="S32" s="87">
        <f>P32/'סכום נכסי הקרן'!$C$42</f>
        <v>1.0630728387519182E-5</v>
      </c>
    </row>
    <row r="33" spans="2:19">
      <c r="B33" s="107"/>
      <c r="C33" s="79"/>
      <c r="D33" s="79"/>
      <c r="E33" s="79"/>
      <c r="F33" s="79"/>
      <c r="G33" s="79"/>
      <c r="H33" s="79"/>
      <c r="I33" s="79"/>
      <c r="J33" s="88"/>
      <c r="K33" s="79"/>
      <c r="L33" s="79"/>
      <c r="M33" s="87"/>
      <c r="N33" s="86"/>
      <c r="O33" s="88"/>
      <c r="P33" s="79"/>
      <c r="Q33" s="79"/>
      <c r="R33" s="87"/>
      <c r="S33" s="79"/>
    </row>
    <row r="34" spans="2:19">
      <c r="B34" s="104" t="s">
        <v>202</v>
      </c>
      <c r="C34" s="79"/>
      <c r="D34" s="79"/>
      <c r="E34" s="79"/>
      <c r="F34" s="79"/>
      <c r="G34" s="79"/>
      <c r="H34" s="79"/>
      <c r="I34" s="79"/>
      <c r="J34" s="88">
        <v>1.89</v>
      </c>
      <c r="K34" s="79"/>
      <c r="L34" s="79"/>
      <c r="M34" s="87">
        <v>3.4599999999999992E-2</v>
      </c>
      <c r="N34" s="86"/>
      <c r="O34" s="88"/>
      <c r="P34" s="86">
        <v>44.426550000000006</v>
      </c>
      <c r="Q34" s="79"/>
      <c r="R34" s="87">
        <v>2.1788174533015285E-2</v>
      </c>
      <c r="S34" s="87">
        <f>P34/'סכום נכסי הקרן'!$C$42</f>
        <v>3.6025735619010389E-4</v>
      </c>
    </row>
    <row r="35" spans="2:19">
      <c r="B35" s="105" t="s">
        <v>71</v>
      </c>
      <c r="C35" s="81"/>
      <c r="D35" s="81"/>
      <c r="E35" s="81"/>
      <c r="F35" s="81"/>
      <c r="G35" s="81"/>
      <c r="H35" s="81"/>
      <c r="I35" s="81"/>
      <c r="J35" s="91">
        <v>1.89</v>
      </c>
      <c r="K35" s="81"/>
      <c r="L35" s="81"/>
      <c r="M35" s="90">
        <v>3.4599999999999992E-2</v>
      </c>
      <c r="N35" s="89"/>
      <c r="O35" s="91"/>
      <c r="P35" s="89">
        <v>44.426550000000006</v>
      </c>
      <c r="Q35" s="81"/>
      <c r="R35" s="90">
        <v>2.1788174533015285E-2</v>
      </c>
      <c r="S35" s="90">
        <f>P35/'סכום נכסי הקרן'!$C$42</f>
        <v>3.6025735619010389E-4</v>
      </c>
    </row>
    <row r="36" spans="2:19">
      <c r="B36" s="106" t="s">
        <v>1585</v>
      </c>
      <c r="C36" s="79">
        <v>4279</v>
      </c>
      <c r="D36" s="92" t="s">
        <v>1550</v>
      </c>
      <c r="E36" s="79"/>
      <c r="F36" s="92" t="s">
        <v>1586</v>
      </c>
      <c r="G36" s="79" t="s">
        <v>1587</v>
      </c>
      <c r="H36" s="79" t="s">
        <v>1588</v>
      </c>
      <c r="I36" s="110">
        <v>43465</v>
      </c>
      <c r="J36" s="88">
        <v>1.89</v>
      </c>
      <c r="K36" s="92" t="s">
        <v>137</v>
      </c>
      <c r="L36" s="93">
        <v>0.06</v>
      </c>
      <c r="M36" s="87">
        <v>3.4599999999999992E-2</v>
      </c>
      <c r="N36" s="86">
        <v>11818.189999999997</v>
      </c>
      <c r="O36" s="88">
        <v>107.96</v>
      </c>
      <c r="P36" s="86">
        <v>44.426550000000006</v>
      </c>
      <c r="Q36" s="87">
        <v>1.4325078787878784E-5</v>
      </c>
      <c r="R36" s="87">
        <v>2.1788174533015285E-2</v>
      </c>
      <c r="S36" s="87">
        <f>P36/'סכום נכסי הקרן'!$C$42</f>
        <v>3.6025735619010389E-4</v>
      </c>
    </row>
    <row r="37" spans="2:19">
      <c r="B37" s="108"/>
      <c r="C37" s="109"/>
      <c r="D37" s="109"/>
      <c r="E37" s="109"/>
      <c r="F37" s="109"/>
      <c r="G37" s="109"/>
      <c r="H37" s="109"/>
      <c r="I37" s="109"/>
      <c r="J37" s="111"/>
      <c r="K37" s="109"/>
      <c r="L37" s="109"/>
      <c r="M37" s="112"/>
      <c r="N37" s="113"/>
      <c r="O37" s="111"/>
      <c r="P37" s="109"/>
      <c r="Q37" s="109"/>
      <c r="R37" s="112"/>
      <c r="S37" s="109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133" t="s">
        <v>223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133" t="s">
        <v>117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133" t="s">
        <v>206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133" t="s">
        <v>214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2:19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2:19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2:19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2:19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2:19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2:19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2:19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2:19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2:19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2:19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2:19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2:19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2:19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2:19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2:19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2:19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2:19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2:19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2:19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2:19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2:19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2:19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2:19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2:19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2:19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2:19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2:19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2:19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2:19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2:19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2:19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2:19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2:19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2:19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2:19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2:19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2:19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2:19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2:19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2:19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2:19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2:19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2:19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2:19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2:19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2:19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2:19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2:19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2:19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2:19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2:19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2:19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2:19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2:19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2:19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2:19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2:19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2:19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2:19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2:19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2:19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2:19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2:19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2:19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2:19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2:19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2:19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2:19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2:19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2:19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2:19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2:19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2:19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2:19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2:19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2:19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2:19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2:19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2:19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2:19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2:19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2:19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2:19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2:19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2:19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2:19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2:19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2:19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2:19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2:19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2:19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2:19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2:19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2:19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2:19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2:19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2:19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2:19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2:19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2:19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2:19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2:19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2:19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2:19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2:19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2:19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2:19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2:19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2:19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2:19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2:19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2:19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2:19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2:19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2:19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2:19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2:19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2:19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2:19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2:19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2:19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2:19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2:19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2:19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2:19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2:19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2:19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2:19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2:19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2:19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2:19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2:19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2:19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2:19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2:19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2:19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2:19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2:19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2:19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2:19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2:19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2:19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2:19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2:19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2:19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2:19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2:19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2:19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2:19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2:19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2:19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2:19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2:19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2:19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2:19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2:19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2:19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2:19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2:19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2:19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2:19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2:19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2:19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2:19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2:19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2:19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2:19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2:19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2:19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2:19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2:19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2:19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2:19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2:19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2:19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2:19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2:19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2:19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2:19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2:19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2:19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2:19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2:19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2:19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2:19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2:19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2:19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2:19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2:19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2:19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2:19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2:19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2:19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2:19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2:19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2:19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2:19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2:19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2:19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2:19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2:19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2:19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2:19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2:19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2:19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2:19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2:19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2:19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2:19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2:19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2:19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2:19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2:19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2:19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2:19">
      <c r="B501" s="132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2:19">
      <c r="B502" s="132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2:19">
      <c r="B503" s="132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2:19">
      <c r="B504" s="132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2:19">
      <c r="B505" s="132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2:19">
      <c r="B506" s="132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2:19">
      <c r="B507" s="132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2:19">
      <c r="B508" s="132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2:19">
      <c r="B509" s="132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2:19">
      <c r="B510" s="132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2:19">
      <c r="B511" s="132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2:19">
      <c r="B512" s="132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2:19">
      <c r="B513" s="132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2:19">
      <c r="B514" s="132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2:19">
      <c r="B515" s="132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2:19">
      <c r="B516" s="132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2:19">
      <c r="B517" s="132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2:19">
      <c r="B518" s="132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2:19">
      <c r="B519" s="132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2:19">
      <c r="B520" s="132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2:19">
      <c r="B521" s="132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2:19">
      <c r="B522" s="132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2:19">
      <c r="B523" s="132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2:19">
      <c r="B524" s="132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2:19">
      <c r="B525" s="132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2:19">
      <c r="B526" s="132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2:19">
      <c r="B527" s="132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2:19">
      <c r="B528" s="132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2:19">
      <c r="B529" s="132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2:19">
      <c r="B530" s="132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2:19">
      <c r="B531" s="132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2:19">
      <c r="B532" s="132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2:19">
      <c r="B533" s="132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2:19">
      <c r="B534" s="132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2:19">
      <c r="B535" s="132"/>
      <c r="C535" s="132"/>
      <c r="D535" s="132"/>
      <c r="E535" s="132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2:19">
      <c r="B536" s="132"/>
      <c r="C536" s="132"/>
      <c r="D536" s="132"/>
      <c r="E536" s="132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2:19">
      <c r="B537" s="132"/>
      <c r="C537" s="132"/>
      <c r="D537" s="132"/>
      <c r="E537" s="132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2:19">
      <c r="B538" s="139"/>
      <c r="C538" s="132"/>
      <c r="D538" s="132"/>
      <c r="E538" s="132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2:19">
      <c r="B539" s="139"/>
      <c r="C539" s="132"/>
      <c r="D539" s="132"/>
      <c r="E539" s="132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2:19">
      <c r="B540" s="140"/>
      <c r="C540" s="132"/>
      <c r="D540" s="132"/>
      <c r="E540" s="132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2:19">
      <c r="B541" s="132"/>
      <c r="C541" s="132"/>
      <c r="D541" s="132"/>
      <c r="E541" s="132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2:19">
      <c r="B542" s="132"/>
      <c r="C542" s="132"/>
      <c r="D542" s="132"/>
      <c r="E542" s="132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2:19">
      <c r="B543" s="132"/>
      <c r="C543" s="132"/>
      <c r="D543" s="132"/>
      <c r="E543" s="132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2:19">
      <c r="B544" s="132"/>
      <c r="C544" s="132"/>
      <c r="D544" s="132"/>
      <c r="E544" s="132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2:19">
      <c r="B545" s="132"/>
      <c r="C545" s="132"/>
      <c r="D545" s="132"/>
      <c r="E545" s="132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2:19">
      <c r="B546" s="132"/>
      <c r="C546" s="132"/>
      <c r="D546" s="132"/>
      <c r="E546" s="132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2:19">
      <c r="B547" s="132"/>
      <c r="C547" s="132"/>
      <c r="D547" s="132"/>
      <c r="E547" s="132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2:19">
      <c r="B548" s="132"/>
      <c r="C548" s="132"/>
      <c r="D548" s="132"/>
      <c r="E548" s="132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2:19">
      <c r="B549" s="132"/>
      <c r="C549" s="132"/>
      <c r="D549" s="132"/>
      <c r="E549" s="132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2:19">
      <c r="B550" s="132"/>
      <c r="C550" s="132"/>
      <c r="D550" s="132"/>
      <c r="E550" s="132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2:19">
      <c r="B551" s="132"/>
      <c r="C551" s="132"/>
      <c r="D551" s="132"/>
      <c r="E551" s="132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2:19">
      <c r="B552" s="132"/>
      <c r="C552" s="132"/>
      <c r="D552" s="132"/>
      <c r="E552" s="132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2:19">
      <c r="B553" s="132"/>
      <c r="C553" s="132"/>
      <c r="D553" s="132"/>
      <c r="E553" s="132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2:19">
      <c r="B554" s="132"/>
      <c r="C554" s="132"/>
      <c r="D554" s="132"/>
      <c r="E554" s="132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2:19">
      <c r="B555" s="132"/>
      <c r="C555" s="132"/>
      <c r="D555" s="132"/>
      <c r="E555" s="132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2:19">
      <c r="B556" s="132"/>
      <c r="C556" s="132"/>
      <c r="D556" s="132"/>
      <c r="E556" s="132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2:19">
      <c r="B557" s="132"/>
      <c r="C557" s="132"/>
      <c r="D557" s="132"/>
      <c r="E557" s="132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2:19">
      <c r="B558" s="132"/>
      <c r="C558" s="132"/>
      <c r="D558" s="132"/>
      <c r="E558" s="132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2:19">
      <c r="B559" s="132"/>
      <c r="C559" s="132"/>
      <c r="D559" s="132"/>
      <c r="E559" s="132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2:19">
      <c r="B560" s="132"/>
      <c r="C560" s="132"/>
      <c r="D560" s="132"/>
      <c r="E560" s="132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2:19">
      <c r="B561" s="132"/>
      <c r="C561" s="132"/>
      <c r="D561" s="132"/>
      <c r="E561" s="132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2:19">
      <c r="B562" s="132"/>
      <c r="C562" s="132"/>
      <c r="D562" s="132"/>
      <c r="E562" s="132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2:19">
      <c r="B563" s="132"/>
      <c r="C563" s="132"/>
      <c r="D563" s="132"/>
      <c r="E563" s="132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2:19">
      <c r="B564" s="132"/>
      <c r="C564" s="132"/>
      <c r="D564" s="132"/>
      <c r="E564" s="132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2:19">
      <c r="B565" s="132"/>
      <c r="C565" s="132"/>
      <c r="D565" s="132"/>
      <c r="E565" s="132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2:19">
      <c r="B566" s="132"/>
      <c r="C566" s="132"/>
      <c r="D566" s="132"/>
      <c r="E566" s="132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2:19">
      <c r="B567" s="132"/>
      <c r="C567" s="132"/>
      <c r="D567" s="132"/>
      <c r="E567" s="132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2:19">
      <c r="B568" s="132"/>
      <c r="C568" s="132"/>
      <c r="D568" s="132"/>
      <c r="E568" s="132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2:19">
      <c r="B569" s="132"/>
      <c r="C569" s="132"/>
      <c r="D569" s="132"/>
      <c r="E569" s="132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2:19">
      <c r="B570" s="132"/>
      <c r="C570" s="132"/>
      <c r="D570" s="132"/>
      <c r="E570" s="132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2:19">
      <c r="B571" s="132"/>
      <c r="C571" s="132"/>
      <c r="D571" s="132"/>
      <c r="E571" s="132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2:19">
      <c r="B572" s="132"/>
      <c r="C572" s="132"/>
      <c r="D572" s="132"/>
      <c r="E572" s="132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2:19">
      <c r="B573" s="132"/>
      <c r="C573" s="132"/>
      <c r="D573" s="132"/>
      <c r="E573" s="132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2:19">
      <c r="B574" s="132"/>
      <c r="C574" s="132"/>
      <c r="D574" s="132"/>
      <c r="E574" s="132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2:19">
      <c r="B575" s="132"/>
      <c r="C575" s="132"/>
      <c r="D575" s="132"/>
      <c r="E575" s="132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2:19">
      <c r="B576" s="132"/>
      <c r="C576" s="132"/>
      <c r="D576" s="132"/>
      <c r="E576" s="132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2:19">
      <c r="B577" s="132"/>
      <c r="C577" s="132"/>
      <c r="D577" s="132"/>
      <c r="E577" s="132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2:19">
      <c r="B578" s="132"/>
      <c r="C578" s="132"/>
      <c r="D578" s="132"/>
      <c r="E578" s="132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2:19">
      <c r="B579" s="132"/>
      <c r="C579" s="132"/>
      <c r="D579" s="132"/>
      <c r="E579" s="132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2:19">
      <c r="B580" s="132"/>
      <c r="C580" s="132"/>
      <c r="D580" s="132"/>
      <c r="E580" s="132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2:19">
      <c r="B581" s="132"/>
      <c r="C581" s="132"/>
      <c r="D581" s="132"/>
      <c r="E581" s="132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2:19">
      <c r="B582" s="132"/>
      <c r="C582" s="132"/>
      <c r="D582" s="132"/>
      <c r="E582" s="132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2:19">
      <c r="B583" s="132"/>
      <c r="C583" s="132"/>
      <c r="D583" s="132"/>
      <c r="E583" s="132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2:19">
      <c r="B584" s="132"/>
      <c r="C584" s="132"/>
      <c r="D584" s="132"/>
      <c r="E584" s="132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2:19">
      <c r="B585" s="132"/>
      <c r="C585" s="132"/>
      <c r="D585" s="132"/>
      <c r="E585" s="132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2:19">
      <c r="B586" s="132"/>
      <c r="C586" s="132"/>
      <c r="D586" s="132"/>
      <c r="E586" s="132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2:19">
      <c r="B587" s="132"/>
      <c r="C587" s="132"/>
      <c r="D587" s="132"/>
      <c r="E587" s="132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2:19">
      <c r="B588" s="132"/>
      <c r="C588" s="132"/>
      <c r="D588" s="132"/>
      <c r="E588" s="132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2:19">
      <c r="B589" s="132"/>
      <c r="C589" s="132"/>
      <c r="D589" s="132"/>
      <c r="E589" s="132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2:19">
      <c r="B590" s="132"/>
      <c r="C590" s="132"/>
      <c r="D590" s="132"/>
      <c r="E590" s="132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2:19">
      <c r="B591" s="132"/>
      <c r="C591" s="132"/>
      <c r="D591" s="132"/>
      <c r="E591" s="132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2:19">
      <c r="B592" s="132"/>
      <c r="C592" s="132"/>
      <c r="D592" s="132"/>
      <c r="E592" s="132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2:19">
      <c r="B593" s="132"/>
      <c r="C593" s="132"/>
      <c r="D593" s="132"/>
      <c r="E593" s="132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2:19">
      <c r="B594" s="132"/>
      <c r="C594" s="132"/>
      <c r="D594" s="132"/>
      <c r="E594" s="132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2:19">
      <c r="B595" s="132"/>
      <c r="C595" s="132"/>
      <c r="D595" s="132"/>
      <c r="E595" s="132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2:19">
      <c r="B596" s="132"/>
      <c r="C596" s="132"/>
      <c r="D596" s="132"/>
      <c r="E596" s="132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2:19">
      <c r="B597" s="132"/>
      <c r="C597" s="132"/>
      <c r="D597" s="132"/>
      <c r="E597" s="132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2:19">
      <c r="B598" s="132"/>
      <c r="C598" s="132"/>
      <c r="D598" s="132"/>
      <c r="E598" s="132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2:19">
      <c r="B599" s="132"/>
      <c r="C599" s="132"/>
      <c r="D599" s="132"/>
      <c r="E599" s="132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2:19">
      <c r="B600" s="132"/>
      <c r="C600" s="132"/>
      <c r="D600" s="132"/>
      <c r="E600" s="132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2:19">
      <c r="B601" s="132"/>
      <c r="C601" s="132"/>
      <c r="D601" s="132"/>
      <c r="E601" s="132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2:19">
      <c r="B602" s="132"/>
      <c r="C602" s="132"/>
      <c r="D602" s="132"/>
      <c r="E602" s="132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2:19">
      <c r="B603" s="132"/>
      <c r="C603" s="132"/>
      <c r="D603" s="132"/>
      <c r="E603" s="132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2:19">
      <c r="B604" s="132"/>
      <c r="C604" s="132"/>
      <c r="D604" s="132"/>
      <c r="E604" s="132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2:19">
      <c r="B605" s="132"/>
      <c r="C605" s="132"/>
      <c r="D605" s="132"/>
      <c r="E605" s="132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2:19">
      <c r="B606" s="132"/>
      <c r="C606" s="132"/>
      <c r="D606" s="132"/>
      <c r="E606" s="132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2:19">
      <c r="B607" s="132"/>
      <c r="C607" s="132"/>
      <c r="D607" s="132"/>
      <c r="E607" s="132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2:19">
      <c r="B608" s="132"/>
      <c r="C608" s="132"/>
      <c r="D608" s="132"/>
      <c r="E608" s="132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2:19">
      <c r="B609" s="132"/>
      <c r="C609" s="132"/>
      <c r="D609" s="132"/>
      <c r="E609" s="132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2:19">
      <c r="B610" s="132"/>
      <c r="C610" s="132"/>
      <c r="D610" s="132"/>
      <c r="E610" s="132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2:19">
      <c r="B611" s="132"/>
      <c r="C611" s="132"/>
      <c r="D611" s="132"/>
      <c r="E611" s="132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2:19">
      <c r="B612" s="132"/>
      <c r="C612" s="132"/>
      <c r="D612" s="132"/>
      <c r="E612" s="132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2:19">
      <c r="B613" s="132"/>
      <c r="C613" s="132"/>
      <c r="D613" s="132"/>
      <c r="E613" s="132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2:19">
      <c r="B614" s="132"/>
      <c r="C614" s="132"/>
      <c r="D614" s="132"/>
      <c r="E614" s="132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2:19">
      <c r="B615" s="132"/>
      <c r="C615" s="132"/>
      <c r="D615" s="132"/>
      <c r="E615" s="132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2:19">
      <c r="B616" s="132"/>
      <c r="C616" s="132"/>
      <c r="D616" s="132"/>
      <c r="E616" s="132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2:19">
      <c r="B617" s="132"/>
      <c r="C617" s="132"/>
      <c r="D617" s="132"/>
      <c r="E617" s="132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2:19">
      <c r="B618" s="132"/>
      <c r="C618" s="132"/>
      <c r="D618" s="132"/>
      <c r="E618" s="132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2:19">
      <c r="B619" s="132"/>
      <c r="C619" s="132"/>
      <c r="D619" s="132"/>
      <c r="E619" s="132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2:19">
      <c r="B620" s="132"/>
      <c r="C620" s="132"/>
      <c r="D620" s="132"/>
      <c r="E620" s="132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2:19">
      <c r="B621" s="132"/>
      <c r="C621" s="132"/>
      <c r="D621" s="132"/>
      <c r="E621" s="132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2:19">
      <c r="B622" s="132"/>
      <c r="C622" s="132"/>
      <c r="D622" s="132"/>
      <c r="E622" s="132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2:19">
      <c r="B623" s="132"/>
      <c r="C623" s="132"/>
      <c r="D623" s="132"/>
      <c r="E623" s="132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2:19">
      <c r="B624" s="132"/>
      <c r="C624" s="132"/>
      <c r="D624" s="132"/>
      <c r="E624" s="132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2:19">
      <c r="B625" s="132"/>
      <c r="C625" s="132"/>
      <c r="D625" s="132"/>
      <c r="E625" s="132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2:19">
      <c r="B626" s="132"/>
      <c r="C626" s="132"/>
      <c r="D626" s="132"/>
      <c r="E626" s="132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2:19">
      <c r="B627" s="132"/>
      <c r="C627" s="132"/>
      <c r="D627" s="132"/>
      <c r="E627" s="132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2:19">
      <c r="B628" s="132"/>
      <c r="C628" s="132"/>
      <c r="D628" s="132"/>
      <c r="E628" s="132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2:19">
      <c r="B629" s="132"/>
      <c r="C629" s="132"/>
      <c r="D629" s="132"/>
      <c r="E629" s="132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2:19">
      <c r="B630" s="132"/>
      <c r="C630" s="132"/>
      <c r="D630" s="132"/>
      <c r="E630" s="132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2:19">
      <c r="B631" s="132"/>
      <c r="C631" s="132"/>
      <c r="D631" s="132"/>
      <c r="E631" s="132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2:19">
      <c r="B632" s="132"/>
      <c r="C632" s="132"/>
      <c r="D632" s="132"/>
      <c r="E632" s="132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2:19">
      <c r="B633" s="132"/>
      <c r="C633" s="132"/>
      <c r="D633" s="132"/>
      <c r="E633" s="132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2:19">
      <c r="B634" s="132"/>
      <c r="C634" s="132"/>
      <c r="D634" s="132"/>
      <c r="E634" s="132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2:19">
      <c r="B635" s="132"/>
      <c r="C635" s="132"/>
      <c r="D635" s="132"/>
      <c r="E635" s="132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2:19">
      <c r="B636" s="132"/>
      <c r="C636" s="132"/>
      <c r="D636" s="132"/>
      <c r="E636" s="132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2:19">
      <c r="B637" s="132"/>
      <c r="C637" s="132"/>
      <c r="D637" s="132"/>
      <c r="E637" s="132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2:19">
      <c r="B638" s="132"/>
      <c r="C638" s="132"/>
      <c r="D638" s="132"/>
      <c r="E638" s="132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2:19">
      <c r="B639" s="132"/>
      <c r="C639" s="132"/>
      <c r="D639" s="132"/>
      <c r="E639" s="132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2:19">
      <c r="B640" s="132"/>
      <c r="C640" s="132"/>
      <c r="D640" s="132"/>
      <c r="E640" s="132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2:19">
      <c r="B641" s="132"/>
      <c r="C641" s="132"/>
      <c r="D641" s="132"/>
      <c r="E641" s="132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2:19">
      <c r="B642" s="132"/>
      <c r="C642" s="132"/>
      <c r="D642" s="132"/>
      <c r="E642" s="132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2:19">
      <c r="B643" s="132"/>
      <c r="C643" s="132"/>
      <c r="D643" s="132"/>
      <c r="E643" s="132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2:19">
      <c r="B644" s="132"/>
      <c r="C644" s="132"/>
      <c r="D644" s="132"/>
      <c r="E644" s="132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2:19">
      <c r="B645" s="132"/>
      <c r="C645" s="132"/>
      <c r="D645" s="132"/>
      <c r="E645" s="132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2:19">
      <c r="B646" s="132"/>
      <c r="C646" s="132"/>
      <c r="D646" s="132"/>
      <c r="E646" s="132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2:19">
      <c r="B647" s="132"/>
      <c r="C647" s="132"/>
      <c r="D647" s="132"/>
      <c r="E647" s="132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2:19">
      <c r="B648" s="132"/>
      <c r="C648" s="132"/>
      <c r="D648" s="132"/>
      <c r="E648" s="132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2:19">
      <c r="B649" s="132"/>
      <c r="C649" s="132"/>
      <c r="D649" s="132"/>
      <c r="E649" s="132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2:19">
      <c r="B650" s="132"/>
      <c r="C650" s="132"/>
      <c r="D650" s="132"/>
      <c r="E650" s="132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2:19">
      <c r="B651" s="132"/>
      <c r="C651" s="132"/>
      <c r="D651" s="132"/>
      <c r="E651" s="132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2:19">
      <c r="B652" s="132"/>
      <c r="C652" s="132"/>
      <c r="D652" s="132"/>
      <c r="E652" s="132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2:19">
      <c r="B653" s="132"/>
      <c r="C653" s="132"/>
      <c r="D653" s="132"/>
      <c r="E653" s="132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2:19">
      <c r="B654" s="132"/>
      <c r="C654" s="132"/>
      <c r="D654" s="132"/>
      <c r="E654" s="132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2:19">
      <c r="B655" s="132"/>
      <c r="C655" s="132"/>
      <c r="D655" s="132"/>
      <c r="E655" s="132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2:19">
      <c r="B656" s="132"/>
      <c r="C656" s="132"/>
      <c r="D656" s="132"/>
      <c r="E656" s="132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2:19">
      <c r="B657" s="132"/>
      <c r="C657" s="132"/>
      <c r="D657" s="132"/>
      <c r="E657" s="132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2:19">
      <c r="B658" s="132"/>
      <c r="C658" s="132"/>
      <c r="D658" s="132"/>
      <c r="E658" s="132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2:19">
      <c r="B659" s="132"/>
      <c r="C659" s="132"/>
      <c r="D659" s="132"/>
      <c r="E659" s="132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2:19">
      <c r="B660" s="132"/>
      <c r="C660" s="132"/>
      <c r="D660" s="132"/>
      <c r="E660" s="132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2:19">
      <c r="B661" s="132"/>
      <c r="C661" s="132"/>
      <c r="D661" s="132"/>
      <c r="E661" s="132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2:19">
      <c r="B662" s="132"/>
      <c r="C662" s="132"/>
      <c r="D662" s="132"/>
      <c r="E662" s="132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2:19">
      <c r="B663" s="132"/>
      <c r="C663" s="132"/>
      <c r="D663" s="132"/>
      <c r="E663" s="132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2:19">
      <c r="B664" s="132"/>
      <c r="C664" s="132"/>
      <c r="D664" s="132"/>
      <c r="E664" s="132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2:19">
      <c r="B665" s="132"/>
      <c r="C665" s="132"/>
      <c r="D665" s="132"/>
      <c r="E665" s="132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2:19">
      <c r="B666" s="132"/>
      <c r="C666" s="132"/>
      <c r="D666" s="132"/>
      <c r="E666" s="132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2:19">
      <c r="B667" s="132"/>
      <c r="C667" s="132"/>
      <c r="D667" s="132"/>
      <c r="E667" s="132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2:19">
      <c r="B668" s="132"/>
      <c r="C668" s="132"/>
      <c r="D668" s="132"/>
      <c r="E668" s="132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</sheetData>
  <sheetProtection sheet="1" objects="1" scenarios="1"/>
  <mergeCells count="2">
    <mergeCell ref="B6:S6"/>
    <mergeCell ref="B7:S7"/>
  </mergeCells>
  <phoneticPr fontId="3" type="noConversion"/>
  <conditionalFormatting sqref="B12:B39 B44:B136">
    <cfRule type="cellIs" dxfId="14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5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10.140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151</v>
      </c>
      <c r="C1" s="77" t="s" vm="1">
        <v>224</v>
      </c>
    </row>
    <row r="2" spans="2:49">
      <c r="B2" s="56" t="s">
        <v>150</v>
      </c>
      <c r="C2" s="77" t="s">
        <v>225</v>
      </c>
    </row>
    <row r="3" spans="2:49">
      <c r="B3" s="56" t="s">
        <v>152</v>
      </c>
      <c r="C3" s="77" t="s">
        <v>226</v>
      </c>
    </row>
    <row r="4" spans="2:49">
      <c r="B4" s="56" t="s">
        <v>153</v>
      </c>
      <c r="C4" s="77">
        <v>2208</v>
      </c>
    </row>
    <row r="6" spans="2:49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2:49" ht="26.25" customHeight="1">
      <c r="B7" s="161" t="s">
        <v>94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2:49" s="3" customFormat="1" ht="63">
      <c r="B8" s="22" t="s">
        <v>121</v>
      </c>
      <c r="C8" s="30" t="s">
        <v>45</v>
      </c>
      <c r="D8" s="30" t="s">
        <v>123</v>
      </c>
      <c r="E8" s="30" t="s">
        <v>122</v>
      </c>
      <c r="F8" s="30" t="s">
        <v>66</v>
      </c>
      <c r="G8" s="30" t="s">
        <v>106</v>
      </c>
      <c r="H8" s="30" t="s">
        <v>208</v>
      </c>
      <c r="I8" s="30" t="s">
        <v>207</v>
      </c>
      <c r="J8" s="30" t="s">
        <v>115</v>
      </c>
      <c r="K8" s="30" t="s">
        <v>60</v>
      </c>
      <c r="L8" s="30" t="s">
        <v>154</v>
      </c>
      <c r="M8" s="31" t="s">
        <v>156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215</v>
      </c>
      <c r="I9" s="32"/>
      <c r="J9" s="32" t="s">
        <v>211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78" t="s">
        <v>29</v>
      </c>
      <c r="C11" s="79"/>
      <c r="D11" s="79"/>
      <c r="E11" s="79"/>
      <c r="F11" s="79"/>
      <c r="G11" s="79"/>
      <c r="H11" s="86"/>
      <c r="I11" s="86"/>
      <c r="J11" s="86">
        <v>277.58758999999992</v>
      </c>
      <c r="K11" s="79"/>
      <c r="L11" s="87">
        <v>1</v>
      </c>
      <c r="M11" s="87">
        <f>J11/'סכום נכסי הקרן'!$C$42</f>
        <v>2.2509731519684169E-3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2" t="s">
        <v>203</v>
      </c>
      <c r="C12" s="79"/>
      <c r="D12" s="79"/>
      <c r="E12" s="79"/>
      <c r="F12" s="79"/>
      <c r="G12" s="79"/>
      <c r="H12" s="86"/>
      <c r="I12" s="86"/>
      <c r="J12" s="86">
        <v>2.5145299999999997</v>
      </c>
      <c r="K12" s="79"/>
      <c r="L12" s="87">
        <v>9.0585101444916917E-3</v>
      </c>
      <c r="M12" s="87">
        <f>J12/'סכום נכסי הקרן'!$C$42</f>
        <v>2.0390463132084342E-5</v>
      </c>
    </row>
    <row r="13" spans="2:49">
      <c r="B13" s="96" t="s">
        <v>203</v>
      </c>
      <c r="C13" s="81"/>
      <c r="D13" s="81"/>
      <c r="E13" s="81"/>
      <c r="F13" s="81"/>
      <c r="G13" s="81"/>
      <c r="H13" s="89"/>
      <c r="I13" s="89"/>
      <c r="J13" s="89">
        <v>2.5145299999999997</v>
      </c>
      <c r="K13" s="81"/>
      <c r="L13" s="90">
        <v>9.0585101444916917E-3</v>
      </c>
      <c r="M13" s="90">
        <f>J13/'סכום נכסי הקרן'!$C$42</f>
        <v>2.0390463132084342E-5</v>
      </c>
    </row>
    <row r="14" spans="2:49">
      <c r="B14" s="85" t="s">
        <v>1589</v>
      </c>
      <c r="C14" s="79">
        <v>5992</v>
      </c>
      <c r="D14" s="92" t="s">
        <v>27</v>
      </c>
      <c r="E14" s="79" t="s">
        <v>1564</v>
      </c>
      <c r="F14" s="92" t="s">
        <v>631</v>
      </c>
      <c r="G14" s="92" t="s">
        <v>138</v>
      </c>
      <c r="H14" s="86">
        <v>220.99999999999997</v>
      </c>
      <c r="I14" s="86"/>
      <c r="J14" s="79"/>
      <c r="K14" s="87">
        <v>8.0952380952380949E-6</v>
      </c>
      <c r="L14" s="87">
        <v>0</v>
      </c>
      <c r="M14" s="87">
        <f>J14/'סכום נכסי הקרן'!$C$42</f>
        <v>0</v>
      </c>
    </row>
    <row r="15" spans="2:49">
      <c r="B15" s="85" t="s">
        <v>1590</v>
      </c>
      <c r="C15" s="79" t="s">
        <v>1591</v>
      </c>
      <c r="D15" s="92" t="s">
        <v>27</v>
      </c>
      <c r="E15" s="79" t="s">
        <v>1584</v>
      </c>
      <c r="F15" s="92" t="s">
        <v>134</v>
      </c>
      <c r="G15" s="92" t="s">
        <v>137</v>
      </c>
      <c r="H15" s="86">
        <v>49.789999999999992</v>
      </c>
      <c r="I15" s="86">
        <v>1450.4</v>
      </c>
      <c r="J15" s="86">
        <v>2.5145299999999997</v>
      </c>
      <c r="K15" s="87">
        <v>5.0779569086881637E-6</v>
      </c>
      <c r="L15" s="87">
        <v>9.0585101444916917E-3</v>
      </c>
      <c r="M15" s="87">
        <f>J15/'סכום נכסי הקרן'!$C$42</f>
        <v>2.0390463132084342E-5</v>
      </c>
    </row>
    <row r="16" spans="2:49">
      <c r="B16" s="82"/>
      <c r="C16" s="79"/>
      <c r="D16" s="79"/>
      <c r="E16" s="79"/>
      <c r="F16" s="79"/>
      <c r="G16" s="79"/>
      <c r="H16" s="86"/>
      <c r="I16" s="86"/>
      <c r="J16" s="79"/>
      <c r="K16" s="79"/>
      <c r="L16" s="87"/>
      <c r="M16" s="79"/>
    </row>
    <row r="17" spans="2:13">
      <c r="B17" s="102" t="s">
        <v>202</v>
      </c>
      <c r="C17" s="79"/>
      <c r="D17" s="79"/>
      <c r="E17" s="79"/>
      <c r="F17" s="79"/>
      <c r="G17" s="79"/>
      <c r="H17" s="86"/>
      <c r="I17" s="86"/>
      <c r="J17" s="86">
        <v>275.07305999999994</v>
      </c>
      <c r="K17" s="79"/>
      <c r="L17" s="87">
        <v>0.99094148985550834</v>
      </c>
      <c r="M17" s="87">
        <f>J17/'סכום נכסי הקרן'!$C$42</f>
        <v>2.2305826888363326E-3</v>
      </c>
    </row>
    <row r="18" spans="2:13">
      <c r="B18" s="96" t="s">
        <v>64</v>
      </c>
      <c r="C18" s="81"/>
      <c r="D18" s="81"/>
      <c r="E18" s="81"/>
      <c r="F18" s="81"/>
      <c r="G18" s="81"/>
      <c r="H18" s="89"/>
      <c r="I18" s="89"/>
      <c r="J18" s="89">
        <v>275.07305999999994</v>
      </c>
      <c r="K18" s="81"/>
      <c r="L18" s="90">
        <v>0.99094148985550834</v>
      </c>
      <c r="M18" s="90">
        <f>J18/'סכום נכסי הקרן'!$C$42</f>
        <v>2.2305826888363326E-3</v>
      </c>
    </row>
    <row r="19" spans="2:13">
      <c r="B19" s="85" t="s">
        <v>1592</v>
      </c>
      <c r="C19" s="79">
        <v>5691</v>
      </c>
      <c r="D19" s="92" t="s">
        <v>27</v>
      </c>
      <c r="E19" s="79"/>
      <c r="F19" s="92" t="s">
        <v>1217</v>
      </c>
      <c r="G19" s="92" t="s">
        <v>137</v>
      </c>
      <c r="H19" s="86">
        <v>35268.499999999993</v>
      </c>
      <c r="I19" s="86">
        <v>102.3364</v>
      </c>
      <c r="J19" s="86">
        <v>125.67411999999999</v>
      </c>
      <c r="K19" s="87">
        <v>4.0148149850101729E-4</v>
      </c>
      <c r="L19" s="87">
        <v>0.45273681002814292</v>
      </c>
      <c r="M19" s="87">
        <f>J19/'סכום נכסי הקרן'!$C$42</f>
        <v>1.0190984042811753E-3</v>
      </c>
    </row>
    <row r="20" spans="2:13">
      <c r="B20" s="85" t="s">
        <v>1593</v>
      </c>
      <c r="C20" s="79">
        <v>4811</v>
      </c>
      <c r="D20" s="92" t="s">
        <v>27</v>
      </c>
      <c r="E20" s="79"/>
      <c r="F20" s="92" t="s">
        <v>1217</v>
      </c>
      <c r="G20" s="92" t="s">
        <v>137</v>
      </c>
      <c r="H20" s="86">
        <v>7961.9999999999991</v>
      </c>
      <c r="I20" s="86">
        <v>147.43819999999999</v>
      </c>
      <c r="J20" s="86">
        <v>40.875299999999996</v>
      </c>
      <c r="K20" s="87">
        <v>4.1104315032490431E-4</v>
      </c>
      <c r="L20" s="87">
        <v>0.14725189984177608</v>
      </c>
      <c r="M20" s="87">
        <f>J20/'סכום נכסי הקרן'!$C$42</f>
        <v>3.3146007312018038E-4</v>
      </c>
    </row>
    <row r="21" spans="2:13">
      <c r="B21" s="85" t="s">
        <v>1594</v>
      </c>
      <c r="C21" s="79">
        <v>5356</v>
      </c>
      <c r="D21" s="92" t="s">
        <v>27</v>
      </c>
      <c r="E21" s="79"/>
      <c r="F21" s="92" t="s">
        <v>1217</v>
      </c>
      <c r="G21" s="92" t="s">
        <v>137</v>
      </c>
      <c r="H21" s="86">
        <v>10101.999999999998</v>
      </c>
      <c r="I21" s="86">
        <v>308.52350000000001</v>
      </c>
      <c r="J21" s="86">
        <v>108.52363999999999</v>
      </c>
      <c r="K21" s="87">
        <v>4.2628154315366845E-4</v>
      </c>
      <c r="L21" s="87">
        <v>0.39095277998558947</v>
      </c>
      <c r="M21" s="87">
        <f>J21/'סכום נכסי הקרן'!$C$42</f>
        <v>8.8002421143497736E-4</v>
      </c>
    </row>
    <row r="22" spans="2:13">
      <c r="B22" s="82"/>
      <c r="C22" s="79"/>
      <c r="D22" s="79"/>
      <c r="E22" s="79"/>
      <c r="F22" s="79"/>
      <c r="G22" s="79"/>
      <c r="H22" s="86"/>
      <c r="I22" s="86"/>
      <c r="J22" s="79"/>
      <c r="K22" s="79"/>
      <c r="L22" s="87"/>
      <c r="M22" s="79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133" t="s">
        <v>223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133" t="s">
        <v>117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133" t="s">
        <v>206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133" t="s">
        <v>214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</row>
    <row r="112" spans="2:13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</row>
    <row r="113" spans="2:13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</row>
    <row r="114" spans="2:13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</row>
    <row r="115" spans="2:13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</row>
    <row r="116" spans="2:13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</row>
    <row r="117" spans="2:13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</row>
    <row r="118" spans="2:13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</row>
    <row r="119" spans="2:13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</row>
    <row r="120" spans="2:13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2:13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  <row r="122" spans="2:13">
      <c r="B122" s="132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32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32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32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32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2:13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2:13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2:13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2:13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2:13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2:13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2:13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2:13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2:13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2:13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2:13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2:13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2:13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2:13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2:13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2:13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2:13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2:13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2:13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2:13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2:13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2:13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2:13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2:13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2:13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2:13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2:13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2:13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2:13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2:13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2:13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2:13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2:13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2:13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2:13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2:13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2:13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2:13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2:13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2:13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2:13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2:13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2:13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2:13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2:13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2:13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2:13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2:13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2:13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2:13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2:13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2:13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</row>
    <row r="283" spans="2:13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2:13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2:13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2:13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2:13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2:13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2:13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2:13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2:13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2:13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2:13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2:13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2:13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2:13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2:13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2:13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2:13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2:13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2:13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2:13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56" t="s">
        <v>151</v>
      </c>
      <c r="C1" s="77" t="s" vm="1">
        <v>224</v>
      </c>
    </row>
    <row r="2" spans="2:11">
      <c r="B2" s="56" t="s">
        <v>150</v>
      </c>
      <c r="C2" s="77" t="s">
        <v>225</v>
      </c>
    </row>
    <row r="3" spans="2:11">
      <c r="B3" s="56" t="s">
        <v>152</v>
      </c>
      <c r="C3" s="77" t="s">
        <v>226</v>
      </c>
    </row>
    <row r="4" spans="2:11">
      <c r="B4" s="56" t="s">
        <v>153</v>
      </c>
      <c r="C4" s="77">
        <v>2208</v>
      </c>
    </row>
    <row r="6" spans="2:11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2:11" ht="26.25" customHeight="1">
      <c r="B7" s="161" t="s">
        <v>101</v>
      </c>
      <c r="C7" s="162"/>
      <c r="D7" s="162"/>
      <c r="E7" s="162"/>
      <c r="F7" s="162"/>
      <c r="G7" s="162"/>
      <c r="H7" s="162"/>
      <c r="I7" s="162"/>
      <c r="J7" s="162"/>
      <c r="K7" s="163"/>
    </row>
    <row r="8" spans="2:11" s="3" customFormat="1" ht="78.75">
      <c r="B8" s="22" t="s">
        <v>121</v>
      </c>
      <c r="C8" s="30" t="s">
        <v>45</v>
      </c>
      <c r="D8" s="30" t="s">
        <v>106</v>
      </c>
      <c r="E8" s="30" t="s">
        <v>107</v>
      </c>
      <c r="F8" s="30" t="s">
        <v>208</v>
      </c>
      <c r="G8" s="30" t="s">
        <v>207</v>
      </c>
      <c r="H8" s="30" t="s">
        <v>115</v>
      </c>
      <c r="I8" s="30" t="s">
        <v>60</v>
      </c>
      <c r="J8" s="30" t="s">
        <v>154</v>
      </c>
      <c r="K8" s="31" t="s">
        <v>156</v>
      </c>
    </row>
    <row r="9" spans="2:11" s="3" customFormat="1" ht="21" customHeight="1">
      <c r="B9" s="15"/>
      <c r="C9" s="16"/>
      <c r="D9" s="16"/>
      <c r="E9" s="32" t="s">
        <v>22</v>
      </c>
      <c r="F9" s="32" t="s">
        <v>215</v>
      </c>
      <c r="G9" s="32"/>
      <c r="H9" s="32" t="s">
        <v>211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94" t="s">
        <v>1595</v>
      </c>
      <c r="C11" s="95"/>
      <c r="D11" s="95"/>
      <c r="E11" s="95"/>
      <c r="F11" s="97"/>
      <c r="G11" s="99"/>
      <c r="H11" s="97">
        <v>2305.7343299999998</v>
      </c>
      <c r="I11" s="95"/>
      <c r="J11" s="100">
        <v>1</v>
      </c>
      <c r="K11" s="100">
        <f>H11/'סכום נכסי הקרן'!$C$42</f>
        <v>1.8697327472031032E-2</v>
      </c>
    </row>
    <row r="12" spans="2:11" ht="21" customHeight="1">
      <c r="B12" s="80" t="s">
        <v>1596</v>
      </c>
      <c r="C12" s="81"/>
      <c r="D12" s="81"/>
      <c r="E12" s="81"/>
      <c r="F12" s="89"/>
      <c r="G12" s="91"/>
      <c r="H12" s="89">
        <v>180.11651000000001</v>
      </c>
      <c r="I12" s="81"/>
      <c r="J12" s="90">
        <v>7.8116766383922481E-2</v>
      </c>
      <c r="K12" s="90">
        <f>H12/'סכום נכסי הקרן'!$C$42</f>
        <v>1.4605747621363441E-3</v>
      </c>
    </row>
    <row r="13" spans="2:11">
      <c r="B13" s="96" t="s">
        <v>198</v>
      </c>
      <c r="C13" s="81"/>
      <c r="D13" s="81"/>
      <c r="E13" s="81"/>
      <c r="F13" s="89"/>
      <c r="G13" s="91"/>
      <c r="H13" s="89">
        <v>30.397299999999994</v>
      </c>
      <c r="I13" s="81"/>
      <c r="J13" s="90">
        <v>1.3183348837938322E-2</v>
      </c>
      <c r="K13" s="90">
        <f>H13/'סכום נכסי הקרן'!$C$42</f>
        <v>2.4649339040095259E-4</v>
      </c>
    </row>
    <row r="14" spans="2:11">
      <c r="B14" s="85" t="s">
        <v>1597</v>
      </c>
      <c r="C14" s="79">
        <v>5277</v>
      </c>
      <c r="D14" s="92" t="s">
        <v>137</v>
      </c>
      <c r="E14" s="110">
        <v>42545</v>
      </c>
      <c r="F14" s="86">
        <v>8031.6999999999989</v>
      </c>
      <c r="G14" s="88">
        <v>108.6923</v>
      </c>
      <c r="H14" s="86">
        <v>30.397299999999994</v>
      </c>
      <c r="I14" s="87">
        <v>8.3333333333333331E-5</v>
      </c>
      <c r="J14" s="87">
        <v>1.3183348837938322E-2</v>
      </c>
      <c r="K14" s="87">
        <f>H14/'סכום נכסי הקרן'!$C$42</f>
        <v>2.4649339040095259E-4</v>
      </c>
    </row>
    <row r="15" spans="2:11">
      <c r="B15" s="82"/>
      <c r="C15" s="79"/>
      <c r="D15" s="79"/>
      <c r="E15" s="79"/>
      <c r="F15" s="86"/>
      <c r="G15" s="88"/>
      <c r="H15" s="79"/>
      <c r="I15" s="79"/>
      <c r="J15" s="87"/>
      <c r="K15" s="79"/>
    </row>
    <row r="16" spans="2:11">
      <c r="B16" s="96" t="s">
        <v>201</v>
      </c>
      <c r="C16" s="81"/>
      <c r="D16" s="81"/>
      <c r="E16" s="81"/>
      <c r="F16" s="89"/>
      <c r="G16" s="91"/>
      <c r="H16" s="89">
        <v>149.71920999999998</v>
      </c>
      <c r="I16" s="81"/>
      <c r="J16" s="90">
        <v>6.493341754598414E-2</v>
      </c>
      <c r="K16" s="90">
        <f>H16/'סכום נכסי הקרן'!$C$42</f>
        <v>1.2140813717353913E-3</v>
      </c>
    </row>
    <row r="17" spans="2:11">
      <c r="B17" s="85" t="s">
        <v>1598</v>
      </c>
      <c r="C17" s="79">
        <v>5322</v>
      </c>
      <c r="D17" s="92" t="s">
        <v>139</v>
      </c>
      <c r="E17" s="110">
        <v>43191</v>
      </c>
      <c r="F17" s="86">
        <v>17684.379999999997</v>
      </c>
      <c r="G17" s="88">
        <v>168.68629999999999</v>
      </c>
      <c r="H17" s="86">
        <v>113.50741999999998</v>
      </c>
      <c r="I17" s="87">
        <v>1.9667272E-4</v>
      </c>
      <c r="J17" s="87">
        <v>4.9228316776634015E-2</v>
      </c>
      <c r="K17" s="87">
        <f>H17/'סכום נכסי הקרן'!$C$42</f>
        <v>9.2043795966960536E-4</v>
      </c>
    </row>
    <row r="18" spans="2:11">
      <c r="B18" s="85" t="s">
        <v>1599</v>
      </c>
      <c r="C18" s="79">
        <v>5310</v>
      </c>
      <c r="D18" s="92" t="s">
        <v>137</v>
      </c>
      <c r="E18" s="110">
        <v>43116</v>
      </c>
      <c r="F18" s="86">
        <v>10576.979999999998</v>
      </c>
      <c r="G18" s="88">
        <v>98.323999999999998</v>
      </c>
      <c r="H18" s="86">
        <v>36.211789999999993</v>
      </c>
      <c r="I18" s="87">
        <v>8.3821381441491114E-5</v>
      </c>
      <c r="J18" s="87">
        <v>1.5705100769350125E-2</v>
      </c>
      <c r="K18" s="87">
        <f>H18/'סכום נכסי הקרן'!$C$42</f>
        <v>2.9364341206578585E-4</v>
      </c>
    </row>
    <row r="19" spans="2:11">
      <c r="B19" s="82"/>
      <c r="C19" s="79"/>
      <c r="D19" s="79"/>
      <c r="E19" s="79"/>
      <c r="F19" s="86"/>
      <c r="G19" s="88"/>
      <c r="H19" s="79"/>
      <c r="I19" s="79"/>
      <c r="J19" s="87"/>
      <c r="K19" s="79"/>
    </row>
    <row r="20" spans="2:11">
      <c r="B20" s="80" t="s">
        <v>1600</v>
      </c>
      <c r="C20" s="81"/>
      <c r="D20" s="81"/>
      <c r="E20" s="81"/>
      <c r="F20" s="89"/>
      <c r="G20" s="91"/>
      <c r="H20" s="89">
        <v>2125.617819999999</v>
      </c>
      <c r="I20" s="81"/>
      <c r="J20" s="90">
        <v>0.92188323361607716</v>
      </c>
      <c r="K20" s="90">
        <f>H20/'סכום נכסי הקרן'!$C$42</f>
        <v>1.7236752709894682E-2</v>
      </c>
    </row>
    <row r="21" spans="2:11">
      <c r="B21" s="96" t="s">
        <v>198</v>
      </c>
      <c r="C21" s="81"/>
      <c r="D21" s="81"/>
      <c r="E21" s="81"/>
      <c r="F21" s="89"/>
      <c r="G21" s="91"/>
      <c r="H21" s="89">
        <v>136.88813999999996</v>
      </c>
      <c r="I21" s="81"/>
      <c r="J21" s="90">
        <v>5.9368565675127015E-2</v>
      </c>
      <c r="K21" s="90">
        <f>H21/'סכום נכסי הקרן'!$C$42</f>
        <v>1.1100335139726308E-3</v>
      </c>
    </row>
    <row r="22" spans="2:11" ht="16.5" customHeight="1">
      <c r="B22" s="85" t="s">
        <v>1601</v>
      </c>
      <c r="C22" s="79">
        <v>5295</v>
      </c>
      <c r="D22" s="92" t="s">
        <v>137</v>
      </c>
      <c r="E22" s="110">
        <v>43003</v>
      </c>
      <c r="F22" s="86">
        <v>13233.989999999998</v>
      </c>
      <c r="G22" s="88">
        <v>103.80249999999999</v>
      </c>
      <c r="H22" s="86">
        <v>47.832959999999993</v>
      </c>
      <c r="I22" s="87">
        <v>2.3819619759491716E-5</v>
      </c>
      <c r="J22" s="87">
        <v>2.0745217424940711E-2</v>
      </c>
      <c r="K22" s="87">
        <f>H22/'סכום נכסי הקרן'!$C$42</f>
        <v>3.8788012367260087E-4</v>
      </c>
    </row>
    <row r="23" spans="2:11" ht="16.5" customHeight="1">
      <c r="B23" s="85" t="s">
        <v>1602</v>
      </c>
      <c r="C23" s="79">
        <v>5288</v>
      </c>
      <c r="D23" s="92" t="s">
        <v>137</v>
      </c>
      <c r="E23" s="110">
        <v>42768</v>
      </c>
      <c r="F23" s="86">
        <v>19811.830000000002</v>
      </c>
      <c r="G23" s="88">
        <v>129.09389999999999</v>
      </c>
      <c r="H23" s="86">
        <v>89.055179999999979</v>
      </c>
      <c r="I23" s="87">
        <v>6.7483937045458294E-5</v>
      </c>
      <c r="J23" s="87">
        <v>3.8623348250186304E-2</v>
      </c>
      <c r="K23" s="87">
        <f>H23/'סכום נכסי הקרן'!$C$42</f>
        <v>7.2215339030003015E-4</v>
      </c>
    </row>
    <row r="24" spans="2:11" ht="16.5" customHeight="1">
      <c r="B24" s="82"/>
      <c r="C24" s="79"/>
      <c r="D24" s="79"/>
      <c r="E24" s="79"/>
      <c r="F24" s="86"/>
      <c r="G24" s="88"/>
      <c r="H24" s="79"/>
      <c r="I24" s="79"/>
      <c r="J24" s="87"/>
      <c r="K24" s="79"/>
    </row>
    <row r="25" spans="2:11">
      <c r="B25" s="96" t="s">
        <v>200</v>
      </c>
      <c r="C25" s="81"/>
      <c r="D25" s="81"/>
      <c r="E25" s="81"/>
      <c r="F25" s="89"/>
      <c r="G25" s="91"/>
      <c r="H25" s="89">
        <v>115.07580999999999</v>
      </c>
      <c r="I25" s="81"/>
      <c r="J25" s="90">
        <v>4.9908529574610616E-2</v>
      </c>
      <c r="K25" s="90">
        <f>H25/'סכום נכסי הקרן'!$C$42</f>
        <v>9.3315612110404041E-4</v>
      </c>
    </row>
    <row r="26" spans="2:11">
      <c r="B26" s="85" t="s">
        <v>1603</v>
      </c>
      <c r="C26" s="79">
        <v>5343</v>
      </c>
      <c r="D26" s="92" t="s">
        <v>137</v>
      </c>
      <c r="E26" s="110">
        <v>43437</v>
      </c>
      <c r="F26" s="86">
        <v>15081.499999999998</v>
      </c>
      <c r="G26" s="88">
        <v>104.28740000000001</v>
      </c>
      <c r="H26" s="86">
        <v>54.765239999999991</v>
      </c>
      <c r="I26" s="87">
        <v>1.3430578202715838E-7</v>
      </c>
      <c r="J26" s="87">
        <v>2.3751756343932302E-2</v>
      </c>
      <c r="K26" s="87">
        <f>H26/'סכום נכסי הקרן'!$C$42</f>
        <v>4.4409436639839282E-4</v>
      </c>
    </row>
    <row r="27" spans="2:11">
      <c r="B27" s="85" t="s">
        <v>1604</v>
      </c>
      <c r="C27" s="79">
        <v>5299</v>
      </c>
      <c r="D27" s="92" t="s">
        <v>137</v>
      </c>
      <c r="E27" s="110">
        <v>43002</v>
      </c>
      <c r="F27" s="86">
        <v>17690.96</v>
      </c>
      <c r="G27" s="88">
        <v>97.906899999999993</v>
      </c>
      <c r="H27" s="86">
        <v>60.310569999999991</v>
      </c>
      <c r="I27" s="87">
        <v>5.0439999999999998E-5</v>
      </c>
      <c r="J27" s="87">
        <v>2.6156773230678314E-2</v>
      </c>
      <c r="K27" s="87">
        <f>H27/'סכום נכסי הקרן'!$C$42</f>
        <v>4.8906175470564753E-4</v>
      </c>
    </row>
    <row r="28" spans="2:11">
      <c r="B28" s="82"/>
      <c r="C28" s="79"/>
      <c r="D28" s="79"/>
      <c r="E28" s="79"/>
      <c r="F28" s="86"/>
      <c r="G28" s="88"/>
      <c r="H28" s="79"/>
      <c r="I28" s="79"/>
      <c r="J28" s="87"/>
      <c r="K28" s="79"/>
    </row>
    <row r="29" spans="2:11">
      <c r="B29" s="96" t="s">
        <v>201</v>
      </c>
      <c r="C29" s="81"/>
      <c r="D29" s="81"/>
      <c r="E29" s="81"/>
      <c r="F29" s="89"/>
      <c r="G29" s="91"/>
      <c r="H29" s="89">
        <v>1873.6538699999996</v>
      </c>
      <c r="I29" s="81"/>
      <c r="J29" s="90">
        <v>0.81260613836633977</v>
      </c>
      <c r="K29" s="90">
        <f>H29/'סכום נכסי הקרן'!$C$42</f>
        <v>1.5193563074818017E-2</v>
      </c>
    </row>
    <row r="30" spans="2:11">
      <c r="B30" s="85" t="s">
        <v>1605</v>
      </c>
      <c r="C30" s="79">
        <v>5291</v>
      </c>
      <c r="D30" s="92" t="s">
        <v>137</v>
      </c>
      <c r="E30" s="110">
        <v>42908</v>
      </c>
      <c r="F30" s="86">
        <v>31511.469999999994</v>
      </c>
      <c r="G30" s="88">
        <v>101.3019</v>
      </c>
      <c r="H30" s="86">
        <v>111.15142999999998</v>
      </c>
      <c r="I30" s="87">
        <v>3.0235172584462947E-5</v>
      </c>
      <c r="J30" s="87">
        <v>4.8206520826707726E-2</v>
      </c>
      <c r="K30" s="87">
        <f>H30/'סכום נכסי הקרן'!$C$42</f>
        <v>9.0133310618423852E-4</v>
      </c>
    </row>
    <row r="31" spans="2:11">
      <c r="B31" s="85" t="s">
        <v>1606</v>
      </c>
      <c r="C31" s="79">
        <v>5302</v>
      </c>
      <c r="D31" s="92" t="s">
        <v>137</v>
      </c>
      <c r="E31" s="110">
        <v>43003</v>
      </c>
      <c r="F31" s="86">
        <v>5766.0499999999993</v>
      </c>
      <c r="G31" s="88">
        <v>79.671400000000006</v>
      </c>
      <c r="H31" s="86">
        <v>15.995929999999998</v>
      </c>
      <c r="I31" s="87">
        <v>2.5634891448166894E-6</v>
      </c>
      <c r="J31" s="87">
        <v>6.937455799602029E-3</v>
      </c>
      <c r="K31" s="87">
        <f>H31/'סכום נכסי הקרן'!$C$42</f>
        <v>1.2971188290790005E-4</v>
      </c>
    </row>
    <row r="32" spans="2:11">
      <c r="B32" s="85" t="s">
        <v>1607</v>
      </c>
      <c r="C32" s="79">
        <v>5281</v>
      </c>
      <c r="D32" s="92" t="s">
        <v>137</v>
      </c>
      <c r="E32" s="110">
        <v>42642</v>
      </c>
      <c r="F32" s="86">
        <v>48796.719999999994</v>
      </c>
      <c r="G32" s="88">
        <v>81.471299999999999</v>
      </c>
      <c r="H32" s="86">
        <v>138.42805999999996</v>
      </c>
      <c r="I32" s="87">
        <v>1.9080383828464601E-5</v>
      </c>
      <c r="J32" s="87">
        <v>6.0036430996800907E-2</v>
      </c>
      <c r="K32" s="87">
        <f>H32/'סכום נכסי הקרן'!$C$42</f>
        <v>1.122520810599181E-3</v>
      </c>
    </row>
    <row r="33" spans="2:11">
      <c r="B33" s="85" t="s">
        <v>1608</v>
      </c>
      <c r="C33" s="79">
        <v>5290</v>
      </c>
      <c r="D33" s="92" t="s">
        <v>137</v>
      </c>
      <c r="E33" s="110">
        <v>42779</v>
      </c>
      <c r="F33" s="86">
        <v>36127.319999999992</v>
      </c>
      <c r="G33" s="88">
        <v>82.819400000000002</v>
      </c>
      <c r="H33" s="86">
        <v>104.18293999999999</v>
      </c>
      <c r="I33" s="87">
        <v>1.3172374627934672E-5</v>
      </c>
      <c r="J33" s="87">
        <v>4.5184277583272134E-2</v>
      </c>
      <c r="K33" s="87">
        <f>H33/'סכום נכסי הקרן'!$C$42</f>
        <v>8.448252345615901E-4</v>
      </c>
    </row>
    <row r="34" spans="2:11">
      <c r="B34" s="85" t="s">
        <v>1609</v>
      </c>
      <c r="C34" s="79">
        <v>5307</v>
      </c>
      <c r="D34" s="92" t="s">
        <v>137</v>
      </c>
      <c r="E34" s="110">
        <v>43068</v>
      </c>
      <c r="F34" s="86">
        <v>1707.9999999999998</v>
      </c>
      <c r="G34" s="88">
        <v>97.578500000000005</v>
      </c>
      <c r="H34" s="86">
        <v>5.8032399999999988</v>
      </c>
      <c r="I34" s="87">
        <v>1.1618343701193296E-5</v>
      </c>
      <c r="J34" s="87">
        <v>2.5168727916715363E-3</v>
      </c>
      <c r="K34" s="87">
        <f>H34/'סכום נכסי הקרן'!$C$42</f>
        <v>4.7058794791327657E-5</v>
      </c>
    </row>
    <row r="35" spans="2:11">
      <c r="B35" s="85" t="s">
        <v>1610</v>
      </c>
      <c r="C35" s="79">
        <v>5294</v>
      </c>
      <c r="D35" s="92" t="s">
        <v>140</v>
      </c>
      <c r="E35" s="110">
        <v>43002</v>
      </c>
      <c r="F35" s="86">
        <v>51355.37999999999</v>
      </c>
      <c r="G35" s="88">
        <v>104.6078</v>
      </c>
      <c r="H35" s="86">
        <v>229.92904999999996</v>
      </c>
      <c r="I35" s="87">
        <v>1.580165723784393E-4</v>
      </c>
      <c r="J35" s="87">
        <v>9.9720530248599795E-2</v>
      </c>
      <c r="K35" s="87">
        <f>H35/'סכום נכסי הקרן'!$C$42</f>
        <v>1.8645074097426466E-3</v>
      </c>
    </row>
    <row r="36" spans="2:11">
      <c r="B36" s="85" t="s">
        <v>1611</v>
      </c>
      <c r="C36" s="79">
        <v>5285</v>
      </c>
      <c r="D36" s="92" t="s">
        <v>137</v>
      </c>
      <c r="E36" s="110">
        <v>42718</v>
      </c>
      <c r="F36" s="86">
        <v>33422.230000000003</v>
      </c>
      <c r="G36" s="88">
        <v>94.616100000000003</v>
      </c>
      <c r="H36" s="86">
        <v>110.11061999999998</v>
      </c>
      <c r="I36" s="87">
        <v>1.0067592982456139E-5</v>
      </c>
      <c r="J36" s="87">
        <v>4.7755120165990671E-2</v>
      </c>
      <c r="K36" s="87">
        <f>H36/'סכום נכסי הקרן'!$C$42</f>
        <v>8.9289312020972061E-4</v>
      </c>
    </row>
    <row r="37" spans="2:11">
      <c r="B37" s="85" t="s">
        <v>1612</v>
      </c>
      <c r="C37" s="79">
        <v>5239</v>
      </c>
      <c r="D37" s="92" t="s">
        <v>137</v>
      </c>
      <c r="E37" s="110">
        <v>43223</v>
      </c>
      <c r="F37" s="86">
        <v>931.7399999999999</v>
      </c>
      <c r="G37" s="88">
        <v>71.604699999999994</v>
      </c>
      <c r="H37" s="86">
        <v>2.32308</v>
      </c>
      <c r="I37" s="87">
        <v>6.6981481481481486E-7</v>
      </c>
      <c r="J37" s="87">
        <v>1.0075228398060934E-3</v>
      </c>
      <c r="K37" s="87">
        <f>H37/'סכום נכסי הקרן'!$C$42</f>
        <v>1.8837984471405193E-5</v>
      </c>
    </row>
    <row r="38" spans="2:11">
      <c r="B38" s="85" t="s">
        <v>1613</v>
      </c>
      <c r="C38" s="79">
        <v>7000</v>
      </c>
      <c r="D38" s="92" t="s">
        <v>137</v>
      </c>
      <c r="E38" s="110">
        <v>43137</v>
      </c>
      <c r="F38" s="86">
        <v>5.32</v>
      </c>
      <c r="G38" s="88">
        <v>100</v>
      </c>
      <c r="H38" s="86">
        <v>1.8519999999999995E-2</v>
      </c>
      <c r="I38" s="87">
        <v>1.7248886307412497E-5</v>
      </c>
      <c r="J38" s="87">
        <v>8.0321482657544495E-6</v>
      </c>
      <c r="K38" s="87">
        <f>H38/'סכום נכסי הקרן'!$C$42</f>
        <v>1.5017970642871707E-7</v>
      </c>
    </row>
    <row r="39" spans="2:11">
      <c r="B39" s="85" t="s">
        <v>1614</v>
      </c>
      <c r="C39" s="79">
        <v>6640</v>
      </c>
      <c r="D39" s="92" t="s">
        <v>137</v>
      </c>
      <c r="E39" s="110">
        <v>43563</v>
      </c>
      <c r="F39" s="86">
        <v>617.80999999999983</v>
      </c>
      <c r="G39" s="88">
        <v>97.055599999999998</v>
      </c>
      <c r="H39" s="86">
        <v>2.0878699999999997</v>
      </c>
      <c r="I39" s="87">
        <v>3.1395220588235294E-6</v>
      </c>
      <c r="J39" s="87">
        <v>9.0551195462315029E-4</v>
      </c>
      <c r="K39" s="87">
        <f>H39/'סכום נכסי הקרן'!$C$42</f>
        <v>1.6930653545427946E-5</v>
      </c>
    </row>
    <row r="40" spans="2:11">
      <c r="B40" s="85" t="s">
        <v>1615</v>
      </c>
      <c r="C40" s="79">
        <v>5292</v>
      </c>
      <c r="D40" s="92" t="s">
        <v>139</v>
      </c>
      <c r="E40" s="79"/>
      <c r="F40" s="86">
        <v>1360.3399999999997</v>
      </c>
      <c r="G40" s="88"/>
      <c r="H40" s="79"/>
      <c r="I40" s="87">
        <v>6.7139415694021981E-6</v>
      </c>
      <c r="J40" s="87">
        <v>0</v>
      </c>
      <c r="K40" s="79">
        <f>H40/'סכום נכסי הקרן'!$C$42</f>
        <v>0</v>
      </c>
    </row>
    <row r="41" spans="2:11">
      <c r="B41" s="85" t="s">
        <v>1616</v>
      </c>
      <c r="C41" s="79">
        <v>5329</v>
      </c>
      <c r="D41" s="92" t="s">
        <v>137</v>
      </c>
      <c r="E41" s="110">
        <v>43261</v>
      </c>
      <c r="F41" s="86">
        <v>2228.8099999999995</v>
      </c>
      <c r="G41" s="88">
        <v>112.5735</v>
      </c>
      <c r="H41" s="86">
        <v>8.7365199999999987</v>
      </c>
      <c r="I41" s="87">
        <v>2.4358579234972674E-6</v>
      </c>
      <c r="J41" s="87">
        <v>3.7890401709896908E-3</v>
      </c>
      <c r="K41" s="87">
        <f>H41/'סכום נכסי הקרן'!$C$42</f>
        <v>7.0844924881674707E-5</v>
      </c>
    </row>
    <row r="42" spans="2:11">
      <c r="B42" s="85" t="s">
        <v>1617</v>
      </c>
      <c r="C42" s="79">
        <v>5296</v>
      </c>
      <c r="D42" s="92" t="s">
        <v>137</v>
      </c>
      <c r="E42" s="110">
        <v>42912</v>
      </c>
      <c r="F42" s="86">
        <v>2727.4699999999993</v>
      </c>
      <c r="G42" s="88">
        <v>109.5779</v>
      </c>
      <c r="H42" s="86">
        <v>10.406689999999999</v>
      </c>
      <c r="I42" s="87">
        <v>2.4955109992694214E-4</v>
      </c>
      <c r="J42" s="87">
        <v>4.5133950883231204E-3</v>
      </c>
      <c r="K42" s="87">
        <f>H42/'סכום נכסי הקרן'!$C$42</f>
        <v>8.4388425977033804E-5</v>
      </c>
    </row>
    <row r="43" spans="2:11">
      <c r="B43" s="85" t="s">
        <v>1618</v>
      </c>
      <c r="C43" s="79">
        <v>5297</v>
      </c>
      <c r="D43" s="92" t="s">
        <v>137</v>
      </c>
      <c r="E43" s="110">
        <v>42916</v>
      </c>
      <c r="F43" s="86">
        <v>25652.669999999995</v>
      </c>
      <c r="G43" s="88">
        <v>103.61969999999999</v>
      </c>
      <c r="H43" s="86">
        <v>92.55580999999998</v>
      </c>
      <c r="I43" s="87">
        <v>1.8601750410734081E-5</v>
      </c>
      <c r="J43" s="87">
        <v>4.0141576067872484E-2</v>
      </c>
      <c r="K43" s="87">
        <f>H43/'סכום נכסי הקרן'!$C$42</f>
        <v>7.5054019298445563E-4</v>
      </c>
    </row>
    <row r="44" spans="2:11">
      <c r="B44" s="85" t="s">
        <v>1619</v>
      </c>
      <c r="C44" s="79">
        <v>6659</v>
      </c>
      <c r="D44" s="92" t="s">
        <v>137</v>
      </c>
      <c r="E44" s="110">
        <v>43570</v>
      </c>
      <c r="F44" s="86">
        <v>3141.6499999999996</v>
      </c>
      <c r="G44" s="88">
        <v>100</v>
      </c>
      <c r="H44" s="86">
        <v>10.939229999999998</v>
      </c>
      <c r="I44" s="87">
        <v>2.2317418617932612E-5</v>
      </c>
      <c r="J44" s="87">
        <v>4.7443583840814825E-3</v>
      </c>
      <c r="K44" s="87">
        <f>H44/'סכום נכסי הקרן'!$C$42</f>
        <v>8.8706822351847467E-5</v>
      </c>
    </row>
    <row r="45" spans="2:11">
      <c r="B45" s="85" t="s">
        <v>1620</v>
      </c>
      <c r="C45" s="79">
        <v>5293</v>
      </c>
      <c r="D45" s="92" t="s">
        <v>137</v>
      </c>
      <c r="E45" s="110">
        <v>42859</v>
      </c>
      <c r="F45" s="86">
        <v>1287.5399999999997</v>
      </c>
      <c r="G45" s="88">
        <v>112.497</v>
      </c>
      <c r="H45" s="86">
        <v>5.0434699999999992</v>
      </c>
      <c r="I45" s="87">
        <v>1.4894848508941794E-6</v>
      </c>
      <c r="J45" s="87">
        <v>2.1873595471859934E-3</v>
      </c>
      <c r="K45" s="87">
        <f>H45/'סכום נכסי הקרן'!$C$42</f>
        <v>4.0897777752810036E-5</v>
      </c>
    </row>
    <row r="46" spans="2:11">
      <c r="B46" s="85" t="s">
        <v>1621</v>
      </c>
      <c r="C46" s="79">
        <v>5313</v>
      </c>
      <c r="D46" s="92" t="s">
        <v>137</v>
      </c>
      <c r="E46" s="110">
        <v>43098</v>
      </c>
      <c r="F46" s="86">
        <v>968.27999999999986</v>
      </c>
      <c r="G46" s="88">
        <v>77.391099999999994</v>
      </c>
      <c r="H46" s="86">
        <v>2.6092699999999995</v>
      </c>
      <c r="I46" s="87">
        <v>4.8226760324125405E-6</v>
      </c>
      <c r="J46" s="87">
        <v>1.1316438177853734E-3</v>
      </c>
      <c r="K46" s="87">
        <f>H46/'סכום נכסי הקרן'!$C$42</f>
        <v>2.1158715042832541E-5</v>
      </c>
    </row>
    <row r="47" spans="2:11">
      <c r="B47" s="85" t="s">
        <v>1622</v>
      </c>
      <c r="C47" s="79">
        <v>5336</v>
      </c>
      <c r="D47" s="92" t="s">
        <v>139</v>
      </c>
      <c r="E47" s="110">
        <v>43363</v>
      </c>
      <c r="F47" s="86">
        <v>1842.0899999999997</v>
      </c>
      <c r="G47" s="88">
        <v>94.150499999999994</v>
      </c>
      <c r="H47" s="86">
        <v>6.5991599999999986</v>
      </c>
      <c r="I47" s="87">
        <v>1.1179841444141539E-5</v>
      </c>
      <c r="J47" s="87">
        <v>2.8620643385224693E-3</v>
      </c>
      <c r="K47" s="87">
        <f>H47/'סכום נכסי הקרן'!$C$42</f>
        <v>5.3512954183376495E-5</v>
      </c>
    </row>
    <row r="48" spans="2:11">
      <c r="B48" s="85" t="s">
        <v>1623</v>
      </c>
      <c r="C48" s="79">
        <v>5308</v>
      </c>
      <c r="D48" s="92" t="s">
        <v>137</v>
      </c>
      <c r="E48" s="110">
        <v>43072</v>
      </c>
      <c r="F48" s="86">
        <v>1825.7499999999998</v>
      </c>
      <c r="G48" s="88">
        <v>106.1361</v>
      </c>
      <c r="H48" s="86">
        <v>6.7473499999999982</v>
      </c>
      <c r="I48" s="87">
        <v>5.6835158871062057E-6</v>
      </c>
      <c r="J48" s="87">
        <v>2.9263345356878123E-3</v>
      </c>
      <c r="K48" s="87">
        <f>H48/'סכום נכסי הקרן'!$C$42</f>
        <v>5.4714635106468913E-5</v>
      </c>
    </row>
    <row r="49" spans="2:11">
      <c r="B49" s="85" t="s">
        <v>1624</v>
      </c>
      <c r="C49" s="79">
        <v>5321</v>
      </c>
      <c r="D49" s="92" t="s">
        <v>137</v>
      </c>
      <c r="E49" s="110">
        <v>43201</v>
      </c>
      <c r="F49" s="86">
        <v>7704.2099999999991</v>
      </c>
      <c r="G49" s="88">
        <v>106.7396</v>
      </c>
      <c r="H49" s="86">
        <v>28.634019999999996</v>
      </c>
      <c r="I49" s="87">
        <v>2.0867307692307695E-6</v>
      </c>
      <c r="J49" s="87">
        <v>1.2418611991607896E-2</v>
      </c>
      <c r="K49" s="87">
        <f>H49/'סכום נכסי הקרן'!$C$42</f>
        <v>2.3219485515518434E-4</v>
      </c>
    </row>
    <row r="50" spans="2:11">
      <c r="B50" s="85" t="s">
        <v>1625</v>
      </c>
      <c r="C50" s="79">
        <v>7012</v>
      </c>
      <c r="D50" s="92" t="s">
        <v>139</v>
      </c>
      <c r="E50" s="110">
        <v>43721</v>
      </c>
      <c r="F50" s="86">
        <v>42.04999999999999</v>
      </c>
      <c r="G50" s="88">
        <v>100</v>
      </c>
      <c r="H50" s="86">
        <v>0.15999999999999998</v>
      </c>
      <c r="I50" s="87">
        <v>2.5167166484598417E-6</v>
      </c>
      <c r="J50" s="87">
        <v>6.9392209639347307E-5</v>
      </c>
      <c r="K50" s="87">
        <f>H50/'סכום נכסי הקרן'!$C$42</f>
        <v>1.2974488676347051E-6</v>
      </c>
    </row>
    <row r="51" spans="2:11">
      <c r="B51" s="85" t="s">
        <v>1626</v>
      </c>
      <c r="C51" s="79">
        <v>5303</v>
      </c>
      <c r="D51" s="92" t="s">
        <v>139</v>
      </c>
      <c r="E51" s="110">
        <v>43034</v>
      </c>
      <c r="F51" s="86">
        <v>28151.33</v>
      </c>
      <c r="G51" s="88">
        <v>99.294300000000007</v>
      </c>
      <c r="H51" s="86">
        <v>106.35990999999997</v>
      </c>
      <c r="I51" s="87">
        <v>6.1204624277456652E-5</v>
      </c>
      <c r="J51" s="87">
        <v>4.6128432324638188E-2</v>
      </c>
      <c r="K51" s="87">
        <f>H51/'סכום נכסי הקרן'!$C$42</f>
        <v>8.6247840494518195E-4</v>
      </c>
    </row>
    <row r="52" spans="2:11">
      <c r="B52" s="85" t="s">
        <v>1627</v>
      </c>
      <c r="C52" s="79">
        <v>6644</v>
      </c>
      <c r="D52" s="92" t="s">
        <v>137</v>
      </c>
      <c r="E52" s="110">
        <v>43444</v>
      </c>
      <c r="F52" s="86">
        <v>1004.3099999999998</v>
      </c>
      <c r="G52" s="88">
        <v>103.37130000000001</v>
      </c>
      <c r="H52" s="86">
        <v>3.614879999999999</v>
      </c>
      <c r="I52" s="87">
        <v>6.3829411764705884E-6</v>
      </c>
      <c r="J52" s="87">
        <v>1.5677781923817734E-3</v>
      </c>
      <c r="K52" s="87">
        <f>H52/'סכום נכסי הקרן'!$C$42</f>
        <v>2.9313262266470885E-5</v>
      </c>
    </row>
    <row r="53" spans="2:11">
      <c r="B53" s="85" t="s">
        <v>1628</v>
      </c>
      <c r="C53" s="79">
        <v>5340</v>
      </c>
      <c r="D53" s="92" t="s">
        <v>140</v>
      </c>
      <c r="E53" s="110">
        <v>43375</v>
      </c>
      <c r="F53" s="86">
        <v>1876.7199999999998</v>
      </c>
      <c r="G53" s="88">
        <v>102.68389999999999</v>
      </c>
      <c r="H53" s="86">
        <v>8.2479399999999981</v>
      </c>
      <c r="I53" s="87">
        <v>8.448565217391304E-6</v>
      </c>
      <c r="J53" s="87">
        <v>3.5771423848297381E-3</v>
      </c>
      <c r="K53" s="87">
        <f>H53/'סכום נכסי הקרן'!$C$42</f>
        <v>6.6883002583243667E-5</v>
      </c>
    </row>
    <row r="54" spans="2:11">
      <c r="B54" s="85" t="s">
        <v>1629</v>
      </c>
      <c r="C54" s="79">
        <v>5280</v>
      </c>
      <c r="D54" s="92" t="s">
        <v>140</v>
      </c>
      <c r="E54" s="110">
        <v>42604</v>
      </c>
      <c r="F54" s="86">
        <v>1122.4000000000001</v>
      </c>
      <c r="G54" s="88">
        <v>68.829499999999996</v>
      </c>
      <c r="H54" s="86">
        <v>3.3064699999999991</v>
      </c>
      <c r="I54" s="87">
        <v>2.9614775725593669E-5</v>
      </c>
      <c r="J54" s="87">
        <v>1.4340203712888289E-3</v>
      </c>
      <c r="K54" s="87">
        <f>H54/'סכום נכסי הקרן'!$C$42</f>
        <v>2.6812348483550766E-5</v>
      </c>
    </row>
    <row r="55" spans="2:11">
      <c r="B55" s="85" t="s">
        <v>1630</v>
      </c>
      <c r="C55" s="79">
        <v>5318</v>
      </c>
      <c r="D55" s="92" t="s">
        <v>139</v>
      </c>
      <c r="E55" s="110">
        <v>43165</v>
      </c>
      <c r="F55" s="86">
        <v>1145.4599999999998</v>
      </c>
      <c r="G55" s="88">
        <v>110.0403</v>
      </c>
      <c r="H55" s="86">
        <v>4.796079999999999</v>
      </c>
      <c r="I55" s="87">
        <v>9.3126829268292689E-6</v>
      </c>
      <c r="J55" s="87">
        <v>2.0800661800442549E-3</v>
      </c>
      <c r="K55" s="87">
        <f>H55/'סכום נכסי הקרן'!$C$42</f>
        <v>3.8891678531784095E-5</v>
      </c>
    </row>
    <row r="56" spans="2:11">
      <c r="B56" s="85" t="s">
        <v>1631</v>
      </c>
      <c r="C56" s="79">
        <v>5319</v>
      </c>
      <c r="D56" s="92" t="s">
        <v>137</v>
      </c>
      <c r="E56" s="110">
        <v>43165</v>
      </c>
      <c r="F56" s="86">
        <v>1979.6399999999996</v>
      </c>
      <c r="G56" s="88">
        <v>115.8772</v>
      </c>
      <c r="H56" s="86">
        <v>7.9875699999999989</v>
      </c>
      <c r="I56" s="87">
        <v>3.9045115545395351E-5</v>
      </c>
      <c r="J56" s="87">
        <v>3.4642195746810082E-3</v>
      </c>
      <c r="K56" s="87">
        <f>H56/'סכום נכסי הקרן'!$C$42</f>
        <v>6.4771647822830882E-5</v>
      </c>
    </row>
    <row r="57" spans="2:11">
      <c r="B57" s="85" t="s">
        <v>1632</v>
      </c>
      <c r="C57" s="79">
        <v>5324</v>
      </c>
      <c r="D57" s="92" t="s">
        <v>139</v>
      </c>
      <c r="E57" s="110">
        <v>43192</v>
      </c>
      <c r="F57" s="86">
        <v>1510.2799999999997</v>
      </c>
      <c r="G57" s="88">
        <v>103.3223</v>
      </c>
      <c r="H57" s="86">
        <v>5.9375099999999987</v>
      </c>
      <c r="I57" s="87">
        <v>1.6753690476190476E-5</v>
      </c>
      <c r="J57" s="87">
        <v>2.5751058665982561E-3</v>
      </c>
      <c r="K57" s="87">
        <f>H57/'סכום נכסי הקרן'!$C$42</f>
        <v>4.8147597662935857E-5</v>
      </c>
    </row>
    <row r="58" spans="2:11">
      <c r="B58" s="85" t="s">
        <v>1633</v>
      </c>
      <c r="C58" s="79">
        <v>5325</v>
      </c>
      <c r="D58" s="92" t="s">
        <v>137</v>
      </c>
      <c r="E58" s="110">
        <v>43201</v>
      </c>
      <c r="F58" s="86">
        <v>2942.4699999999993</v>
      </c>
      <c r="G58" s="88">
        <v>131.20660000000001</v>
      </c>
      <c r="H58" s="86">
        <v>13.442989999999998</v>
      </c>
      <c r="I58" s="87">
        <v>1.7317632449143026E-6</v>
      </c>
      <c r="J58" s="87">
        <v>5.8302423766228087E-3</v>
      </c>
      <c r="K58" s="87">
        <f>H58/'סכום נכסי הקרן'!$C$42</f>
        <v>1.0900995095702915E-4</v>
      </c>
    </row>
    <row r="59" spans="2:11">
      <c r="B59" s="85" t="s">
        <v>1634</v>
      </c>
      <c r="C59" s="79">
        <v>5330</v>
      </c>
      <c r="D59" s="92" t="s">
        <v>137</v>
      </c>
      <c r="E59" s="110">
        <v>43272</v>
      </c>
      <c r="F59" s="86">
        <v>2964.34</v>
      </c>
      <c r="G59" s="88">
        <v>96.233199999999997</v>
      </c>
      <c r="H59" s="86">
        <v>9.9330299999999987</v>
      </c>
      <c r="I59" s="87">
        <v>1.5623784631468897E-6</v>
      </c>
      <c r="J59" s="87">
        <v>4.3079681257120368E-3</v>
      </c>
      <c r="K59" s="87">
        <f>H59/'סכום נכסי הקרן'!$C$42</f>
        <v>8.0547490785509712E-5</v>
      </c>
    </row>
    <row r="60" spans="2:11">
      <c r="B60" s="85" t="s">
        <v>1635</v>
      </c>
      <c r="C60" s="79">
        <v>5298</v>
      </c>
      <c r="D60" s="92" t="s">
        <v>137</v>
      </c>
      <c r="E60" s="110">
        <v>43188</v>
      </c>
      <c r="F60" s="86">
        <v>4.1799999999999988</v>
      </c>
      <c r="G60" s="88">
        <v>100</v>
      </c>
      <c r="H60" s="86">
        <v>1.4549999999999997E-2</v>
      </c>
      <c r="I60" s="87">
        <v>8.827733454990252E-5</v>
      </c>
      <c r="J60" s="87">
        <v>6.3103540640781447E-6</v>
      </c>
      <c r="K60" s="87">
        <f>H60/'סכום נכסי הקרן'!$C$42</f>
        <v>1.1798675640053098E-7</v>
      </c>
    </row>
    <row r="61" spans="2:11">
      <c r="B61" s="85" t="s">
        <v>1636</v>
      </c>
      <c r="C61" s="79">
        <v>5311</v>
      </c>
      <c r="D61" s="92" t="s">
        <v>137</v>
      </c>
      <c r="E61" s="110">
        <v>43089</v>
      </c>
      <c r="F61" s="86">
        <v>3076.51</v>
      </c>
      <c r="G61" s="88">
        <v>96.598200000000006</v>
      </c>
      <c r="H61" s="86">
        <v>10.347979999999998</v>
      </c>
      <c r="I61" s="87">
        <v>5.63043956043956E-6</v>
      </c>
      <c r="J61" s="87">
        <v>4.4879324843985812E-3</v>
      </c>
      <c r="K61" s="87">
        <f>H61/'סכום נכסי הקרן'!$C$42</f>
        <v>8.3912343333166089E-5</v>
      </c>
    </row>
    <row r="62" spans="2:11">
      <c r="B62" s="85" t="s">
        <v>1637</v>
      </c>
      <c r="C62" s="79">
        <v>5331</v>
      </c>
      <c r="D62" s="92" t="s">
        <v>137</v>
      </c>
      <c r="E62" s="110">
        <v>43455</v>
      </c>
      <c r="F62" s="86">
        <v>12818.799999999997</v>
      </c>
      <c r="G62" s="88">
        <v>107.8549</v>
      </c>
      <c r="H62" s="86">
        <v>48.14112999999999</v>
      </c>
      <c r="I62" s="87">
        <v>9.313661428571428E-5</v>
      </c>
      <c r="J62" s="87">
        <v>2.0878871157719196E-2</v>
      </c>
      <c r="K62" s="87">
        <f>H62/'סכום נכסי הקרן'!$C$42</f>
        <v>3.9037909128221952E-4</v>
      </c>
    </row>
    <row r="63" spans="2:11">
      <c r="B63" s="85" t="s">
        <v>1638</v>
      </c>
      <c r="C63" s="79">
        <v>7010</v>
      </c>
      <c r="D63" s="92" t="s">
        <v>139</v>
      </c>
      <c r="E63" s="110">
        <v>43693</v>
      </c>
      <c r="F63" s="86">
        <v>418.6699999999999</v>
      </c>
      <c r="G63" s="88">
        <v>100</v>
      </c>
      <c r="H63" s="86">
        <v>1.5930399999999998</v>
      </c>
      <c r="I63" s="87">
        <v>7.3304533333333333E-6</v>
      </c>
      <c r="J63" s="87">
        <v>6.9090353527416146E-4</v>
      </c>
      <c r="K63" s="87">
        <f>H63/'סכום נכסי הקרן'!$C$42</f>
        <v>1.2918049650604941E-5</v>
      </c>
    </row>
    <row r="64" spans="2:11">
      <c r="B64" s="85" t="s">
        <v>1639</v>
      </c>
      <c r="C64" s="79">
        <v>5287</v>
      </c>
      <c r="D64" s="92" t="s">
        <v>139</v>
      </c>
      <c r="E64" s="110">
        <v>42809</v>
      </c>
      <c r="F64" s="86">
        <v>45547.329999999987</v>
      </c>
      <c r="G64" s="88">
        <v>97.441500000000005</v>
      </c>
      <c r="H64" s="86">
        <v>168.87351000000001</v>
      </c>
      <c r="I64" s="87">
        <v>2.9516738118853233E-5</v>
      </c>
      <c r="J64" s="87">
        <v>7.3240662552827601E-2</v>
      </c>
      <c r="K64" s="87">
        <f>H64/'סכום נכסי הקרן'!$C$42</f>
        <v>1.3694046520187379E-3</v>
      </c>
    </row>
    <row r="65" spans="2:11">
      <c r="B65" s="85" t="s">
        <v>1640</v>
      </c>
      <c r="C65" s="79">
        <v>5335</v>
      </c>
      <c r="D65" s="92" t="s">
        <v>137</v>
      </c>
      <c r="E65" s="110">
        <v>43355</v>
      </c>
      <c r="F65" s="86">
        <v>17305.229999999996</v>
      </c>
      <c r="G65" s="88">
        <v>103.0442</v>
      </c>
      <c r="H65" s="86">
        <v>62.091169999999991</v>
      </c>
      <c r="I65" s="87">
        <v>4.829296411592224E-5</v>
      </c>
      <c r="J65" s="87">
        <v>2.6929021783702201E-2</v>
      </c>
      <c r="K65" s="87">
        <f>H65/'סכום נכסי הקרן'!$C$42</f>
        <v>5.0350073879133728E-4</v>
      </c>
    </row>
    <row r="66" spans="2:11">
      <c r="B66" s="85" t="s">
        <v>1641</v>
      </c>
      <c r="C66" s="79">
        <v>5306</v>
      </c>
      <c r="D66" s="92" t="s">
        <v>139</v>
      </c>
      <c r="E66" s="110">
        <v>43068</v>
      </c>
      <c r="F66" s="86">
        <v>868.09999999999991</v>
      </c>
      <c r="G66" s="88">
        <v>70.100800000000007</v>
      </c>
      <c r="H66" s="86">
        <v>2.3154999999999997</v>
      </c>
      <c r="I66" s="87">
        <v>3.5813959892305157E-6</v>
      </c>
      <c r="J66" s="87">
        <v>1.0042353838744292E-3</v>
      </c>
      <c r="K66" s="87">
        <f>H66/'סכום נכסי הקרן'!$C$42</f>
        <v>1.8776517831300996E-5</v>
      </c>
    </row>
    <row r="67" spans="2:11">
      <c r="B67" s="85" t="s">
        <v>1642</v>
      </c>
      <c r="C67" s="79">
        <v>5304</v>
      </c>
      <c r="D67" s="92" t="s">
        <v>139</v>
      </c>
      <c r="E67" s="110">
        <v>43080</v>
      </c>
      <c r="F67" s="86">
        <v>27445.24</v>
      </c>
      <c r="G67" s="88">
        <v>92.688999999999993</v>
      </c>
      <c r="H67" s="86">
        <v>96.794329999999988</v>
      </c>
      <c r="I67" s="87">
        <v>1.05884E-5</v>
      </c>
      <c r="J67" s="87">
        <v>4.1979827745376022E-2</v>
      </c>
      <c r="K67" s="87">
        <f>H67/'סכום נכסי הקרן'!$C$42</f>
        <v>7.849105865747497E-4</v>
      </c>
    </row>
    <row r="68" spans="2:11">
      <c r="B68" s="85" t="s">
        <v>1643</v>
      </c>
      <c r="C68" s="79">
        <v>5284</v>
      </c>
      <c r="D68" s="92" t="s">
        <v>139</v>
      </c>
      <c r="E68" s="110">
        <v>42662</v>
      </c>
      <c r="F68" s="86">
        <v>36381.94999999999</v>
      </c>
      <c r="G68" s="88">
        <v>90.965800000000002</v>
      </c>
      <c r="H68" s="86">
        <v>125.92696999999998</v>
      </c>
      <c r="I68" s="87">
        <v>5.9731585000000001E-5</v>
      </c>
      <c r="J68" s="87">
        <v>5.4614691884298738E-2</v>
      </c>
      <c r="K68" s="87">
        <f>H68/'סכום נכסי הקרן'!$C$42</f>
        <v>1.0211487789448092E-3</v>
      </c>
    </row>
    <row r="69" spans="2:11">
      <c r="B69" s="85" t="s">
        <v>1644</v>
      </c>
      <c r="C69" s="79">
        <v>5276</v>
      </c>
      <c r="D69" s="92" t="s">
        <v>137</v>
      </c>
      <c r="E69" s="110">
        <v>42521</v>
      </c>
      <c r="F69" s="86">
        <v>38457.429999999993</v>
      </c>
      <c r="G69" s="88">
        <v>122.55289999999999</v>
      </c>
      <c r="H69" s="86">
        <v>164.10905999999997</v>
      </c>
      <c r="I69" s="87">
        <v>5.3333333333333337E-6</v>
      </c>
      <c r="J69" s="87">
        <v>7.1174314345226405E-2</v>
      </c>
      <c r="K69" s="87">
        <f>H69/'סכום נכסי הקרן'!$C$42</f>
        <v>1.3307694629099741E-3</v>
      </c>
    </row>
    <row r="70" spans="2:11">
      <c r="B70" s="85" t="s">
        <v>1645</v>
      </c>
      <c r="C70" s="79">
        <v>6642</v>
      </c>
      <c r="D70" s="92" t="s">
        <v>137</v>
      </c>
      <c r="E70" s="110">
        <v>43465</v>
      </c>
      <c r="F70" s="86">
        <v>3032.8</v>
      </c>
      <c r="G70" s="88">
        <v>97.357900000000001</v>
      </c>
      <c r="H70" s="86">
        <v>10.281189999999999</v>
      </c>
      <c r="I70" s="87">
        <v>3.7375666666666666E-6</v>
      </c>
      <c r="J70" s="87">
        <v>4.4589655738872568E-3</v>
      </c>
      <c r="K70" s="87">
        <f>H70/'סכום נכסי הקרן'!$C$42</f>
        <v>8.3370739521482825E-5</v>
      </c>
    </row>
    <row r="71" spans="2:11">
      <c r="B71" s="85" t="s">
        <v>1646</v>
      </c>
      <c r="C71" s="79">
        <v>5312</v>
      </c>
      <c r="D71" s="92" t="s">
        <v>137</v>
      </c>
      <c r="E71" s="110">
        <v>43095</v>
      </c>
      <c r="F71" s="86">
        <v>1067.4399999999998</v>
      </c>
      <c r="G71" s="88">
        <v>109.6888</v>
      </c>
      <c r="H71" s="86">
        <v>4.0769299999999991</v>
      </c>
      <c r="I71" s="87">
        <v>4.0740352008793539E-5</v>
      </c>
      <c r="J71" s="87">
        <v>1.7681698827809011E-3</v>
      </c>
      <c r="K71" s="87">
        <f>H71/'סכום נכסי הקרן'!$C$42</f>
        <v>3.3060051324537236E-5</v>
      </c>
    </row>
    <row r="72" spans="2:11">
      <c r="B72" s="85" t="s">
        <v>1647</v>
      </c>
      <c r="C72" s="79">
        <v>5286</v>
      </c>
      <c r="D72" s="92" t="s">
        <v>137</v>
      </c>
      <c r="E72" s="110">
        <v>42727</v>
      </c>
      <c r="F72" s="86">
        <v>31605.069999999996</v>
      </c>
      <c r="G72" s="88">
        <v>107.5107</v>
      </c>
      <c r="H72" s="86">
        <v>118.31427999999998</v>
      </c>
      <c r="I72" s="87">
        <v>1.6648202892573243E-5</v>
      </c>
      <c r="J72" s="87">
        <v>5.131305825680272E-2</v>
      </c>
      <c r="K72" s="87">
        <f>H72/'סכום נכסי הקרן'!$C$42</f>
        <v>9.5941705381884636E-4</v>
      </c>
    </row>
    <row r="73" spans="2:11">
      <c r="B73" s="85" t="s">
        <v>1648</v>
      </c>
      <c r="C73" s="79">
        <v>5338</v>
      </c>
      <c r="D73" s="92" t="s">
        <v>137</v>
      </c>
      <c r="E73" s="110">
        <v>43375</v>
      </c>
      <c r="F73" s="86">
        <v>889.56999999999982</v>
      </c>
      <c r="G73" s="88">
        <v>99.734700000000004</v>
      </c>
      <c r="H73" s="86">
        <v>3.0892699999999995</v>
      </c>
      <c r="I73" s="87">
        <v>4.879714285714286E-6</v>
      </c>
      <c r="J73" s="87">
        <v>1.3398204467034152E-3</v>
      </c>
      <c r="K73" s="87">
        <f>H73/'סכום נכסי הקרן'!$C$42</f>
        <v>2.5051061645736656E-5</v>
      </c>
    </row>
    <row r="74" spans="2:11">
      <c r="B74" s="85" t="s">
        <v>1649</v>
      </c>
      <c r="C74" s="79">
        <v>6641</v>
      </c>
      <c r="D74" s="92" t="s">
        <v>137</v>
      </c>
      <c r="E74" s="110">
        <v>43461</v>
      </c>
      <c r="F74" s="86">
        <v>568.96999999999991</v>
      </c>
      <c r="G74" s="88">
        <v>80.575500000000005</v>
      </c>
      <c r="H74" s="86">
        <v>1.5963199999999997</v>
      </c>
      <c r="I74" s="87">
        <v>4.9077586206896552E-6</v>
      </c>
      <c r="J74" s="87">
        <v>6.9232607557176797E-4</v>
      </c>
      <c r="K74" s="87">
        <f>H74/'סכום נכסי הקרן'!$C$42</f>
        <v>1.2944647352391451E-5</v>
      </c>
    </row>
    <row r="75" spans="2:11">
      <c r="B75" s="132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>
      <c r="B76" s="132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2:11">
      <c r="B77" s="132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2:11">
      <c r="B78" s="133" t="s">
        <v>117</v>
      </c>
      <c r="C78" s="114"/>
      <c r="D78" s="114"/>
      <c r="E78" s="114"/>
      <c r="F78" s="114"/>
      <c r="G78" s="114"/>
      <c r="H78" s="114"/>
      <c r="I78" s="114"/>
      <c r="J78" s="114"/>
      <c r="K78" s="114"/>
    </row>
    <row r="79" spans="2:11">
      <c r="B79" s="133" t="s">
        <v>206</v>
      </c>
      <c r="C79" s="114"/>
      <c r="D79" s="114"/>
      <c r="E79" s="114"/>
      <c r="F79" s="114"/>
      <c r="G79" s="114"/>
      <c r="H79" s="114"/>
      <c r="I79" s="114"/>
      <c r="J79" s="114"/>
      <c r="K79" s="114"/>
    </row>
    <row r="80" spans="2:11">
      <c r="B80" s="133" t="s">
        <v>214</v>
      </c>
      <c r="C80" s="114"/>
      <c r="D80" s="114"/>
      <c r="E80" s="114"/>
      <c r="F80" s="114"/>
      <c r="G80" s="114"/>
      <c r="H80" s="114"/>
      <c r="I80" s="114"/>
      <c r="J80" s="114"/>
      <c r="K80" s="114"/>
    </row>
    <row r="81" spans="2:11">
      <c r="B81" s="132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2:11">
      <c r="B82" s="132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>
      <c r="B83" s="132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2:11">
      <c r="B84" s="132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2:11">
      <c r="B85" s="132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2:11">
      <c r="B86" s="132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2:11">
      <c r="B87" s="132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2:11">
      <c r="B88" s="132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>
      <c r="B89" s="132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>
      <c r="B90" s="132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2:11">
      <c r="B91" s="132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2:11">
      <c r="B92" s="132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>
      <c r="B93" s="132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>
      <c r="B94" s="132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2:11">
      <c r="B95" s="132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2:11">
      <c r="B96" s="132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2:11">
      <c r="B97" s="132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2:11">
      <c r="B98" s="132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>
      <c r="B99" s="132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>
      <c r="B100" s="132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>
      <c r="B101" s="132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2:11">
      <c r="B102" s="132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2:11">
      <c r="B103" s="132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2:11">
      <c r="B104" s="132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2:11">
      <c r="B105" s="132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2:11">
      <c r="B106" s="132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2:11">
      <c r="B107" s="132"/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2:11">
      <c r="B108" s="132"/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>
      <c r="B109" s="132"/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2:11">
      <c r="B110" s="132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2:11">
      <c r="B111" s="132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32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32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32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32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32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32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32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32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32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32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32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32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32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32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32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56" t="s">
        <v>151</v>
      </c>
      <c r="C1" s="77" t="s" vm="1">
        <v>224</v>
      </c>
    </row>
    <row r="2" spans="2:12">
      <c r="B2" s="56" t="s">
        <v>150</v>
      </c>
      <c r="C2" s="77" t="s">
        <v>225</v>
      </c>
    </row>
    <row r="3" spans="2:12">
      <c r="B3" s="56" t="s">
        <v>152</v>
      </c>
      <c r="C3" s="77" t="s">
        <v>226</v>
      </c>
    </row>
    <row r="4" spans="2:12">
      <c r="B4" s="56" t="s">
        <v>153</v>
      </c>
      <c r="C4" s="77">
        <v>2208</v>
      </c>
    </row>
    <row r="6" spans="2:12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2:12" ht="26.25" customHeight="1">
      <c r="B7" s="161" t="s">
        <v>102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2:12" s="3" customFormat="1" ht="78.75">
      <c r="B8" s="22" t="s">
        <v>121</v>
      </c>
      <c r="C8" s="30" t="s">
        <v>45</v>
      </c>
      <c r="D8" s="30" t="s">
        <v>66</v>
      </c>
      <c r="E8" s="30" t="s">
        <v>106</v>
      </c>
      <c r="F8" s="30" t="s">
        <v>107</v>
      </c>
      <c r="G8" s="30" t="s">
        <v>208</v>
      </c>
      <c r="H8" s="30" t="s">
        <v>207</v>
      </c>
      <c r="I8" s="30" t="s">
        <v>115</v>
      </c>
      <c r="J8" s="30" t="s">
        <v>60</v>
      </c>
      <c r="K8" s="30" t="s">
        <v>154</v>
      </c>
      <c r="L8" s="31" t="s">
        <v>156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215</v>
      </c>
      <c r="H9" s="16"/>
      <c r="I9" s="16" t="s">
        <v>211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115" t="s">
        <v>48</v>
      </c>
      <c r="C11" s="116"/>
      <c r="D11" s="116"/>
      <c r="E11" s="116"/>
      <c r="F11" s="116"/>
      <c r="G11" s="117"/>
      <c r="H11" s="118"/>
      <c r="I11" s="117">
        <v>4.1999999999999991E-4</v>
      </c>
      <c r="J11" s="116"/>
      <c r="K11" s="119">
        <v>1</v>
      </c>
      <c r="L11" s="119">
        <f>I11/'סכום נכסי הקרן'!$C$42</f>
        <v>3.4058032775411003E-9</v>
      </c>
    </row>
    <row r="12" spans="2:12" ht="21" customHeight="1">
      <c r="B12" s="120" t="s">
        <v>204</v>
      </c>
      <c r="C12" s="116"/>
      <c r="D12" s="116"/>
      <c r="E12" s="116"/>
      <c r="F12" s="116"/>
      <c r="G12" s="117"/>
      <c r="H12" s="118"/>
      <c r="I12" s="117">
        <v>4.1999999999999991E-4</v>
      </c>
      <c r="J12" s="116"/>
      <c r="K12" s="119">
        <v>1</v>
      </c>
      <c r="L12" s="119">
        <f>I12/'סכום נכסי הקרן'!$C$42</f>
        <v>3.4058032775411003E-9</v>
      </c>
    </row>
    <row r="13" spans="2:12">
      <c r="B13" s="82" t="s">
        <v>1650</v>
      </c>
      <c r="C13" s="79" t="s">
        <v>1651</v>
      </c>
      <c r="D13" s="92" t="s">
        <v>1000</v>
      </c>
      <c r="E13" s="92" t="s">
        <v>137</v>
      </c>
      <c r="F13" s="110">
        <v>42731</v>
      </c>
      <c r="G13" s="86">
        <v>42.999999999999993</v>
      </c>
      <c r="H13" s="88">
        <v>0.28499999999999998</v>
      </c>
      <c r="I13" s="86">
        <v>4.1999999999999991E-4</v>
      </c>
      <c r="J13" s="87">
        <v>2.1229766304707377E-6</v>
      </c>
      <c r="K13" s="87">
        <v>1</v>
      </c>
      <c r="L13" s="87">
        <f>I13/'סכום נכסי הקרן'!$C$42</f>
        <v>3.4058032775411003E-9</v>
      </c>
    </row>
    <row r="14" spans="2:12">
      <c r="B14" s="78"/>
      <c r="C14" s="79"/>
      <c r="D14" s="79"/>
      <c r="E14" s="79"/>
      <c r="F14" s="79"/>
      <c r="G14" s="86"/>
      <c r="H14" s="88"/>
      <c r="I14" s="79"/>
      <c r="J14" s="79"/>
      <c r="K14" s="87"/>
      <c r="L14" s="79"/>
    </row>
    <row r="15" spans="2:1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134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134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134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132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32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32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32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32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32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32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32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32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32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32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32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32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32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32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32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32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32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32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32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32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32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32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32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32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32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32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32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32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32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32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32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32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32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32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32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32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32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32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32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32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32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32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32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32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32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32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32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32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32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32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32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32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32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32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32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32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32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32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32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32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32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32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32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32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32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32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32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32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32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32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32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32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32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32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32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32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32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32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32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32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32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32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89</v>
      </c>
      <c r="C6" s="13" t="s">
        <v>45</v>
      </c>
      <c r="E6" s="13" t="s">
        <v>122</v>
      </c>
      <c r="I6" s="13" t="s">
        <v>15</v>
      </c>
      <c r="J6" s="13" t="s">
        <v>67</v>
      </c>
      <c r="M6" s="13" t="s">
        <v>106</v>
      </c>
      <c r="Q6" s="13" t="s">
        <v>17</v>
      </c>
      <c r="R6" s="13" t="s">
        <v>19</v>
      </c>
      <c r="U6" s="13" t="s">
        <v>63</v>
      </c>
      <c r="W6" s="14" t="s">
        <v>59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91</v>
      </c>
      <c r="C8" s="30" t="s">
        <v>45</v>
      </c>
      <c r="D8" s="30" t="s">
        <v>124</v>
      </c>
      <c r="I8" s="30" t="s">
        <v>15</v>
      </c>
      <c r="J8" s="30" t="s">
        <v>67</v>
      </c>
      <c r="K8" s="30" t="s">
        <v>107</v>
      </c>
      <c r="L8" s="30" t="s">
        <v>18</v>
      </c>
      <c r="M8" s="30" t="s">
        <v>106</v>
      </c>
      <c r="Q8" s="30" t="s">
        <v>17</v>
      </c>
      <c r="R8" s="30" t="s">
        <v>19</v>
      </c>
      <c r="S8" s="30" t="s">
        <v>0</v>
      </c>
      <c r="T8" s="30" t="s">
        <v>110</v>
      </c>
      <c r="U8" s="30" t="s">
        <v>63</v>
      </c>
      <c r="V8" s="30" t="s">
        <v>60</v>
      </c>
      <c r="W8" s="31" t="s">
        <v>116</v>
      </c>
    </row>
    <row r="9" spans="2:25" ht="31.5">
      <c r="B9" s="48" t="str">
        <f>'תעודות חוב מסחריות '!B7:T7</f>
        <v>2. תעודות חוב מסחריות</v>
      </c>
      <c r="C9" s="13" t="s">
        <v>45</v>
      </c>
      <c r="D9" s="13" t="s">
        <v>124</v>
      </c>
      <c r="E9" s="41" t="s">
        <v>122</v>
      </c>
      <c r="G9" s="13" t="s">
        <v>66</v>
      </c>
      <c r="I9" s="13" t="s">
        <v>15</v>
      </c>
      <c r="J9" s="13" t="s">
        <v>67</v>
      </c>
      <c r="K9" s="13" t="s">
        <v>107</v>
      </c>
      <c r="L9" s="13" t="s">
        <v>18</v>
      </c>
      <c r="M9" s="13" t="s">
        <v>106</v>
      </c>
      <c r="Q9" s="13" t="s">
        <v>17</v>
      </c>
      <c r="R9" s="13" t="s">
        <v>19</v>
      </c>
      <c r="S9" s="13" t="s">
        <v>0</v>
      </c>
      <c r="T9" s="13" t="s">
        <v>110</v>
      </c>
      <c r="U9" s="13" t="s">
        <v>63</v>
      </c>
      <c r="V9" s="13" t="s">
        <v>60</v>
      </c>
      <c r="W9" s="38" t="s">
        <v>116</v>
      </c>
    </row>
    <row r="10" spans="2:25" ht="31.5">
      <c r="B10" s="48" t="str">
        <f>'אג"ח קונצרני'!B7:U7</f>
        <v>3. אג"ח קונצרני</v>
      </c>
      <c r="C10" s="30" t="s">
        <v>45</v>
      </c>
      <c r="D10" s="13" t="s">
        <v>124</v>
      </c>
      <c r="E10" s="41" t="s">
        <v>122</v>
      </c>
      <c r="G10" s="30" t="s">
        <v>66</v>
      </c>
      <c r="I10" s="30" t="s">
        <v>15</v>
      </c>
      <c r="J10" s="30" t="s">
        <v>67</v>
      </c>
      <c r="K10" s="30" t="s">
        <v>107</v>
      </c>
      <c r="L10" s="30" t="s">
        <v>18</v>
      </c>
      <c r="M10" s="30" t="s">
        <v>106</v>
      </c>
      <c r="Q10" s="30" t="s">
        <v>17</v>
      </c>
      <c r="R10" s="30" t="s">
        <v>19</v>
      </c>
      <c r="S10" s="30" t="s">
        <v>0</v>
      </c>
      <c r="T10" s="30" t="s">
        <v>110</v>
      </c>
      <c r="U10" s="30" t="s">
        <v>63</v>
      </c>
      <c r="V10" s="13" t="s">
        <v>60</v>
      </c>
      <c r="W10" s="31" t="s">
        <v>116</v>
      </c>
    </row>
    <row r="11" spans="2:25" ht="31.5">
      <c r="B11" s="48" t="str">
        <f>מניות!B7</f>
        <v>4. מניות</v>
      </c>
      <c r="C11" s="30" t="s">
        <v>45</v>
      </c>
      <c r="D11" s="13" t="s">
        <v>124</v>
      </c>
      <c r="E11" s="41" t="s">
        <v>122</v>
      </c>
      <c r="H11" s="30" t="s">
        <v>106</v>
      </c>
      <c r="S11" s="30" t="s">
        <v>0</v>
      </c>
      <c r="T11" s="13" t="s">
        <v>110</v>
      </c>
      <c r="U11" s="13" t="s">
        <v>63</v>
      </c>
      <c r="V11" s="13" t="s">
        <v>60</v>
      </c>
      <c r="W11" s="14" t="s">
        <v>116</v>
      </c>
    </row>
    <row r="12" spans="2:25" ht="31.5">
      <c r="B12" s="48" t="str">
        <f>'תעודות סל'!B7:N7</f>
        <v>5. תעודות סל</v>
      </c>
      <c r="C12" s="30" t="s">
        <v>45</v>
      </c>
      <c r="D12" s="13" t="s">
        <v>124</v>
      </c>
      <c r="E12" s="41" t="s">
        <v>122</v>
      </c>
      <c r="H12" s="30" t="s">
        <v>106</v>
      </c>
      <c r="S12" s="30" t="s">
        <v>0</v>
      </c>
      <c r="T12" s="30" t="s">
        <v>110</v>
      </c>
      <c r="U12" s="30" t="s">
        <v>63</v>
      </c>
      <c r="V12" s="30" t="s">
        <v>60</v>
      </c>
      <c r="W12" s="31" t="s">
        <v>116</v>
      </c>
    </row>
    <row r="13" spans="2:25" ht="31.5">
      <c r="B13" s="48" t="str">
        <f>'קרנות נאמנות'!B7:O7</f>
        <v>6. קרנות נאמנות</v>
      </c>
      <c r="C13" s="30" t="s">
        <v>45</v>
      </c>
      <c r="D13" s="30" t="s">
        <v>124</v>
      </c>
      <c r="G13" s="30" t="s">
        <v>66</v>
      </c>
      <c r="H13" s="30" t="s">
        <v>106</v>
      </c>
      <c r="S13" s="30" t="s">
        <v>0</v>
      </c>
      <c r="T13" s="30" t="s">
        <v>110</v>
      </c>
      <c r="U13" s="30" t="s">
        <v>63</v>
      </c>
      <c r="V13" s="30" t="s">
        <v>60</v>
      </c>
      <c r="W13" s="31" t="s">
        <v>116</v>
      </c>
    </row>
    <row r="14" spans="2:25" ht="31.5">
      <c r="B14" s="48" t="str">
        <f>'כתבי אופציה'!B7:L7</f>
        <v>7. כתבי אופציה</v>
      </c>
      <c r="C14" s="30" t="s">
        <v>45</v>
      </c>
      <c r="D14" s="30" t="s">
        <v>124</v>
      </c>
      <c r="G14" s="30" t="s">
        <v>66</v>
      </c>
      <c r="H14" s="30" t="s">
        <v>106</v>
      </c>
      <c r="S14" s="30" t="s">
        <v>0</v>
      </c>
      <c r="T14" s="30" t="s">
        <v>110</v>
      </c>
      <c r="U14" s="30" t="s">
        <v>63</v>
      </c>
      <c r="V14" s="30" t="s">
        <v>60</v>
      </c>
      <c r="W14" s="31" t="s">
        <v>116</v>
      </c>
    </row>
    <row r="15" spans="2:25" ht="31.5">
      <c r="B15" s="48" t="str">
        <f>אופציות!B7</f>
        <v>8. אופציות</v>
      </c>
      <c r="C15" s="30" t="s">
        <v>45</v>
      </c>
      <c r="D15" s="30" t="s">
        <v>124</v>
      </c>
      <c r="G15" s="30" t="s">
        <v>66</v>
      </c>
      <c r="H15" s="30" t="s">
        <v>106</v>
      </c>
      <c r="S15" s="30" t="s">
        <v>0</v>
      </c>
      <c r="T15" s="30" t="s">
        <v>110</v>
      </c>
      <c r="U15" s="30" t="s">
        <v>63</v>
      </c>
      <c r="V15" s="30" t="s">
        <v>60</v>
      </c>
      <c r="W15" s="31" t="s">
        <v>116</v>
      </c>
    </row>
    <row r="16" spans="2:25" ht="31.5">
      <c r="B16" s="48" t="str">
        <f>'חוזים עתידיים'!B7:I7</f>
        <v>9. חוזים עתידיים</v>
      </c>
      <c r="C16" s="30" t="s">
        <v>45</v>
      </c>
      <c r="D16" s="30" t="s">
        <v>124</v>
      </c>
      <c r="G16" s="30" t="s">
        <v>66</v>
      </c>
      <c r="H16" s="30" t="s">
        <v>106</v>
      </c>
      <c r="S16" s="30" t="s">
        <v>0</v>
      </c>
      <c r="T16" s="31" t="s">
        <v>110</v>
      </c>
    </row>
    <row r="17" spans="2:25" ht="31.5">
      <c r="B17" s="48" t="str">
        <f>'מוצרים מובנים'!B7:Q7</f>
        <v>10. מוצרים מובנים</v>
      </c>
      <c r="C17" s="30" t="s">
        <v>45</v>
      </c>
      <c r="F17" s="13" t="s">
        <v>51</v>
      </c>
      <c r="I17" s="30" t="s">
        <v>15</v>
      </c>
      <c r="J17" s="30" t="s">
        <v>67</v>
      </c>
      <c r="K17" s="30" t="s">
        <v>107</v>
      </c>
      <c r="L17" s="30" t="s">
        <v>18</v>
      </c>
      <c r="M17" s="30" t="s">
        <v>106</v>
      </c>
      <c r="Q17" s="30" t="s">
        <v>17</v>
      </c>
      <c r="R17" s="30" t="s">
        <v>19</v>
      </c>
      <c r="S17" s="30" t="s">
        <v>0</v>
      </c>
      <c r="T17" s="30" t="s">
        <v>110</v>
      </c>
      <c r="U17" s="30" t="s">
        <v>63</v>
      </c>
      <c r="V17" s="30" t="s">
        <v>60</v>
      </c>
      <c r="W17" s="31" t="s">
        <v>116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45</v>
      </c>
      <c r="I19" s="30" t="s">
        <v>15</v>
      </c>
      <c r="J19" s="30" t="s">
        <v>67</v>
      </c>
      <c r="K19" s="30" t="s">
        <v>107</v>
      </c>
      <c r="L19" s="30" t="s">
        <v>18</v>
      </c>
      <c r="M19" s="30" t="s">
        <v>106</v>
      </c>
      <c r="Q19" s="30" t="s">
        <v>17</v>
      </c>
      <c r="R19" s="30" t="s">
        <v>19</v>
      </c>
      <c r="S19" s="30" t="s">
        <v>0</v>
      </c>
      <c r="T19" s="30" t="s">
        <v>110</v>
      </c>
      <c r="U19" s="30" t="s">
        <v>115</v>
      </c>
      <c r="V19" s="30" t="s">
        <v>60</v>
      </c>
      <c r="W19" s="31" t="s">
        <v>116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45</v>
      </c>
      <c r="D20" s="41" t="s">
        <v>123</v>
      </c>
      <c r="E20" s="41" t="s">
        <v>122</v>
      </c>
      <c r="G20" s="30" t="s">
        <v>66</v>
      </c>
      <c r="I20" s="30" t="s">
        <v>15</v>
      </c>
      <c r="J20" s="30" t="s">
        <v>67</v>
      </c>
      <c r="K20" s="30" t="s">
        <v>107</v>
      </c>
      <c r="L20" s="30" t="s">
        <v>18</v>
      </c>
      <c r="M20" s="30" t="s">
        <v>106</v>
      </c>
      <c r="Q20" s="30" t="s">
        <v>17</v>
      </c>
      <c r="R20" s="30" t="s">
        <v>19</v>
      </c>
      <c r="S20" s="30" t="s">
        <v>0</v>
      </c>
      <c r="T20" s="30" t="s">
        <v>110</v>
      </c>
      <c r="U20" s="30" t="s">
        <v>115</v>
      </c>
      <c r="V20" s="30" t="s">
        <v>60</v>
      </c>
      <c r="W20" s="31" t="s">
        <v>116</v>
      </c>
    </row>
    <row r="21" spans="2:25" ht="31.5">
      <c r="B21" s="48" t="str">
        <f>'לא סחיר - אג"ח קונצרני'!B7:S7</f>
        <v>3. אג"ח קונצרני</v>
      </c>
      <c r="C21" s="30" t="s">
        <v>45</v>
      </c>
      <c r="D21" s="41" t="s">
        <v>123</v>
      </c>
      <c r="E21" s="41" t="s">
        <v>122</v>
      </c>
      <c r="G21" s="30" t="s">
        <v>66</v>
      </c>
      <c r="I21" s="30" t="s">
        <v>15</v>
      </c>
      <c r="J21" s="30" t="s">
        <v>67</v>
      </c>
      <c r="K21" s="30" t="s">
        <v>107</v>
      </c>
      <c r="L21" s="30" t="s">
        <v>18</v>
      </c>
      <c r="M21" s="30" t="s">
        <v>106</v>
      </c>
      <c r="Q21" s="30" t="s">
        <v>17</v>
      </c>
      <c r="R21" s="30" t="s">
        <v>19</v>
      </c>
      <c r="S21" s="30" t="s">
        <v>0</v>
      </c>
      <c r="T21" s="30" t="s">
        <v>110</v>
      </c>
      <c r="U21" s="30" t="s">
        <v>115</v>
      </c>
      <c r="V21" s="30" t="s">
        <v>60</v>
      </c>
      <c r="W21" s="31" t="s">
        <v>116</v>
      </c>
    </row>
    <row r="22" spans="2:25" ht="31.5">
      <c r="B22" s="48" t="str">
        <f>'לא סחיר - מניות'!B7:M7</f>
        <v>4. מניות</v>
      </c>
      <c r="C22" s="30" t="s">
        <v>45</v>
      </c>
      <c r="D22" s="41" t="s">
        <v>123</v>
      </c>
      <c r="E22" s="41" t="s">
        <v>122</v>
      </c>
      <c r="G22" s="30" t="s">
        <v>66</v>
      </c>
      <c r="H22" s="30" t="s">
        <v>106</v>
      </c>
      <c r="S22" s="30" t="s">
        <v>0</v>
      </c>
      <c r="T22" s="30" t="s">
        <v>110</v>
      </c>
      <c r="U22" s="30" t="s">
        <v>115</v>
      </c>
      <c r="V22" s="30" t="s">
        <v>60</v>
      </c>
      <c r="W22" s="31" t="s">
        <v>116</v>
      </c>
    </row>
    <row r="23" spans="2:25" ht="31.5">
      <c r="B23" s="48" t="str">
        <f>'לא סחיר - קרנות השקעה'!B7:K7</f>
        <v>5. קרנות השקעה</v>
      </c>
      <c r="C23" s="30" t="s">
        <v>45</v>
      </c>
      <c r="G23" s="30" t="s">
        <v>66</v>
      </c>
      <c r="H23" s="30" t="s">
        <v>106</v>
      </c>
      <c r="K23" s="30" t="s">
        <v>107</v>
      </c>
      <c r="S23" s="30" t="s">
        <v>0</v>
      </c>
      <c r="T23" s="30" t="s">
        <v>110</v>
      </c>
      <c r="U23" s="30" t="s">
        <v>115</v>
      </c>
      <c r="V23" s="30" t="s">
        <v>60</v>
      </c>
      <c r="W23" s="31" t="s">
        <v>116</v>
      </c>
    </row>
    <row r="24" spans="2:25" ht="31.5">
      <c r="B24" s="48" t="str">
        <f>'לא סחיר - כתבי אופציה'!B7:L7</f>
        <v>6. כתבי אופציה</v>
      </c>
      <c r="C24" s="30" t="s">
        <v>45</v>
      </c>
      <c r="G24" s="30" t="s">
        <v>66</v>
      </c>
      <c r="H24" s="30" t="s">
        <v>106</v>
      </c>
      <c r="K24" s="30" t="s">
        <v>107</v>
      </c>
      <c r="S24" s="30" t="s">
        <v>0</v>
      </c>
      <c r="T24" s="30" t="s">
        <v>110</v>
      </c>
      <c r="U24" s="30" t="s">
        <v>115</v>
      </c>
      <c r="V24" s="30" t="s">
        <v>60</v>
      </c>
      <c r="W24" s="31" t="s">
        <v>116</v>
      </c>
    </row>
    <row r="25" spans="2:25" ht="31.5">
      <c r="B25" s="48" t="str">
        <f>'לא סחיר - אופציות'!B7:L7</f>
        <v>7. אופציות</v>
      </c>
      <c r="C25" s="30" t="s">
        <v>45</v>
      </c>
      <c r="G25" s="30" t="s">
        <v>66</v>
      </c>
      <c r="H25" s="30" t="s">
        <v>106</v>
      </c>
      <c r="K25" s="30" t="s">
        <v>107</v>
      </c>
      <c r="S25" s="30" t="s">
        <v>0</v>
      </c>
      <c r="T25" s="30" t="s">
        <v>110</v>
      </c>
      <c r="U25" s="30" t="s">
        <v>115</v>
      </c>
      <c r="V25" s="30" t="s">
        <v>60</v>
      </c>
      <c r="W25" s="31" t="s">
        <v>116</v>
      </c>
    </row>
    <row r="26" spans="2:25" ht="31.5">
      <c r="B26" s="48" t="str">
        <f>'לא סחיר - חוזים עתידיים'!B7:K7</f>
        <v>8. חוזים עתידיים</v>
      </c>
      <c r="C26" s="30" t="s">
        <v>45</v>
      </c>
      <c r="G26" s="30" t="s">
        <v>66</v>
      </c>
      <c r="H26" s="30" t="s">
        <v>106</v>
      </c>
      <c r="K26" s="30" t="s">
        <v>107</v>
      </c>
      <c r="S26" s="30" t="s">
        <v>0</v>
      </c>
      <c r="T26" s="30" t="s">
        <v>110</v>
      </c>
      <c r="U26" s="30" t="s">
        <v>115</v>
      </c>
      <c r="V26" s="31" t="s">
        <v>116</v>
      </c>
    </row>
    <row r="27" spans="2:25" ht="31.5">
      <c r="B27" s="48" t="str">
        <f>'לא סחיר - מוצרים מובנים'!B7:Q7</f>
        <v>9. מוצרים מובנים</v>
      </c>
      <c r="C27" s="30" t="s">
        <v>45</v>
      </c>
      <c r="F27" s="30" t="s">
        <v>51</v>
      </c>
      <c r="I27" s="30" t="s">
        <v>15</v>
      </c>
      <c r="J27" s="30" t="s">
        <v>67</v>
      </c>
      <c r="K27" s="30" t="s">
        <v>107</v>
      </c>
      <c r="L27" s="30" t="s">
        <v>18</v>
      </c>
      <c r="M27" s="30" t="s">
        <v>106</v>
      </c>
      <c r="Q27" s="30" t="s">
        <v>17</v>
      </c>
      <c r="R27" s="30" t="s">
        <v>19</v>
      </c>
      <c r="S27" s="30" t="s">
        <v>0</v>
      </c>
      <c r="T27" s="30" t="s">
        <v>110</v>
      </c>
      <c r="U27" s="30" t="s">
        <v>115</v>
      </c>
      <c r="V27" s="30" t="s">
        <v>60</v>
      </c>
      <c r="W27" s="31" t="s">
        <v>116</v>
      </c>
    </row>
    <row r="28" spans="2:25" ht="31.5">
      <c r="B28" s="52" t="str">
        <f>הלוואות!B6</f>
        <v>1.ד. הלוואות:</v>
      </c>
      <c r="C28" s="30" t="s">
        <v>45</v>
      </c>
      <c r="I28" s="30" t="s">
        <v>15</v>
      </c>
      <c r="J28" s="30" t="s">
        <v>67</v>
      </c>
      <c r="L28" s="30" t="s">
        <v>18</v>
      </c>
      <c r="M28" s="30" t="s">
        <v>106</v>
      </c>
      <c r="Q28" s="13" t="s">
        <v>35</v>
      </c>
      <c r="R28" s="30" t="s">
        <v>19</v>
      </c>
      <c r="S28" s="30" t="s">
        <v>0</v>
      </c>
      <c r="T28" s="30" t="s">
        <v>110</v>
      </c>
      <c r="U28" s="30" t="s">
        <v>115</v>
      </c>
      <c r="V28" s="31" t="s">
        <v>116</v>
      </c>
    </row>
    <row r="29" spans="2:25" ht="47.25">
      <c r="B29" s="52" t="str">
        <f>'פקדונות מעל 3 חודשים'!B6:O6</f>
        <v>1.ה. פקדונות מעל 3 חודשים:</v>
      </c>
      <c r="C29" s="30" t="s">
        <v>45</v>
      </c>
      <c r="E29" s="30" t="s">
        <v>122</v>
      </c>
      <c r="I29" s="30" t="s">
        <v>15</v>
      </c>
      <c r="J29" s="30" t="s">
        <v>67</v>
      </c>
      <c r="L29" s="30" t="s">
        <v>18</v>
      </c>
      <c r="M29" s="30" t="s">
        <v>106</v>
      </c>
      <c r="O29" s="49" t="s">
        <v>53</v>
      </c>
      <c r="P29" s="50"/>
      <c r="R29" s="30" t="s">
        <v>19</v>
      </c>
      <c r="S29" s="30" t="s">
        <v>0</v>
      </c>
      <c r="T29" s="30" t="s">
        <v>110</v>
      </c>
      <c r="U29" s="30" t="s">
        <v>115</v>
      </c>
      <c r="V29" s="31" t="s">
        <v>116</v>
      </c>
    </row>
    <row r="30" spans="2:25" ht="63">
      <c r="B30" s="52" t="str">
        <f>'זכויות מקרקעין'!B6</f>
        <v>1. ו. זכויות במקרקעין:</v>
      </c>
      <c r="C30" s="13" t="s">
        <v>55</v>
      </c>
      <c r="N30" s="49" t="s">
        <v>90</v>
      </c>
      <c r="P30" s="50" t="s">
        <v>56</v>
      </c>
      <c r="U30" s="30" t="s">
        <v>115</v>
      </c>
      <c r="V30" s="14" t="s">
        <v>59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58</v>
      </c>
      <c r="R31" s="13" t="s">
        <v>54</v>
      </c>
      <c r="U31" s="30" t="s">
        <v>115</v>
      </c>
      <c r="V31" s="14" t="s">
        <v>59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112</v>
      </c>
      <c r="Y32" s="14" t="s">
        <v>111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151</v>
      </c>
      <c r="C1" s="77" t="s" vm="1">
        <v>224</v>
      </c>
    </row>
    <row r="2" spans="2:12">
      <c r="B2" s="56" t="s">
        <v>150</v>
      </c>
      <c r="C2" s="77" t="s">
        <v>225</v>
      </c>
    </row>
    <row r="3" spans="2:12">
      <c r="B3" s="56" t="s">
        <v>152</v>
      </c>
      <c r="C3" s="77" t="s">
        <v>226</v>
      </c>
    </row>
    <row r="4" spans="2:12">
      <c r="B4" s="56" t="s">
        <v>153</v>
      </c>
      <c r="C4" s="77">
        <v>2208</v>
      </c>
    </row>
    <row r="6" spans="2:12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3"/>
    </row>
    <row r="7" spans="2:12" ht="26.25" customHeight="1">
      <c r="B7" s="161" t="s">
        <v>103</v>
      </c>
      <c r="C7" s="162"/>
      <c r="D7" s="162"/>
      <c r="E7" s="162"/>
      <c r="F7" s="162"/>
      <c r="G7" s="162"/>
      <c r="H7" s="162"/>
      <c r="I7" s="162"/>
      <c r="J7" s="162"/>
      <c r="K7" s="162"/>
      <c r="L7" s="163"/>
    </row>
    <row r="8" spans="2:12" s="3" customFormat="1" ht="78.75">
      <c r="B8" s="22" t="s">
        <v>121</v>
      </c>
      <c r="C8" s="30" t="s">
        <v>45</v>
      </c>
      <c r="D8" s="30" t="s">
        <v>66</v>
      </c>
      <c r="E8" s="30" t="s">
        <v>106</v>
      </c>
      <c r="F8" s="30" t="s">
        <v>107</v>
      </c>
      <c r="G8" s="30" t="s">
        <v>208</v>
      </c>
      <c r="H8" s="30" t="s">
        <v>207</v>
      </c>
      <c r="I8" s="30" t="s">
        <v>115</v>
      </c>
      <c r="J8" s="30" t="s">
        <v>60</v>
      </c>
      <c r="K8" s="30" t="s">
        <v>154</v>
      </c>
      <c r="L8" s="31" t="s">
        <v>156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215</v>
      </c>
      <c r="H9" s="16"/>
      <c r="I9" s="16" t="s">
        <v>211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2:12" ht="19.5" customHeight="1">
      <c r="B12" s="133" t="s">
        <v>223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12">
      <c r="B13" s="133" t="s">
        <v>117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12">
      <c r="B14" s="133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12">
      <c r="B15" s="133" t="s">
        <v>214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12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32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32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32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32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32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32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32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32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32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32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32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32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32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32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32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32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32"/>
      <c r="C474" s="132"/>
      <c r="D474" s="132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32"/>
      <c r="C475" s="132"/>
      <c r="D475" s="132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32"/>
      <c r="C476" s="132"/>
      <c r="D476" s="132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32"/>
      <c r="C477" s="132"/>
      <c r="D477" s="132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32"/>
      <c r="C478" s="132"/>
      <c r="D478" s="132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32"/>
      <c r="C479" s="132"/>
      <c r="D479" s="132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32"/>
      <c r="C480" s="132"/>
      <c r="D480" s="132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32"/>
      <c r="C481" s="132"/>
      <c r="D481" s="132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32"/>
      <c r="C482" s="132"/>
      <c r="D482" s="132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32"/>
      <c r="C483" s="132"/>
      <c r="D483" s="132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32"/>
      <c r="C484" s="132"/>
      <c r="D484" s="132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32"/>
      <c r="C485" s="132"/>
      <c r="D485" s="132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32"/>
      <c r="C486" s="132"/>
      <c r="D486" s="132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32"/>
      <c r="C487" s="132"/>
      <c r="D487" s="132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32"/>
      <c r="C488" s="132"/>
      <c r="D488" s="132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32"/>
      <c r="C489" s="132"/>
      <c r="D489" s="132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32"/>
      <c r="C490" s="132"/>
      <c r="D490" s="132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32"/>
      <c r="C491" s="132"/>
      <c r="D491" s="132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32"/>
      <c r="C492" s="132"/>
      <c r="D492" s="132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32"/>
      <c r="C493" s="132"/>
      <c r="D493" s="132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32"/>
      <c r="C494" s="132"/>
      <c r="D494" s="132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32"/>
      <c r="C495" s="132"/>
      <c r="D495" s="132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32"/>
      <c r="C496" s="132"/>
      <c r="D496" s="132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32"/>
      <c r="C497" s="132"/>
      <c r="D497" s="132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32"/>
      <c r="C498" s="132"/>
      <c r="D498" s="132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32"/>
      <c r="C499" s="132"/>
      <c r="D499" s="132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32"/>
      <c r="C500" s="132"/>
      <c r="D500" s="132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32"/>
      <c r="C501" s="132"/>
      <c r="D501" s="132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32"/>
      <c r="C502" s="132"/>
      <c r="D502" s="132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32"/>
      <c r="C503" s="132"/>
      <c r="D503" s="132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32"/>
      <c r="C504" s="132"/>
      <c r="D504" s="132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32"/>
      <c r="C505" s="132"/>
      <c r="D505" s="132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32"/>
      <c r="C506" s="132"/>
      <c r="D506" s="132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32"/>
      <c r="C507" s="132"/>
      <c r="D507" s="132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32"/>
      <c r="C508" s="132"/>
      <c r="D508" s="132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32"/>
      <c r="C509" s="132"/>
      <c r="D509" s="132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32"/>
      <c r="C510" s="132"/>
      <c r="D510" s="132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32"/>
      <c r="C511" s="132"/>
      <c r="D511" s="132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32"/>
      <c r="C512" s="132"/>
      <c r="D512" s="132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32"/>
      <c r="C513" s="132"/>
      <c r="D513" s="132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32"/>
      <c r="C514" s="132"/>
      <c r="D514" s="132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32"/>
      <c r="C515" s="132"/>
      <c r="D515" s="132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32"/>
      <c r="C516" s="132"/>
      <c r="D516" s="132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32"/>
      <c r="C517" s="132"/>
      <c r="D517" s="132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32"/>
      <c r="C518" s="132"/>
      <c r="D518" s="132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32"/>
      <c r="C519" s="132"/>
      <c r="D519" s="132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32"/>
      <c r="C520" s="132"/>
      <c r="D520" s="132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32"/>
      <c r="C521" s="132"/>
      <c r="D521" s="132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32"/>
      <c r="C522" s="132"/>
      <c r="D522" s="132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32"/>
      <c r="C523" s="132"/>
      <c r="D523" s="132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32"/>
      <c r="C524" s="132"/>
      <c r="D524" s="132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32"/>
      <c r="C525" s="132"/>
      <c r="D525" s="132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32"/>
      <c r="C526" s="132"/>
      <c r="D526" s="132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32"/>
      <c r="C527" s="132"/>
      <c r="D527" s="132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32"/>
      <c r="C528" s="132"/>
      <c r="D528" s="132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32"/>
      <c r="C529" s="132"/>
      <c r="D529" s="132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32"/>
      <c r="C530" s="132"/>
      <c r="D530" s="132"/>
      <c r="E530" s="114"/>
      <c r="F530" s="114"/>
      <c r="G530" s="114"/>
      <c r="H530" s="114"/>
      <c r="I530" s="114"/>
      <c r="J530" s="114"/>
      <c r="K530" s="114"/>
      <c r="L530" s="11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151</v>
      </c>
      <c r="C1" s="77" t="s" vm="1">
        <v>224</v>
      </c>
    </row>
    <row r="2" spans="2:11">
      <c r="B2" s="56" t="s">
        <v>150</v>
      </c>
      <c r="C2" s="77" t="s">
        <v>225</v>
      </c>
    </row>
    <row r="3" spans="2:11">
      <c r="B3" s="56" t="s">
        <v>152</v>
      </c>
      <c r="C3" s="77" t="s">
        <v>226</v>
      </c>
    </row>
    <row r="4" spans="2:11">
      <c r="B4" s="56" t="s">
        <v>153</v>
      </c>
      <c r="C4" s="77">
        <v>2208</v>
      </c>
    </row>
    <row r="6" spans="2:11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2:11" ht="26.25" customHeight="1">
      <c r="B7" s="161" t="s">
        <v>104</v>
      </c>
      <c r="C7" s="162"/>
      <c r="D7" s="162"/>
      <c r="E7" s="162"/>
      <c r="F7" s="162"/>
      <c r="G7" s="162"/>
      <c r="H7" s="162"/>
      <c r="I7" s="162"/>
      <c r="J7" s="162"/>
      <c r="K7" s="163"/>
    </row>
    <row r="8" spans="2:11" s="3" customFormat="1" ht="63">
      <c r="B8" s="22" t="s">
        <v>121</v>
      </c>
      <c r="C8" s="30" t="s">
        <v>45</v>
      </c>
      <c r="D8" s="30" t="s">
        <v>66</v>
      </c>
      <c r="E8" s="30" t="s">
        <v>106</v>
      </c>
      <c r="F8" s="30" t="s">
        <v>107</v>
      </c>
      <c r="G8" s="30" t="s">
        <v>208</v>
      </c>
      <c r="H8" s="30" t="s">
        <v>207</v>
      </c>
      <c r="I8" s="30" t="s">
        <v>115</v>
      </c>
      <c r="J8" s="30" t="s">
        <v>154</v>
      </c>
      <c r="K8" s="31" t="s">
        <v>156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215</v>
      </c>
      <c r="H9" s="16"/>
      <c r="I9" s="16" t="s">
        <v>211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94" t="s">
        <v>49</v>
      </c>
      <c r="C11" s="95"/>
      <c r="D11" s="95"/>
      <c r="E11" s="95"/>
      <c r="F11" s="95"/>
      <c r="G11" s="97"/>
      <c r="H11" s="99"/>
      <c r="I11" s="97">
        <v>91.793185773999966</v>
      </c>
      <c r="J11" s="100">
        <v>1</v>
      </c>
      <c r="K11" s="100">
        <f>I11/'סכום נכסי הקרן'!$C$42</f>
        <v>7.4435603086911494E-4</v>
      </c>
    </row>
    <row r="12" spans="2:11" ht="19.5" customHeight="1">
      <c r="B12" s="80" t="s">
        <v>34</v>
      </c>
      <c r="C12" s="81"/>
      <c r="D12" s="81"/>
      <c r="E12" s="81"/>
      <c r="F12" s="81"/>
      <c r="G12" s="89"/>
      <c r="H12" s="91"/>
      <c r="I12" s="89">
        <v>91.793185773999966</v>
      </c>
      <c r="J12" s="90">
        <v>1</v>
      </c>
      <c r="K12" s="90">
        <f>I12/'סכום נכסי הקרן'!$C$42</f>
        <v>7.4435603086911494E-4</v>
      </c>
    </row>
    <row r="13" spans="2:11">
      <c r="B13" s="96" t="s">
        <v>1652</v>
      </c>
      <c r="C13" s="81"/>
      <c r="D13" s="81"/>
      <c r="E13" s="81"/>
      <c r="F13" s="81"/>
      <c r="G13" s="89"/>
      <c r="H13" s="91"/>
      <c r="I13" s="89">
        <v>65.249260000000007</v>
      </c>
      <c r="J13" s="90">
        <v>0.71082901687983013</v>
      </c>
      <c r="K13" s="90">
        <f>I13/'סכום נכסי הקרן'!$C$42</f>
        <v>5.291098656312655E-4</v>
      </c>
    </row>
    <row r="14" spans="2:11">
      <c r="B14" s="85" t="s">
        <v>1653</v>
      </c>
      <c r="C14" s="79" t="s">
        <v>1654</v>
      </c>
      <c r="D14" s="92" t="s">
        <v>1514</v>
      </c>
      <c r="E14" s="92" t="s">
        <v>137</v>
      </c>
      <c r="F14" s="110">
        <v>43685</v>
      </c>
      <c r="G14" s="86">
        <v>924398.99999999988</v>
      </c>
      <c r="H14" s="88">
        <v>-0.38900000000000001</v>
      </c>
      <c r="I14" s="86">
        <v>-3.5958199999999994</v>
      </c>
      <c r="J14" s="87">
        <v>-3.9173060284160004E-2</v>
      </c>
      <c r="K14" s="87">
        <f>I14/'סכום נכסי הקרן'!$C$42</f>
        <v>-2.9158703670113905E-5</v>
      </c>
    </row>
    <row r="15" spans="2:11">
      <c r="B15" s="85" t="s">
        <v>1655</v>
      </c>
      <c r="C15" s="79" t="s">
        <v>1656</v>
      </c>
      <c r="D15" s="92" t="s">
        <v>1514</v>
      </c>
      <c r="E15" s="92" t="s">
        <v>137</v>
      </c>
      <c r="F15" s="110">
        <v>43657</v>
      </c>
      <c r="G15" s="86">
        <v>2036679.9999999998</v>
      </c>
      <c r="H15" s="88">
        <v>1.1418999999999999</v>
      </c>
      <c r="I15" s="86">
        <v>23.257630000000002</v>
      </c>
      <c r="J15" s="87">
        <v>0.25336989672917126</v>
      </c>
      <c r="K15" s="87">
        <f>I15/'סכום נכסי הקרן'!$C$42</f>
        <v>1.8859741067104343E-4</v>
      </c>
    </row>
    <row r="16" spans="2:11" s="6" customFormat="1">
      <c r="B16" s="85" t="s">
        <v>1657</v>
      </c>
      <c r="C16" s="79" t="s">
        <v>1658</v>
      </c>
      <c r="D16" s="92" t="s">
        <v>1514</v>
      </c>
      <c r="E16" s="92" t="s">
        <v>137</v>
      </c>
      <c r="F16" s="110">
        <v>43731</v>
      </c>
      <c r="G16" s="86">
        <v>121152.49999999999</v>
      </c>
      <c r="H16" s="88">
        <v>0.70569999999999999</v>
      </c>
      <c r="I16" s="86">
        <v>0.85494999999999977</v>
      </c>
      <c r="J16" s="87">
        <v>9.3138721876908723E-3</v>
      </c>
      <c r="K16" s="87">
        <f>I16/'סכום נכסי הקרן'!$C$42</f>
        <v>6.9328369336518181E-6</v>
      </c>
    </row>
    <row r="17" spans="2:11" s="6" customFormat="1">
      <c r="B17" s="85" t="s">
        <v>1659</v>
      </c>
      <c r="C17" s="79" t="s">
        <v>1660</v>
      </c>
      <c r="D17" s="92" t="s">
        <v>1514</v>
      </c>
      <c r="E17" s="92" t="s">
        <v>137</v>
      </c>
      <c r="F17" s="110">
        <v>43649</v>
      </c>
      <c r="G17" s="86">
        <v>288466.49999999994</v>
      </c>
      <c r="H17" s="88">
        <v>1.8089</v>
      </c>
      <c r="I17" s="86">
        <v>5.2180399999999993</v>
      </c>
      <c r="J17" s="87">
        <v>5.6845613930941563E-2</v>
      </c>
      <c r="K17" s="87">
        <f>I17/'סכום נכסי הקרן'!$C$42</f>
        <v>4.2313375557953727E-5</v>
      </c>
    </row>
    <row r="18" spans="2:11" s="6" customFormat="1">
      <c r="B18" s="85" t="s">
        <v>1661</v>
      </c>
      <c r="C18" s="79" t="s">
        <v>1662</v>
      </c>
      <c r="D18" s="92" t="s">
        <v>1514</v>
      </c>
      <c r="E18" s="92" t="s">
        <v>137</v>
      </c>
      <c r="F18" s="110">
        <v>43647</v>
      </c>
      <c r="G18" s="86">
        <v>34799.999999999993</v>
      </c>
      <c r="H18" s="88">
        <v>1.9356</v>
      </c>
      <c r="I18" s="86">
        <v>0.67358000000000007</v>
      </c>
      <c r="J18" s="87">
        <v>7.3380174608863912E-3</v>
      </c>
      <c r="K18" s="87">
        <f>I18/'סכום נכסי הקרן'!$C$42</f>
        <v>5.4620975516336551E-6</v>
      </c>
    </row>
    <row r="19" spans="2:11">
      <c r="B19" s="85" t="s">
        <v>1663</v>
      </c>
      <c r="C19" s="79" t="s">
        <v>1664</v>
      </c>
      <c r="D19" s="92" t="s">
        <v>1514</v>
      </c>
      <c r="E19" s="92" t="s">
        <v>137</v>
      </c>
      <c r="F19" s="110">
        <v>43643</v>
      </c>
      <c r="G19" s="86">
        <v>38430.69999999999</v>
      </c>
      <c r="H19" s="88">
        <v>2.3193000000000001</v>
      </c>
      <c r="I19" s="86">
        <v>0.89130999999999982</v>
      </c>
      <c r="J19" s="87">
        <v>9.7099800217682348E-3</v>
      </c>
      <c r="K19" s="87">
        <f>I19/'סכום נכסי הקרן'!$C$42</f>
        <v>7.2276821888218054E-6</v>
      </c>
    </row>
    <row r="20" spans="2:11">
      <c r="B20" s="85" t="s">
        <v>1665</v>
      </c>
      <c r="C20" s="79" t="s">
        <v>1666</v>
      </c>
      <c r="D20" s="92" t="s">
        <v>1514</v>
      </c>
      <c r="E20" s="92" t="s">
        <v>137</v>
      </c>
      <c r="F20" s="110">
        <v>43642</v>
      </c>
      <c r="G20" s="86">
        <v>70041.999999999985</v>
      </c>
      <c r="H20" s="88">
        <v>2.5529999999999999</v>
      </c>
      <c r="I20" s="86">
        <v>1.7881899999999995</v>
      </c>
      <c r="J20" s="87">
        <v>1.9480639929009815E-2</v>
      </c>
      <c r="K20" s="87">
        <f>I20/'סכום נכסי הקרן'!$C$42</f>
        <v>1.4500531816348143E-5</v>
      </c>
    </row>
    <row r="21" spans="2:11">
      <c r="B21" s="85" t="s">
        <v>1667</v>
      </c>
      <c r="C21" s="79" t="s">
        <v>1668</v>
      </c>
      <c r="D21" s="92" t="s">
        <v>1514</v>
      </c>
      <c r="E21" s="92" t="s">
        <v>137</v>
      </c>
      <c r="F21" s="110">
        <v>43627</v>
      </c>
      <c r="G21" s="86">
        <v>1840387.4999999998</v>
      </c>
      <c r="H21" s="88">
        <v>1.9501999999999999</v>
      </c>
      <c r="I21" s="86">
        <v>35.890660000000004</v>
      </c>
      <c r="J21" s="87">
        <v>0.3909948183775302</v>
      </c>
      <c r="K21" s="87">
        <f>I21/'סכום נכסי הקרן'!$C$42</f>
        <v>2.9103935109788882E-4</v>
      </c>
    </row>
    <row r="22" spans="2:11">
      <c r="B22" s="85" t="s">
        <v>1669</v>
      </c>
      <c r="C22" s="79" t="s">
        <v>1670</v>
      </c>
      <c r="D22" s="92" t="s">
        <v>1514</v>
      </c>
      <c r="E22" s="92" t="s">
        <v>137</v>
      </c>
      <c r="F22" s="110">
        <v>43689</v>
      </c>
      <c r="G22" s="86">
        <v>104459.99999999999</v>
      </c>
      <c r="H22" s="88">
        <v>0.25919999999999999</v>
      </c>
      <c r="I22" s="86">
        <v>0.27072000000000002</v>
      </c>
      <c r="J22" s="87">
        <v>2.9492385269918402E-3</v>
      </c>
      <c r="K22" s="87">
        <f>I22/'סכום נכסי הקרן'!$C$42</f>
        <v>2.1952834840379214E-6</v>
      </c>
    </row>
    <row r="23" spans="2:11">
      <c r="B23" s="82"/>
      <c r="C23" s="79"/>
      <c r="D23" s="79"/>
      <c r="E23" s="79"/>
      <c r="F23" s="79"/>
      <c r="G23" s="86"/>
      <c r="H23" s="88"/>
      <c r="I23" s="79"/>
      <c r="J23" s="87"/>
      <c r="K23" s="79"/>
    </row>
    <row r="24" spans="2:11">
      <c r="B24" s="96" t="s">
        <v>199</v>
      </c>
      <c r="C24" s="81"/>
      <c r="D24" s="81"/>
      <c r="E24" s="81"/>
      <c r="F24" s="81"/>
      <c r="G24" s="89"/>
      <c r="H24" s="91"/>
      <c r="I24" s="89">
        <v>26.543925773999991</v>
      </c>
      <c r="J24" s="90">
        <v>0.2891709831201702</v>
      </c>
      <c r="K24" s="90">
        <f>I24/'סכום נכסי הקרן'!$C$42</f>
        <v>2.1524616523784971E-4</v>
      </c>
    </row>
    <row r="25" spans="2:11">
      <c r="B25" s="85" t="s">
        <v>1671</v>
      </c>
      <c r="C25" s="79" t="s">
        <v>1672</v>
      </c>
      <c r="D25" s="92" t="s">
        <v>1514</v>
      </c>
      <c r="E25" s="92" t="s">
        <v>139</v>
      </c>
      <c r="F25" s="110">
        <v>43699</v>
      </c>
      <c r="G25" s="86">
        <v>2431.9657499999994</v>
      </c>
      <c r="H25" s="88">
        <v>-2.0985</v>
      </c>
      <c r="I25" s="86">
        <v>-5.1035878E-2</v>
      </c>
      <c r="J25" s="87">
        <v>-5.5598765387284007E-4</v>
      </c>
      <c r="K25" s="87">
        <f>I25/'סכום נכסי הקרן'!$C$42</f>
        <v>-4.1385276324901851E-7</v>
      </c>
    </row>
    <row r="26" spans="2:11">
      <c r="B26" s="85" t="s">
        <v>1673</v>
      </c>
      <c r="C26" s="79" t="s">
        <v>1674</v>
      </c>
      <c r="D26" s="92" t="s">
        <v>1514</v>
      </c>
      <c r="E26" s="92" t="s">
        <v>139</v>
      </c>
      <c r="F26" s="110">
        <v>43704</v>
      </c>
      <c r="G26" s="86">
        <v>1621.3104999999998</v>
      </c>
      <c r="H26" s="88">
        <v>-2.2086000000000001</v>
      </c>
      <c r="I26" s="86">
        <v>-3.5807468999999988E-2</v>
      </c>
      <c r="J26" s="87">
        <v>-3.9008853106111828E-4</v>
      </c>
      <c r="K26" s="87">
        <f>I26/'סכום נכסי הקרן'!$C$42</f>
        <v>-2.9036475066821745E-7</v>
      </c>
    </row>
    <row r="27" spans="2:11">
      <c r="B27" s="85" t="s">
        <v>1675</v>
      </c>
      <c r="C27" s="79" t="s">
        <v>1676</v>
      </c>
      <c r="D27" s="92" t="s">
        <v>1514</v>
      </c>
      <c r="E27" s="92" t="s">
        <v>139</v>
      </c>
      <c r="F27" s="110">
        <v>43731</v>
      </c>
      <c r="G27" s="86">
        <v>61985.169999999991</v>
      </c>
      <c r="H27" s="88">
        <v>0.62580000000000002</v>
      </c>
      <c r="I27" s="86">
        <v>0.38787999999999995</v>
      </c>
      <c r="J27" s="87">
        <v>4.2255859923522269E-3</v>
      </c>
      <c r="K27" s="87">
        <f>I27/'סכום נכסי הקרן'!$C$42</f>
        <v>3.1453404173634336E-6</v>
      </c>
    </row>
    <row r="28" spans="2:11">
      <c r="B28" s="85" t="s">
        <v>1677</v>
      </c>
      <c r="C28" s="79" t="s">
        <v>1678</v>
      </c>
      <c r="D28" s="92" t="s">
        <v>1514</v>
      </c>
      <c r="E28" s="92" t="s">
        <v>139</v>
      </c>
      <c r="F28" s="110">
        <v>43726</v>
      </c>
      <c r="G28" s="86">
        <v>289055.55</v>
      </c>
      <c r="H28" s="88">
        <v>1.3018000000000001</v>
      </c>
      <c r="I28" s="86">
        <v>3.7628899999999996</v>
      </c>
      <c r="J28" s="87">
        <v>4.0993130026715147E-2</v>
      </c>
      <c r="K28" s="87">
        <f>I28/'סכום נכסי הקרן'!$C$42</f>
        <v>3.0513483559587219E-5</v>
      </c>
    </row>
    <row r="29" spans="2:11">
      <c r="B29" s="85" t="s">
        <v>1679</v>
      </c>
      <c r="C29" s="79" t="s">
        <v>1680</v>
      </c>
      <c r="D29" s="92" t="s">
        <v>1514</v>
      </c>
      <c r="E29" s="92" t="s">
        <v>139</v>
      </c>
      <c r="F29" s="110">
        <v>43719</v>
      </c>
      <c r="G29" s="86">
        <v>4160.9811209999989</v>
      </c>
      <c r="H29" s="88">
        <v>1.1181000000000001</v>
      </c>
      <c r="I29" s="86">
        <v>4.6523204999999991E-2</v>
      </c>
      <c r="J29" s="87">
        <v>5.0682634672406693E-4</v>
      </c>
      <c r="K29" s="87">
        <f>I29/'סכום נכסי הקרן'!$C$42</f>
        <v>3.7725924778742025E-7</v>
      </c>
    </row>
    <row r="30" spans="2:11">
      <c r="B30" s="85" t="s">
        <v>1681</v>
      </c>
      <c r="C30" s="79" t="s">
        <v>1682</v>
      </c>
      <c r="D30" s="92" t="s">
        <v>1514</v>
      </c>
      <c r="E30" s="92" t="s">
        <v>139</v>
      </c>
      <c r="F30" s="110">
        <v>43719</v>
      </c>
      <c r="G30" s="86">
        <v>4161.2407649999986</v>
      </c>
      <c r="H30" s="88">
        <v>1.1242000000000001</v>
      </c>
      <c r="I30" s="86">
        <v>4.6779664999999991E-2</v>
      </c>
      <c r="J30" s="87">
        <v>5.0962023602900311E-4</v>
      </c>
      <c r="K30" s="87">
        <f>I30/'סכום נכסי הקרן'!$C$42</f>
        <v>3.7933889614113022E-7</v>
      </c>
    </row>
    <row r="31" spans="2:11">
      <c r="B31" s="85" t="s">
        <v>1683</v>
      </c>
      <c r="C31" s="79" t="s">
        <v>1684</v>
      </c>
      <c r="D31" s="92" t="s">
        <v>1514</v>
      </c>
      <c r="E31" s="92" t="s">
        <v>139</v>
      </c>
      <c r="F31" s="110">
        <v>43675</v>
      </c>
      <c r="G31" s="86">
        <v>5018.1031719999992</v>
      </c>
      <c r="H31" s="88">
        <v>2.4350000000000001</v>
      </c>
      <c r="I31" s="86">
        <v>0.12219197099999998</v>
      </c>
      <c r="J31" s="87">
        <v>1.3311660334008185E-3</v>
      </c>
      <c r="K31" s="87">
        <f>I31/'סכום נכסי הקרן'!$C$42</f>
        <v>9.9086146505001686E-7</v>
      </c>
    </row>
    <row r="32" spans="2:11">
      <c r="B32" s="85" t="s">
        <v>1685</v>
      </c>
      <c r="C32" s="79" t="s">
        <v>1686</v>
      </c>
      <c r="D32" s="92" t="s">
        <v>1514</v>
      </c>
      <c r="E32" s="92" t="s">
        <v>139</v>
      </c>
      <c r="F32" s="110">
        <v>43677</v>
      </c>
      <c r="G32" s="86">
        <v>3352.2270439999998</v>
      </c>
      <c r="H32" s="88">
        <v>2.6322999999999999</v>
      </c>
      <c r="I32" s="86">
        <v>8.8241751999999993E-2</v>
      </c>
      <c r="J32" s="87">
        <v>9.613104856961408E-4</v>
      </c>
      <c r="K32" s="87">
        <f>I32/'סכום נכסי הקרן'!$C$42</f>
        <v>7.1555725756564049E-7</v>
      </c>
    </row>
    <row r="33" spans="2:11">
      <c r="B33" s="85" t="s">
        <v>1687</v>
      </c>
      <c r="C33" s="79" t="s">
        <v>1688</v>
      </c>
      <c r="D33" s="92" t="s">
        <v>1514</v>
      </c>
      <c r="E33" s="92" t="s">
        <v>139</v>
      </c>
      <c r="F33" s="110">
        <v>43677</v>
      </c>
      <c r="G33" s="86">
        <v>3352.2270439999998</v>
      </c>
      <c r="H33" s="88">
        <v>2.6322999999999999</v>
      </c>
      <c r="I33" s="86">
        <v>8.8241751999999993E-2</v>
      </c>
      <c r="J33" s="87">
        <v>9.613104856961408E-4</v>
      </c>
      <c r="K33" s="87">
        <f>I33/'סכום נכסי הקרן'!$C$42</f>
        <v>7.1555725756564049E-7</v>
      </c>
    </row>
    <row r="34" spans="2:11">
      <c r="B34" s="85" t="s">
        <v>1689</v>
      </c>
      <c r="C34" s="79" t="s">
        <v>1690</v>
      </c>
      <c r="D34" s="92" t="s">
        <v>1514</v>
      </c>
      <c r="E34" s="92" t="s">
        <v>139</v>
      </c>
      <c r="F34" s="110">
        <v>43676</v>
      </c>
      <c r="G34" s="86">
        <v>5867.9551909999991</v>
      </c>
      <c r="H34" s="88">
        <v>2.6579999999999999</v>
      </c>
      <c r="I34" s="86">
        <v>0.15597077600000001</v>
      </c>
      <c r="J34" s="87">
        <v>1.6991541875887052E-3</v>
      </c>
      <c r="K34" s="87">
        <f>I34/'סכום נכסי הקרן'!$C$42</f>
        <v>1.2647756669081641E-6</v>
      </c>
    </row>
    <row r="35" spans="2:11">
      <c r="B35" s="85" t="s">
        <v>1691</v>
      </c>
      <c r="C35" s="79" t="s">
        <v>1692</v>
      </c>
      <c r="D35" s="92" t="s">
        <v>1514</v>
      </c>
      <c r="E35" s="92" t="s">
        <v>139</v>
      </c>
      <c r="F35" s="110">
        <v>43650</v>
      </c>
      <c r="G35" s="86">
        <v>365801.85999999993</v>
      </c>
      <c r="H35" s="88">
        <v>3.8511000000000002</v>
      </c>
      <c r="I35" s="86">
        <v>14.087239999999998</v>
      </c>
      <c r="J35" s="87">
        <v>0.15346716514103326</v>
      </c>
      <c r="K35" s="87">
        <f>I35/'סכום נכסי הקרן'!$C$42</f>
        <v>1.1423420991311451E-4</v>
      </c>
    </row>
    <row r="36" spans="2:11">
      <c r="B36" s="85" t="s">
        <v>1693</v>
      </c>
      <c r="C36" s="79" t="s">
        <v>1694</v>
      </c>
      <c r="D36" s="92" t="s">
        <v>1514</v>
      </c>
      <c r="E36" s="92" t="s">
        <v>140</v>
      </c>
      <c r="F36" s="110">
        <v>43720</v>
      </c>
      <c r="G36" s="86">
        <v>33793.889999999992</v>
      </c>
      <c r="H36" s="88">
        <v>0.43269999999999997</v>
      </c>
      <c r="I36" s="86">
        <v>0.14622999999999997</v>
      </c>
      <c r="J36" s="87">
        <v>1.593037639635109E-3</v>
      </c>
      <c r="K36" s="87">
        <f>I36/'סכום נכסי הקרן'!$C$42</f>
        <v>1.1857871744638931E-6</v>
      </c>
    </row>
    <row r="37" spans="2:11">
      <c r="B37" s="85" t="s">
        <v>1695</v>
      </c>
      <c r="C37" s="79" t="s">
        <v>1696</v>
      </c>
      <c r="D37" s="92" t="s">
        <v>1514</v>
      </c>
      <c r="E37" s="92" t="s">
        <v>140</v>
      </c>
      <c r="F37" s="110">
        <v>43629</v>
      </c>
      <c r="G37" s="86">
        <v>218776.92</v>
      </c>
      <c r="H37" s="88">
        <v>3.4832000000000001</v>
      </c>
      <c r="I37" s="86">
        <v>7.6203499999999984</v>
      </c>
      <c r="J37" s="87">
        <v>8.3016510819896069E-2</v>
      </c>
      <c r="K37" s="87">
        <f>I37/'סכום נכסי הקרן'!$C$42</f>
        <v>6.1793840490500775E-5</v>
      </c>
    </row>
    <row r="38" spans="2:11">
      <c r="B38" s="85" t="s">
        <v>1697</v>
      </c>
      <c r="C38" s="79" t="s">
        <v>1698</v>
      </c>
      <c r="D38" s="92" t="s">
        <v>1514</v>
      </c>
      <c r="E38" s="92" t="s">
        <v>137</v>
      </c>
      <c r="F38" s="110">
        <v>43648</v>
      </c>
      <c r="G38" s="86">
        <v>13730.54</v>
      </c>
      <c r="H38" s="88">
        <v>0.45689999999999997</v>
      </c>
      <c r="I38" s="86">
        <v>6.273999999999999E-2</v>
      </c>
      <c r="J38" s="87">
        <v>6.8349300082545816E-4</v>
      </c>
      <c r="K38" s="87">
        <f>I38/'סכום נכסי הקרן'!$C$42</f>
        <v>5.0876213722125864E-7</v>
      </c>
    </row>
    <row r="39" spans="2:11">
      <c r="B39" s="85" t="s">
        <v>1699</v>
      </c>
      <c r="C39" s="79" t="s">
        <v>1700</v>
      </c>
      <c r="D39" s="92" t="s">
        <v>1514</v>
      </c>
      <c r="E39" s="92" t="s">
        <v>137</v>
      </c>
      <c r="F39" s="110">
        <v>43734</v>
      </c>
      <c r="G39" s="86">
        <v>3692.7699999999995</v>
      </c>
      <c r="H39" s="88">
        <v>0.41949999999999998</v>
      </c>
      <c r="I39" s="86">
        <v>1.5489999999999999E-2</v>
      </c>
      <c r="J39" s="87">
        <v>1.6874890951205527E-4</v>
      </c>
      <c r="K39" s="87">
        <f>I39/'סכום נכסי הקרן'!$C$42</f>
        <v>1.2560926849788487E-7</v>
      </c>
    </row>
    <row r="40" spans="2:11">
      <c r="B40" s="132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2:11">
      <c r="B41" s="133" t="s">
        <v>223</v>
      </c>
      <c r="C41" s="114"/>
      <c r="D41" s="114"/>
      <c r="E41" s="114"/>
      <c r="F41" s="114"/>
      <c r="G41" s="114"/>
      <c r="H41" s="114"/>
      <c r="I41" s="114"/>
      <c r="J41" s="114"/>
      <c r="K41" s="114"/>
    </row>
    <row r="42" spans="2:11">
      <c r="B42" s="133" t="s">
        <v>117</v>
      </c>
      <c r="C42" s="114"/>
      <c r="D42" s="114"/>
      <c r="E42" s="114"/>
      <c r="F42" s="114"/>
      <c r="G42" s="114"/>
      <c r="H42" s="114"/>
      <c r="I42" s="114"/>
      <c r="J42" s="114"/>
      <c r="K42" s="114"/>
    </row>
    <row r="43" spans="2:11">
      <c r="B43" s="133" t="s">
        <v>206</v>
      </c>
      <c r="C43" s="114"/>
      <c r="D43" s="114"/>
      <c r="E43" s="114"/>
      <c r="F43" s="114"/>
      <c r="G43" s="114"/>
      <c r="H43" s="114"/>
      <c r="I43" s="114"/>
      <c r="J43" s="114"/>
      <c r="K43" s="114"/>
    </row>
    <row r="44" spans="2:11">
      <c r="B44" s="133" t="s">
        <v>214</v>
      </c>
      <c r="C44" s="114"/>
      <c r="D44" s="114"/>
      <c r="E44" s="114"/>
      <c r="F44" s="114"/>
      <c r="G44" s="114"/>
      <c r="H44" s="114"/>
      <c r="I44" s="114"/>
      <c r="J44" s="114"/>
      <c r="K44" s="114"/>
    </row>
    <row r="45" spans="2:11">
      <c r="B45" s="132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2:11">
      <c r="B46" s="132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2:11">
      <c r="B47" s="132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2:11">
      <c r="B48" s="132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2:11">
      <c r="B49" s="132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2:11">
      <c r="B50" s="132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2:11">
      <c r="B51" s="132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2:11">
      <c r="B52" s="132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2:11">
      <c r="B53" s="132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2:11">
      <c r="B54" s="132"/>
      <c r="C54" s="114"/>
      <c r="D54" s="114"/>
      <c r="E54" s="114"/>
      <c r="F54" s="114"/>
      <c r="G54" s="114"/>
      <c r="H54" s="114"/>
      <c r="I54" s="114"/>
      <c r="J54" s="114"/>
      <c r="K54" s="114"/>
    </row>
    <row r="55" spans="2:11">
      <c r="B55" s="132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2:11">
      <c r="B56" s="132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2:11">
      <c r="B57" s="132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2:11">
      <c r="B58" s="132"/>
      <c r="C58" s="114"/>
      <c r="D58" s="114"/>
      <c r="E58" s="114"/>
      <c r="F58" s="114"/>
      <c r="G58" s="114"/>
      <c r="H58" s="114"/>
      <c r="I58" s="114"/>
      <c r="J58" s="114"/>
      <c r="K58" s="114"/>
    </row>
    <row r="59" spans="2:11">
      <c r="B59" s="132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2:11">
      <c r="B60" s="132"/>
      <c r="C60" s="114"/>
      <c r="D60" s="114"/>
      <c r="E60" s="114"/>
      <c r="F60" s="114"/>
      <c r="G60" s="114"/>
      <c r="H60" s="114"/>
      <c r="I60" s="114"/>
      <c r="J60" s="114"/>
      <c r="K60" s="114"/>
    </row>
    <row r="61" spans="2:11">
      <c r="B61" s="132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2:11">
      <c r="B62" s="132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2:11">
      <c r="B63" s="132"/>
      <c r="C63" s="114"/>
      <c r="D63" s="114"/>
      <c r="E63" s="114"/>
      <c r="F63" s="114"/>
      <c r="G63" s="114"/>
      <c r="H63" s="114"/>
      <c r="I63" s="114"/>
      <c r="J63" s="114"/>
      <c r="K63" s="114"/>
    </row>
    <row r="64" spans="2:11">
      <c r="B64" s="132"/>
      <c r="C64" s="114"/>
      <c r="D64" s="114"/>
      <c r="E64" s="114"/>
      <c r="F64" s="114"/>
      <c r="G64" s="114"/>
      <c r="H64" s="114"/>
      <c r="I64" s="114"/>
      <c r="J64" s="114"/>
      <c r="K64" s="114"/>
    </row>
    <row r="65" spans="2:11">
      <c r="B65" s="132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2:11">
      <c r="B66" s="132"/>
      <c r="C66" s="114"/>
      <c r="D66" s="114"/>
      <c r="E66" s="114"/>
      <c r="F66" s="114"/>
      <c r="G66" s="114"/>
      <c r="H66" s="114"/>
      <c r="I66" s="114"/>
      <c r="J66" s="114"/>
      <c r="K66" s="114"/>
    </row>
    <row r="67" spans="2:11">
      <c r="B67" s="132"/>
      <c r="C67" s="114"/>
      <c r="D67" s="114"/>
      <c r="E67" s="114"/>
      <c r="F67" s="114"/>
      <c r="G67" s="114"/>
      <c r="H67" s="114"/>
      <c r="I67" s="114"/>
      <c r="J67" s="114"/>
      <c r="K67" s="114"/>
    </row>
    <row r="68" spans="2:11">
      <c r="B68" s="132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2:11">
      <c r="B69" s="132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2:11">
      <c r="B70" s="132"/>
      <c r="C70" s="114"/>
      <c r="D70" s="114"/>
      <c r="E70" s="114"/>
      <c r="F70" s="114"/>
      <c r="G70" s="114"/>
      <c r="H70" s="114"/>
      <c r="I70" s="114"/>
      <c r="J70" s="114"/>
      <c r="K70" s="114"/>
    </row>
    <row r="71" spans="2:11">
      <c r="B71" s="132"/>
      <c r="C71" s="114"/>
      <c r="D71" s="114"/>
      <c r="E71" s="114"/>
      <c r="F71" s="114"/>
      <c r="G71" s="114"/>
      <c r="H71" s="114"/>
      <c r="I71" s="114"/>
      <c r="J71" s="114"/>
      <c r="K71" s="114"/>
    </row>
    <row r="72" spans="2:11">
      <c r="B72" s="132"/>
      <c r="C72" s="114"/>
      <c r="D72" s="114"/>
      <c r="E72" s="114"/>
      <c r="F72" s="114"/>
      <c r="G72" s="114"/>
      <c r="H72" s="114"/>
      <c r="I72" s="114"/>
      <c r="J72" s="114"/>
      <c r="K72" s="114"/>
    </row>
    <row r="73" spans="2:11">
      <c r="B73" s="132"/>
      <c r="C73" s="114"/>
      <c r="D73" s="114"/>
      <c r="E73" s="114"/>
      <c r="F73" s="114"/>
      <c r="G73" s="114"/>
      <c r="H73" s="114"/>
      <c r="I73" s="114"/>
      <c r="J73" s="114"/>
      <c r="K73" s="114"/>
    </row>
    <row r="74" spans="2:11">
      <c r="B74" s="132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2:11">
      <c r="B75" s="132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>
      <c r="B76" s="132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2:11">
      <c r="B77" s="132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2:11">
      <c r="B78" s="132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2:11">
      <c r="B79" s="132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2:11">
      <c r="B80" s="132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2:11">
      <c r="B81" s="132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2:11">
      <c r="B82" s="132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>
      <c r="B83" s="132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2:11">
      <c r="B84" s="132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2:11">
      <c r="B85" s="132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2:11">
      <c r="B86" s="132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2:11">
      <c r="B87" s="132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2:11">
      <c r="B88" s="132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>
      <c r="B89" s="132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>
      <c r="B90" s="132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2:11">
      <c r="B91" s="132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2:11">
      <c r="B92" s="132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>
      <c r="B93" s="132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>
      <c r="B94" s="132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2:11">
      <c r="B95" s="132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2:11">
      <c r="B96" s="132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2:11">
      <c r="B97" s="132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2:11">
      <c r="B98" s="132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>
      <c r="B99" s="132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>
      <c r="B100" s="132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>
      <c r="B101" s="132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2:11">
      <c r="B102" s="132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2:11">
      <c r="B103" s="132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2:11">
      <c r="B104" s="132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2:11">
      <c r="B105" s="132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2:11">
      <c r="B106" s="132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2:11">
      <c r="B107" s="132"/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2:11">
      <c r="B108" s="132"/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>
      <c r="B109" s="132"/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2:11">
      <c r="B110" s="132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2:11">
      <c r="B111" s="132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32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32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32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32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32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32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32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32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32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32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32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32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32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32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32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32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32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32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32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32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32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32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32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32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32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32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32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32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32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32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32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32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32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32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32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32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32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32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32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32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32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32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32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32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32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32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32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32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32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32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32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32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32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32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32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32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32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32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32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32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32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32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32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32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32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32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32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32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32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32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32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32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32"/>
      <c r="C558" s="132"/>
      <c r="D558" s="132"/>
      <c r="E558" s="114"/>
      <c r="F558" s="114"/>
      <c r="G558" s="114"/>
      <c r="H558" s="114"/>
      <c r="I558" s="114"/>
      <c r="J558" s="114"/>
      <c r="K558" s="114"/>
    </row>
    <row r="559" spans="2:11">
      <c r="B559" s="132"/>
      <c r="C559" s="132"/>
      <c r="D559" s="132"/>
      <c r="E559" s="114"/>
      <c r="F559" s="114"/>
      <c r="G559" s="114"/>
      <c r="H559" s="114"/>
      <c r="I559" s="114"/>
      <c r="J559" s="114"/>
      <c r="K559" s="114"/>
    </row>
    <row r="560" spans="2:11">
      <c r="B560" s="132"/>
      <c r="C560" s="132"/>
      <c r="D560" s="132"/>
      <c r="E560" s="114"/>
      <c r="F560" s="114"/>
      <c r="G560" s="114"/>
      <c r="H560" s="114"/>
      <c r="I560" s="114"/>
      <c r="J560" s="114"/>
      <c r="K560" s="114"/>
    </row>
    <row r="561" spans="2:11">
      <c r="B561" s="132"/>
      <c r="C561" s="132"/>
      <c r="D561" s="132"/>
      <c r="E561" s="114"/>
      <c r="F561" s="114"/>
      <c r="G561" s="114"/>
      <c r="H561" s="114"/>
      <c r="I561" s="114"/>
      <c r="J561" s="114"/>
      <c r="K561" s="114"/>
    </row>
    <row r="562" spans="2:11">
      <c r="B562" s="132"/>
      <c r="C562" s="132"/>
      <c r="D562" s="132"/>
      <c r="E562" s="114"/>
      <c r="F562" s="114"/>
      <c r="G562" s="114"/>
      <c r="H562" s="114"/>
      <c r="I562" s="114"/>
      <c r="J562" s="114"/>
      <c r="K562" s="114"/>
    </row>
    <row r="563" spans="2:11">
      <c r="B563" s="132"/>
      <c r="C563" s="132"/>
      <c r="D563" s="132"/>
      <c r="E563" s="114"/>
      <c r="F563" s="114"/>
      <c r="G563" s="114"/>
      <c r="H563" s="114"/>
      <c r="I563" s="114"/>
      <c r="J563" s="114"/>
      <c r="K563" s="114"/>
    </row>
    <row r="564" spans="2:11">
      <c r="B564" s="132"/>
      <c r="C564" s="132"/>
      <c r="D564" s="132"/>
      <c r="E564" s="114"/>
      <c r="F564" s="114"/>
      <c r="G564" s="114"/>
      <c r="H564" s="114"/>
      <c r="I564" s="114"/>
      <c r="J564" s="114"/>
      <c r="K564" s="114"/>
    </row>
    <row r="565" spans="2:11">
      <c r="B565" s="132"/>
      <c r="C565" s="132"/>
      <c r="D565" s="132"/>
      <c r="E565" s="114"/>
      <c r="F565" s="114"/>
      <c r="G565" s="114"/>
      <c r="H565" s="114"/>
      <c r="I565" s="114"/>
      <c r="J565" s="114"/>
      <c r="K565" s="114"/>
    </row>
    <row r="566" spans="2:11">
      <c r="B566" s="132"/>
      <c r="C566" s="132"/>
      <c r="D566" s="132"/>
      <c r="E566" s="114"/>
      <c r="F566" s="114"/>
      <c r="G566" s="114"/>
      <c r="H566" s="114"/>
      <c r="I566" s="114"/>
      <c r="J566" s="114"/>
      <c r="K566" s="114"/>
    </row>
    <row r="567" spans="2:11">
      <c r="B567" s="132"/>
      <c r="C567" s="132"/>
      <c r="D567" s="132"/>
      <c r="E567" s="114"/>
      <c r="F567" s="114"/>
      <c r="G567" s="114"/>
      <c r="H567" s="114"/>
      <c r="I567" s="114"/>
      <c r="J567" s="114"/>
      <c r="K567" s="114"/>
    </row>
    <row r="568" spans="2:11">
      <c r="B568" s="132"/>
      <c r="C568" s="132"/>
      <c r="D568" s="132"/>
      <c r="E568" s="114"/>
      <c r="F568" s="114"/>
      <c r="G568" s="114"/>
      <c r="H568" s="114"/>
      <c r="I568" s="114"/>
      <c r="J568" s="114"/>
      <c r="K568" s="114"/>
    </row>
    <row r="569" spans="2:11">
      <c r="B569" s="132"/>
      <c r="C569" s="132"/>
      <c r="D569" s="132"/>
      <c r="E569" s="114"/>
      <c r="F569" s="114"/>
      <c r="G569" s="114"/>
      <c r="H569" s="114"/>
      <c r="I569" s="114"/>
      <c r="J569" s="114"/>
      <c r="K569" s="114"/>
    </row>
    <row r="570" spans="2:11">
      <c r="B570" s="132"/>
      <c r="C570" s="132"/>
      <c r="D570" s="132"/>
      <c r="E570" s="114"/>
      <c r="F570" s="114"/>
      <c r="G570" s="114"/>
      <c r="H570" s="114"/>
      <c r="I570" s="114"/>
      <c r="J570" s="114"/>
      <c r="K570" s="114"/>
    </row>
    <row r="571" spans="2:11">
      <c r="B571" s="132"/>
      <c r="C571" s="132"/>
      <c r="D571" s="132"/>
      <c r="E571" s="114"/>
      <c r="F571" s="114"/>
      <c r="G571" s="114"/>
      <c r="H571" s="114"/>
      <c r="I571" s="114"/>
      <c r="J571" s="114"/>
      <c r="K571" s="114"/>
    </row>
    <row r="572" spans="2:11">
      <c r="B572" s="132"/>
      <c r="C572" s="132"/>
      <c r="D572" s="132"/>
      <c r="E572" s="114"/>
      <c r="F572" s="114"/>
      <c r="G572" s="114"/>
      <c r="H572" s="114"/>
      <c r="I572" s="114"/>
      <c r="J572" s="114"/>
      <c r="K572" s="114"/>
    </row>
    <row r="573" spans="2:11">
      <c r="B573" s="132"/>
      <c r="C573" s="132"/>
      <c r="D573" s="132"/>
      <c r="E573" s="114"/>
      <c r="F573" s="114"/>
      <c r="G573" s="114"/>
      <c r="H573" s="114"/>
      <c r="I573" s="114"/>
      <c r="J573" s="114"/>
      <c r="K573" s="114"/>
    </row>
    <row r="574" spans="2:11">
      <c r="B574" s="132"/>
      <c r="C574" s="132"/>
      <c r="D574" s="132"/>
      <c r="E574" s="114"/>
      <c r="F574" s="114"/>
      <c r="G574" s="114"/>
      <c r="H574" s="114"/>
      <c r="I574" s="114"/>
      <c r="J574" s="114"/>
      <c r="K574" s="114"/>
    </row>
    <row r="575" spans="2:11">
      <c r="B575" s="132"/>
      <c r="C575" s="132"/>
      <c r="D575" s="132"/>
      <c r="E575" s="114"/>
      <c r="F575" s="114"/>
      <c r="G575" s="114"/>
      <c r="H575" s="114"/>
      <c r="I575" s="114"/>
      <c r="J575" s="114"/>
      <c r="K575" s="114"/>
    </row>
    <row r="576" spans="2:11">
      <c r="B576" s="132"/>
      <c r="C576" s="132"/>
      <c r="D576" s="132"/>
      <c r="E576" s="114"/>
      <c r="F576" s="114"/>
      <c r="G576" s="114"/>
      <c r="H576" s="114"/>
      <c r="I576" s="114"/>
      <c r="J576" s="114"/>
      <c r="K576" s="114"/>
    </row>
    <row r="577" spans="2:11">
      <c r="B577" s="132"/>
      <c r="C577" s="132"/>
      <c r="D577" s="132"/>
      <c r="E577" s="114"/>
      <c r="F577" s="114"/>
      <c r="G577" s="114"/>
      <c r="H577" s="114"/>
      <c r="I577" s="114"/>
      <c r="J577" s="114"/>
      <c r="K577" s="114"/>
    </row>
    <row r="578" spans="2:11">
      <c r="B578" s="132"/>
      <c r="C578" s="132"/>
      <c r="D578" s="132"/>
      <c r="E578" s="114"/>
      <c r="F578" s="114"/>
      <c r="G578" s="114"/>
      <c r="H578" s="114"/>
      <c r="I578" s="114"/>
      <c r="J578" s="114"/>
      <c r="K578" s="114"/>
    </row>
    <row r="579" spans="2:11">
      <c r="B579" s="132"/>
      <c r="C579" s="132"/>
      <c r="D579" s="132"/>
      <c r="E579" s="114"/>
      <c r="F579" s="114"/>
      <c r="G579" s="114"/>
      <c r="H579" s="114"/>
      <c r="I579" s="114"/>
      <c r="J579" s="114"/>
      <c r="K579" s="114"/>
    </row>
    <row r="580" spans="2:11">
      <c r="B580" s="132"/>
      <c r="C580" s="132"/>
      <c r="D580" s="132"/>
      <c r="E580" s="114"/>
      <c r="F580" s="114"/>
      <c r="G580" s="114"/>
      <c r="H580" s="114"/>
      <c r="I580" s="114"/>
      <c r="J580" s="114"/>
      <c r="K580" s="114"/>
    </row>
    <row r="581" spans="2:11">
      <c r="B581" s="132"/>
      <c r="C581" s="132"/>
      <c r="D581" s="132"/>
      <c r="E581" s="114"/>
      <c r="F581" s="114"/>
      <c r="G581" s="114"/>
      <c r="H581" s="114"/>
      <c r="I581" s="114"/>
      <c r="J581" s="114"/>
      <c r="K581" s="114"/>
    </row>
    <row r="582" spans="2:11">
      <c r="B582" s="132"/>
      <c r="C582" s="132"/>
      <c r="D582" s="132"/>
      <c r="E582" s="114"/>
      <c r="F582" s="114"/>
      <c r="G582" s="114"/>
      <c r="H582" s="114"/>
      <c r="I582" s="114"/>
      <c r="J582" s="114"/>
      <c r="K582" s="114"/>
    </row>
    <row r="583" spans="2:11">
      <c r="B583" s="132"/>
      <c r="C583" s="132"/>
      <c r="D583" s="132"/>
      <c r="E583" s="114"/>
      <c r="F583" s="114"/>
      <c r="G583" s="114"/>
      <c r="H583" s="114"/>
      <c r="I583" s="114"/>
      <c r="J583" s="114"/>
      <c r="K583" s="114"/>
    </row>
    <row r="584" spans="2:11">
      <c r="B584" s="132"/>
      <c r="C584" s="132"/>
      <c r="D584" s="132"/>
      <c r="E584" s="114"/>
      <c r="F584" s="114"/>
      <c r="G584" s="114"/>
      <c r="H584" s="114"/>
      <c r="I584" s="114"/>
      <c r="J584" s="114"/>
      <c r="K584" s="114"/>
    </row>
    <row r="585" spans="2:11">
      <c r="B585" s="132"/>
      <c r="C585" s="132"/>
      <c r="D585" s="132"/>
      <c r="E585" s="114"/>
      <c r="F585" s="114"/>
      <c r="G585" s="114"/>
      <c r="H585" s="114"/>
      <c r="I585" s="114"/>
      <c r="J585" s="114"/>
      <c r="K585" s="114"/>
    </row>
    <row r="586" spans="2:11">
      <c r="B586" s="132"/>
      <c r="C586" s="132"/>
      <c r="D586" s="132"/>
      <c r="E586" s="114"/>
      <c r="F586" s="114"/>
      <c r="G586" s="114"/>
      <c r="H586" s="114"/>
      <c r="I586" s="114"/>
      <c r="J586" s="114"/>
      <c r="K586" s="114"/>
    </row>
    <row r="587" spans="2:11">
      <c r="B587" s="132"/>
      <c r="C587" s="132"/>
      <c r="D587" s="132"/>
      <c r="E587" s="114"/>
      <c r="F587" s="114"/>
      <c r="G587" s="114"/>
      <c r="H587" s="114"/>
      <c r="I587" s="114"/>
      <c r="J587" s="114"/>
      <c r="K587" s="114"/>
    </row>
    <row r="588" spans="2:11">
      <c r="B588" s="132"/>
      <c r="C588" s="132"/>
      <c r="D588" s="132"/>
      <c r="E588" s="114"/>
      <c r="F588" s="114"/>
      <c r="G588" s="114"/>
      <c r="H588" s="114"/>
      <c r="I588" s="114"/>
      <c r="J588" s="114"/>
      <c r="K588" s="114"/>
    </row>
    <row r="589" spans="2:11">
      <c r="B589" s="132"/>
      <c r="C589" s="132"/>
      <c r="D589" s="132"/>
      <c r="E589" s="114"/>
      <c r="F589" s="114"/>
      <c r="G589" s="114"/>
      <c r="H589" s="114"/>
      <c r="I589" s="114"/>
      <c r="J589" s="114"/>
      <c r="K589" s="114"/>
    </row>
    <row r="590" spans="2:11">
      <c r="B590" s="132"/>
      <c r="C590" s="132"/>
      <c r="D590" s="132"/>
      <c r="E590" s="114"/>
      <c r="F590" s="114"/>
      <c r="G590" s="114"/>
      <c r="H590" s="114"/>
      <c r="I590" s="114"/>
      <c r="J590" s="114"/>
      <c r="K590" s="114"/>
    </row>
    <row r="591" spans="2:11">
      <c r="B591" s="132"/>
      <c r="C591" s="132"/>
      <c r="D591" s="132"/>
      <c r="E591" s="114"/>
      <c r="F591" s="114"/>
      <c r="G591" s="114"/>
      <c r="H591" s="114"/>
      <c r="I591" s="114"/>
      <c r="J591" s="114"/>
      <c r="K591" s="114"/>
    </row>
    <row r="592" spans="2:11">
      <c r="B592" s="132"/>
      <c r="C592" s="132"/>
      <c r="D592" s="132"/>
      <c r="E592" s="114"/>
      <c r="F592" s="114"/>
      <c r="G592" s="114"/>
      <c r="H592" s="114"/>
      <c r="I592" s="114"/>
      <c r="J592" s="114"/>
      <c r="K592" s="114"/>
    </row>
    <row r="593" spans="2:11">
      <c r="B593" s="132"/>
      <c r="C593" s="132"/>
      <c r="D593" s="132"/>
      <c r="E593" s="114"/>
      <c r="F593" s="114"/>
      <c r="G593" s="114"/>
      <c r="H593" s="114"/>
      <c r="I593" s="114"/>
      <c r="J593" s="114"/>
      <c r="K593" s="114"/>
    </row>
    <row r="594" spans="2:11">
      <c r="B594" s="132"/>
      <c r="C594" s="132"/>
      <c r="D594" s="132"/>
      <c r="E594" s="114"/>
      <c r="F594" s="114"/>
      <c r="G594" s="114"/>
      <c r="H594" s="114"/>
      <c r="I594" s="114"/>
      <c r="J594" s="114"/>
      <c r="K594" s="114"/>
    </row>
    <row r="595" spans="2:11">
      <c r="B595" s="132"/>
      <c r="C595" s="132"/>
      <c r="D595" s="132"/>
      <c r="E595" s="114"/>
      <c r="F595" s="114"/>
      <c r="G595" s="114"/>
      <c r="H595" s="114"/>
      <c r="I595" s="114"/>
      <c r="J595" s="114"/>
      <c r="K595" s="114"/>
    </row>
    <row r="596" spans="2:11">
      <c r="B596" s="132"/>
      <c r="C596" s="132"/>
      <c r="D596" s="132"/>
      <c r="E596" s="114"/>
      <c r="F596" s="114"/>
      <c r="G596" s="114"/>
      <c r="H596" s="114"/>
      <c r="I596" s="114"/>
      <c r="J596" s="114"/>
      <c r="K596" s="114"/>
    </row>
    <row r="597" spans="2:11">
      <c r="B597" s="132"/>
      <c r="C597" s="132"/>
      <c r="D597" s="132"/>
      <c r="E597" s="114"/>
      <c r="F597" s="114"/>
      <c r="G597" s="114"/>
      <c r="H597" s="114"/>
      <c r="I597" s="114"/>
      <c r="J597" s="114"/>
      <c r="K597" s="114"/>
    </row>
    <row r="598" spans="2:11">
      <c r="B598" s="132"/>
      <c r="C598" s="132"/>
      <c r="D598" s="132"/>
      <c r="E598" s="114"/>
      <c r="F598" s="114"/>
      <c r="G598" s="114"/>
      <c r="H598" s="114"/>
      <c r="I598" s="114"/>
      <c r="J598" s="114"/>
      <c r="K598" s="114"/>
    </row>
    <row r="599" spans="2:11">
      <c r="B599" s="132"/>
      <c r="C599" s="132"/>
      <c r="D599" s="132"/>
      <c r="E599" s="114"/>
      <c r="F599" s="114"/>
      <c r="G599" s="114"/>
      <c r="H599" s="114"/>
      <c r="I599" s="114"/>
      <c r="J599" s="114"/>
      <c r="K599" s="114"/>
    </row>
    <row r="600" spans="2:11">
      <c r="B600" s="132"/>
      <c r="C600" s="132"/>
      <c r="D600" s="132"/>
      <c r="E600" s="114"/>
      <c r="F600" s="114"/>
      <c r="G600" s="114"/>
      <c r="H600" s="114"/>
      <c r="I600" s="114"/>
      <c r="J600" s="114"/>
      <c r="K600" s="114"/>
    </row>
    <row r="601" spans="2:11">
      <c r="B601" s="132"/>
      <c r="C601" s="132"/>
      <c r="D601" s="132"/>
      <c r="E601" s="114"/>
      <c r="F601" s="114"/>
      <c r="G601" s="114"/>
      <c r="H601" s="114"/>
      <c r="I601" s="114"/>
      <c r="J601" s="114"/>
      <c r="K601" s="114"/>
    </row>
    <row r="602" spans="2:11">
      <c r="B602" s="132"/>
      <c r="C602" s="132"/>
      <c r="D602" s="132"/>
      <c r="E602" s="114"/>
      <c r="F602" s="114"/>
      <c r="G602" s="114"/>
      <c r="H602" s="114"/>
      <c r="I602" s="114"/>
      <c r="J602" s="114"/>
      <c r="K602" s="114"/>
    </row>
    <row r="603" spans="2:11">
      <c r="B603" s="132"/>
      <c r="C603" s="132"/>
      <c r="D603" s="132"/>
      <c r="E603" s="114"/>
      <c r="F603" s="114"/>
      <c r="G603" s="114"/>
      <c r="H603" s="114"/>
      <c r="I603" s="114"/>
      <c r="J603" s="114"/>
      <c r="K603" s="114"/>
    </row>
    <row r="604" spans="2:11">
      <c r="B604" s="132"/>
      <c r="C604" s="132"/>
      <c r="D604" s="132"/>
      <c r="E604" s="114"/>
      <c r="F604" s="114"/>
      <c r="G604" s="114"/>
      <c r="H604" s="114"/>
      <c r="I604" s="114"/>
      <c r="J604" s="114"/>
      <c r="K604" s="114"/>
    </row>
    <row r="605" spans="2:11">
      <c r="B605" s="132"/>
      <c r="C605" s="132"/>
      <c r="D605" s="132"/>
      <c r="E605" s="114"/>
      <c r="F605" s="114"/>
      <c r="G605" s="114"/>
      <c r="H605" s="114"/>
      <c r="I605" s="114"/>
      <c r="J605" s="114"/>
      <c r="K605" s="114"/>
    </row>
    <row r="606" spans="2:11">
      <c r="B606" s="132"/>
      <c r="C606" s="132"/>
      <c r="D606" s="132"/>
      <c r="E606" s="114"/>
      <c r="F606" s="114"/>
      <c r="G606" s="114"/>
      <c r="H606" s="114"/>
      <c r="I606" s="114"/>
      <c r="J606" s="114"/>
      <c r="K606" s="114"/>
    </row>
    <row r="607" spans="2:11">
      <c r="B607" s="132"/>
      <c r="C607" s="132"/>
      <c r="D607" s="132"/>
      <c r="E607" s="114"/>
      <c r="F607" s="114"/>
      <c r="G607" s="114"/>
      <c r="H607" s="114"/>
      <c r="I607" s="114"/>
      <c r="J607" s="114"/>
      <c r="K607" s="114"/>
    </row>
    <row r="608" spans="2:11">
      <c r="B608" s="132"/>
      <c r="C608" s="132"/>
      <c r="D608" s="132"/>
      <c r="E608" s="114"/>
      <c r="F608" s="114"/>
      <c r="G608" s="114"/>
      <c r="H608" s="114"/>
      <c r="I608" s="114"/>
      <c r="J608" s="114"/>
      <c r="K608" s="114"/>
    </row>
    <row r="609" spans="2:11">
      <c r="B609" s="132"/>
      <c r="C609" s="132"/>
      <c r="D609" s="132"/>
      <c r="E609" s="114"/>
      <c r="F609" s="114"/>
      <c r="G609" s="114"/>
      <c r="H609" s="114"/>
      <c r="I609" s="114"/>
      <c r="J609" s="114"/>
      <c r="K609" s="114"/>
    </row>
    <row r="610" spans="2:11">
      <c r="B610" s="132"/>
      <c r="C610" s="132"/>
      <c r="D610" s="132"/>
      <c r="E610" s="114"/>
      <c r="F610" s="114"/>
      <c r="G610" s="114"/>
      <c r="H610" s="114"/>
      <c r="I610" s="114"/>
      <c r="J610" s="114"/>
      <c r="K610" s="114"/>
    </row>
    <row r="611" spans="2:11">
      <c r="B611" s="132"/>
      <c r="C611" s="132"/>
      <c r="D611" s="132"/>
      <c r="E611" s="114"/>
      <c r="F611" s="114"/>
      <c r="G611" s="114"/>
      <c r="H611" s="114"/>
      <c r="I611" s="114"/>
      <c r="J611" s="114"/>
      <c r="K611" s="114"/>
    </row>
    <row r="612" spans="2:11">
      <c r="B612" s="132"/>
      <c r="C612" s="132"/>
      <c r="D612" s="132"/>
      <c r="E612" s="114"/>
      <c r="F612" s="114"/>
      <c r="G612" s="114"/>
      <c r="H612" s="114"/>
      <c r="I612" s="114"/>
      <c r="J612" s="114"/>
      <c r="K612" s="114"/>
    </row>
    <row r="613" spans="2:11">
      <c r="B613" s="132"/>
      <c r="C613" s="132"/>
      <c r="D613" s="132"/>
      <c r="E613" s="114"/>
      <c r="F613" s="114"/>
      <c r="G613" s="114"/>
      <c r="H613" s="114"/>
      <c r="I613" s="114"/>
      <c r="J613" s="114"/>
      <c r="K613" s="114"/>
    </row>
    <row r="614" spans="2:11">
      <c r="B614" s="132"/>
      <c r="C614" s="132"/>
      <c r="D614" s="132"/>
      <c r="E614" s="114"/>
      <c r="F614" s="114"/>
      <c r="G614" s="114"/>
      <c r="H614" s="114"/>
      <c r="I614" s="114"/>
      <c r="J614" s="114"/>
      <c r="K614" s="114"/>
    </row>
    <row r="615" spans="2:11">
      <c r="B615" s="132"/>
      <c r="C615" s="132"/>
      <c r="D615" s="132"/>
      <c r="E615" s="114"/>
      <c r="F615" s="114"/>
      <c r="G615" s="114"/>
      <c r="H615" s="114"/>
      <c r="I615" s="114"/>
      <c r="J615" s="114"/>
      <c r="K615" s="114"/>
    </row>
    <row r="616" spans="2:11">
      <c r="B616" s="132"/>
      <c r="C616" s="132"/>
      <c r="D616" s="132"/>
      <c r="E616" s="114"/>
      <c r="F616" s="114"/>
      <c r="G616" s="114"/>
      <c r="H616" s="114"/>
      <c r="I616" s="114"/>
      <c r="J616" s="114"/>
      <c r="K616" s="114"/>
    </row>
    <row r="617" spans="2:11">
      <c r="B617" s="132"/>
      <c r="C617" s="132"/>
      <c r="D617" s="132"/>
      <c r="E617" s="114"/>
      <c r="F617" s="114"/>
      <c r="G617" s="114"/>
      <c r="H617" s="114"/>
      <c r="I617" s="114"/>
      <c r="J617" s="114"/>
      <c r="K617" s="114"/>
    </row>
    <row r="618" spans="2:11">
      <c r="B618" s="132"/>
      <c r="C618" s="132"/>
      <c r="D618" s="132"/>
      <c r="E618" s="114"/>
      <c r="F618" s="114"/>
      <c r="G618" s="114"/>
      <c r="H618" s="114"/>
      <c r="I618" s="114"/>
      <c r="J618" s="114"/>
      <c r="K618" s="114"/>
    </row>
    <row r="619" spans="2:11">
      <c r="B619" s="132"/>
      <c r="C619" s="132"/>
      <c r="D619" s="132"/>
      <c r="E619" s="114"/>
      <c r="F619" s="114"/>
      <c r="G619" s="114"/>
      <c r="H619" s="114"/>
      <c r="I619" s="114"/>
      <c r="J619" s="114"/>
      <c r="K619" s="114"/>
    </row>
    <row r="620" spans="2:11">
      <c r="B620" s="132"/>
      <c r="C620" s="132"/>
      <c r="D620" s="132"/>
      <c r="E620" s="114"/>
      <c r="F620" s="114"/>
      <c r="G620" s="114"/>
      <c r="H620" s="114"/>
      <c r="I620" s="114"/>
      <c r="J620" s="114"/>
      <c r="K620" s="114"/>
    </row>
    <row r="621" spans="2:11">
      <c r="B621" s="132"/>
      <c r="C621" s="132"/>
      <c r="D621" s="132"/>
      <c r="E621" s="114"/>
      <c r="F621" s="114"/>
      <c r="G621" s="114"/>
      <c r="H621" s="114"/>
      <c r="I621" s="114"/>
      <c r="J621" s="114"/>
      <c r="K621" s="114"/>
    </row>
    <row r="622" spans="2:11">
      <c r="B622" s="132"/>
      <c r="C622" s="132"/>
      <c r="D622" s="132"/>
      <c r="E622" s="114"/>
      <c r="F622" s="114"/>
      <c r="G622" s="114"/>
      <c r="H622" s="114"/>
      <c r="I622" s="114"/>
      <c r="J622" s="114"/>
      <c r="K622" s="114"/>
    </row>
    <row r="623" spans="2:11">
      <c r="B623" s="132"/>
      <c r="C623" s="132"/>
      <c r="D623" s="132"/>
      <c r="E623" s="114"/>
      <c r="F623" s="114"/>
      <c r="G623" s="114"/>
      <c r="H623" s="114"/>
      <c r="I623" s="114"/>
      <c r="J623" s="114"/>
      <c r="K623" s="114"/>
    </row>
    <row r="624" spans="2:11">
      <c r="B624" s="132"/>
      <c r="C624" s="132"/>
      <c r="D624" s="132"/>
      <c r="E624" s="114"/>
      <c r="F624" s="114"/>
      <c r="G624" s="114"/>
      <c r="H624" s="114"/>
      <c r="I624" s="114"/>
      <c r="J624" s="114"/>
      <c r="K624" s="114"/>
    </row>
    <row r="625" spans="2:11">
      <c r="B625" s="132"/>
      <c r="C625" s="132"/>
      <c r="D625" s="132"/>
      <c r="E625" s="114"/>
      <c r="F625" s="114"/>
      <c r="G625" s="114"/>
      <c r="H625" s="114"/>
      <c r="I625" s="114"/>
      <c r="J625" s="114"/>
      <c r="K625" s="114"/>
    </row>
    <row r="626" spans="2:11">
      <c r="B626" s="132"/>
      <c r="C626" s="132"/>
      <c r="D626" s="132"/>
      <c r="E626" s="114"/>
      <c r="F626" s="114"/>
      <c r="G626" s="114"/>
      <c r="H626" s="114"/>
      <c r="I626" s="114"/>
      <c r="J626" s="114"/>
      <c r="K626" s="114"/>
    </row>
    <row r="627" spans="2:11">
      <c r="B627" s="132"/>
      <c r="C627" s="132"/>
      <c r="D627" s="132"/>
      <c r="E627" s="114"/>
      <c r="F627" s="114"/>
      <c r="G627" s="114"/>
      <c r="H627" s="114"/>
      <c r="I627" s="114"/>
      <c r="J627" s="114"/>
      <c r="K627" s="114"/>
    </row>
    <row r="628" spans="2:11">
      <c r="B628" s="132"/>
      <c r="C628" s="132"/>
      <c r="D628" s="132"/>
      <c r="E628" s="114"/>
      <c r="F628" s="114"/>
      <c r="G628" s="114"/>
      <c r="H628" s="114"/>
      <c r="I628" s="114"/>
      <c r="J628" s="114"/>
      <c r="K628" s="114"/>
    </row>
    <row r="629" spans="2:11">
      <c r="B629" s="132"/>
      <c r="C629" s="132"/>
      <c r="D629" s="132"/>
      <c r="E629" s="114"/>
      <c r="F629" s="114"/>
      <c r="G629" s="114"/>
      <c r="H629" s="114"/>
      <c r="I629" s="114"/>
      <c r="J629" s="114"/>
      <c r="K629" s="114"/>
    </row>
    <row r="630" spans="2:11">
      <c r="B630" s="132"/>
      <c r="C630" s="132"/>
      <c r="D630" s="132"/>
      <c r="E630" s="114"/>
      <c r="F630" s="114"/>
      <c r="G630" s="114"/>
      <c r="H630" s="114"/>
      <c r="I630" s="114"/>
      <c r="J630" s="114"/>
      <c r="K630" s="114"/>
    </row>
    <row r="631" spans="2:11">
      <c r="B631" s="132"/>
      <c r="C631" s="132"/>
      <c r="D631" s="132"/>
      <c r="E631" s="114"/>
      <c r="F631" s="114"/>
      <c r="G631" s="114"/>
      <c r="H631" s="114"/>
      <c r="I631" s="114"/>
      <c r="J631" s="114"/>
      <c r="K631" s="114"/>
    </row>
    <row r="632" spans="2:11">
      <c r="B632" s="132"/>
      <c r="C632" s="132"/>
      <c r="D632" s="132"/>
      <c r="E632" s="114"/>
      <c r="F632" s="114"/>
      <c r="G632" s="114"/>
      <c r="H632" s="114"/>
      <c r="I632" s="114"/>
      <c r="J632" s="114"/>
      <c r="K632" s="114"/>
    </row>
    <row r="633" spans="2:11">
      <c r="B633" s="132"/>
      <c r="C633" s="132"/>
      <c r="D633" s="132"/>
      <c r="E633" s="114"/>
      <c r="F633" s="114"/>
      <c r="G633" s="114"/>
      <c r="H633" s="114"/>
      <c r="I633" s="114"/>
      <c r="J633" s="114"/>
      <c r="K633" s="114"/>
    </row>
    <row r="634" spans="2:11">
      <c r="B634" s="132"/>
      <c r="C634" s="132"/>
      <c r="D634" s="132"/>
      <c r="E634" s="114"/>
      <c r="F634" s="114"/>
      <c r="G634" s="114"/>
      <c r="H634" s="114"/>
      <c r="I634" s="114"/>
      <c r="J634" s="114"/>
      <c r="K634" s="114"/>
    </row>
    <row r="635" spans="2:11">
      <c r="B635" s="132"/>
      <c r="C635" s="132"/>
      <c r="D635" s="132"/>
      <c r="E635" s="114"/>
      <c r="F635" s="114"/>
      <c r="G635" s="114"/>
      <c r="H635" s="114"/>
      <c r="I635" s="114"/>
      <c r="J635" s="114"/>
      <c r="K635" s="114"/>
    </row>
    <row r="636" spans="2:11">
      <c r="B636" s="132"/>
      <c r="C636" s="132"/>
      <c r="D636" s="132"/>
      <c r="E636" s="114"/>
      <c r="F636" s="114"/>
      <c r="G636" s="114"/>
      <c r="H636" s="114"/>
      <c r="I636" s="114"/>
      <c r="J636" s="114"/>
      <c r="K636" s="114"/>
    </row>
    <row r="637" spans="2:11">
      <c r="B637" s="132"/>
      <c r="C637" s="132"/>
      <c r="D637" s="132"/>
      <c r="E637" s="114"/>
      <c r="F637" s="114"/>
      <c r="G637" s="114"/>
      <c r="H637" s="114"/>
      <c r="I637" s="114"/>
      <c r="J637" s="114"/>
      <c r="K637" s="114"/>
    </row>
    <row r="638" spans="2:11">
      <c r="B638" s="132"/>
      <c r="C638" s="132"/>
      <c r="D638" s="132"/>
      <c r="E638" s="114"/>
      <c r="F638" s="114"/>
      <c r="G638" s="114"/>
      <c r="H638" s="114"/>
      <c r="I638" s="114"/>
      <c r="J638" s="114"/>
      <c r="K638" s="114"/>
    </row>
    <row r="639" spans="2:11">
      <c r="B639" s="132"/>
      <c r="C639" s="132"/>
      <c r="D639" s="132"/>
      <c r="E639" s="114"/>
      <c r="F639" s="114"/>
      <c r="G639" s="114"/>
      <c r="H639" s="114"/>
      <c r="I639" s="114"/>
      <c r="J639" s="114"/>
      <c r="K639" s="114"/>
    </row>
    <row r="640" spans="2:11">
      <c r="B640" s="132"/>
      <c r="C640" s="132"/>
      <c r="D640" s="132"/>
      <c r="E640" s="114"/>
      <c r="F640" s="114"/>
      <c r="G640" s="114"/>
      <c r="H640" s="114"/>
      <c r="I640" s="114"/>
      <c r="J640" s="114"/>
      <c r="K640" s="114"/>
    </row>
    <row r="641" spans="2:11">
      <c r="B641" s="132"/>
      <c r="C641" s="132"/>
      <c r="D641" s="132"/>
      <c r="E641" s="114"/>
      <c r="F641" s="114"/>
      <c r="G641" s="114"/>
      <c r="H641" s="114"/>
      <c r="I641" s="114"/>
      <c r="J641" s="114"/>
      <c r="K641" s="114"/>
    </row>
    <row r="642" spans="2:11">
      <c r="B642" s="132"/>
      <c r="C642" s="132"/>
      <c r="D642" s="132"/>
      <c r="E642" s="114"/>
      <c r="F642" s="114"/>
      <c r="G642" s="114"/>
      <c r="H642" s="114"/>
      <c r="I642" s="114"/>
      <c r="J642" s="114"/>
      <c r="K642" s="114"/>
    </row>
    <row r="643" spans="2:11">
      <c r="B643" s="132"/>
      <c r="C643" s="132"/>
      <c r="D643" s="132"/>
      <c r="E643" s="114"/>
      <c r="F643" s="114"/>
      <c r="G643" s="114"/>
      <c r="H643" s="114"/>
      <c r="I643" s="114"/>
      <c r="J643" s="114"/>
      <c r="K643" s="114"/>
    </row>
    <row r="644" spans="2:11">
      <c r="B644" s="132"/>
      <c r="C644" s="132"/>
      <c r="D644" s="132"/>
      <c r="E644" s="114"/>
      <c r="F644" s="114"/>
      <c r="G644" s="114"/>
      <c r="H644" s="114"/>
      <c r="I644" s="114"/>
      <c r="J644" s="114"/>
      <c r="K644" s="114"/>
    </row>
    <row r="645" spans="2:11">
      <c r="B645" s="132"/>
      <c r="C645" s="132"/>
      <c r="D645" s="132"/>
      <c r="E645" s="114"/>
      <c r="F645" s="114"/>
      <c r="G645" s="114"/>
      <c r="H645" s="114"/>
      <c r="I645" s="114"/>
      <c r="J645" s="114"/>
      <c r="K645" s="114"/>
    </row>
    <row r="646" spans="2:11">
      <c r="B646" s="132"/>
      <c r="C646" s="132"/>
      <c r="D646" s="132"/>
      <c r="E646" s="114"/>
      <c r="F646" s="114"/>
      <c r="G646" s="114"/>
      <c r="H646" s="114"/>
      <c r="I646" s="114"/>
      <c r="J646" s="114"/>
      <c r="K646" s="114"/>
    </row>
    <row r="647" spans="2:11">
      <c r="B647" s="132"/>
      <c r="C647" s="132"/>
      <c r="D647" s="132"/>
      <c r="E647" s="114"/>
      <c r="F647" s="114"/>
      <c r="G647" s="114"/>
      <c r="H647" s="114"/>
      <c r="I647" s="114"/>
      <c r="J647" s="114"/>
      <c r="K647" s="114"/>
    </row>
    <row r="648" spans="2:11">
      <c r="B648" s="132"/>
      <c r="C648" s="132"/>
      <c r="D648" s="132"/>
      <c r="E648" s="114"/>
      <c r="F648" s="114"/>
      <c r="G648" s="114"/>
      <c r="H648" s="114"/>
      <c r="I648" s="114"/>
      <c r="J648" s="114"/>
      <c r="K648" s="114"/>
    </row>
    <row r="649" spans="2:11">
      <c r="B649" s="132"/>
      <c r="C649" s="132"/>
      <c r="D649" s="132"/>
      <c r="E649" s="114"/>
      <c r="F649" s="114"/>
      <c r="G649" s="114"/>
      <c r="H649" s="114"/>
      <c r="I649" s="114"/>
      <c r="J649" s="114"/>
      <c r="K649" s="114"/>
    </row>
    <row r="650" spans="2:11">
      <c r="B650" s="132"/>
      <c r="C650" s="132"/>
      <c r="D650" s="132"/>
      <c r="E650" s="114"/>
      <c r="F650" s="114"/>
      <c r="G650" s="114"/>
      <c r="H650" s="114"/>
      <c r="I650" s="114"/>
      <c r="J650" s="114"/>
      <c r="K650" s="114"/>
    </row>
    <row r="651" spans="2:11">
      <c r="B651" s="132"/>
      <c r="C651" s="132"/>
      <c r="D651" s="132"/>
      <c r="E651" s="114"/>
      <c r="F651" s="114"/>
      <c r="G651" s="114"/>
      <c r="H651" s="114"/>
      <c r="I651" s="114"/>
      <c r="J651" s="114"/>
      <c r="K651" s="114"/>
    </row>
    <row r="652" spans="2:11">
      <c r="B652" s="132"/>
      <c r="C652" s="132"/>
      <c r="D652" s="132"/>
      <c r="E652" s="114"/>
      <c r="F652" s="114"/>
      <c r="G652" s="114"/>
      <c r="H652" s="114"/>
      <c r="I652" s="114"/>
      <c r="J652" s="114"/>
      <c r="K652" s="114"/>
    </row>
    <row r="653" spans="2:11">
      <c r="B653" s="132"/>
      <c r="C653" s="132"/>
      <c r="D653" s="132"/>
      <c r="E653" s="114"/>
      <c r="F653" s="114"/>
      <c r="G653" s="114"/>
      <c r="H653" s="114"/>
      <c r="I653" s="114"/>
      <c r="J653" s="114"/>
      <c r="K653" s="114"/>
    </row>
    <row r="654" spans="2:11">
      <c r="B654" s="132"/>
      <c r="C654" s="132"/>
      <c r="D654" s="132"/>
      <c r="E654" s="114"/>
      <c r="F654" s="114"/>
      <c r="G654" s="114"/>
      <c r="H654" s="114"/>
      <c r="I654" s="114"/>
      <c r="J654" s="114"/>
      <c r="K654" s="114"/>
    </row>
    <row r="655" spans="2:11">
      <c r="B655" s="132"/>
      <c r="C655" s="132"/>
      <c r="D655" s="132"/>
      <c r="E655" s="114"/>
      <c r="F655" s="114"/>
      <c r="G655" s="114"/>
      <c r="H655" s="114"/>
      <c r="I655" s="114"/>
      <c r="J655" s="114"/>
      <c r="K655" s="114"/>
    </row>
    <row r="656" spans="2:11">
      <c r="B656" s="132"/>
      <c r="C656" s="132"/>
      <c r="D656" s="132"/>
      <c r="E656" s="114"/>
      <c r="F656" s="114"/>
      <c r="G656" s="114"/>
      <c r="H656" s="114"/>
      <c r="I656" s="114"/>
      <c r="J656" s="114"/>
      <c r="K656" s="114"/>
    </row>
    <row r="657" spans="2:11">
      <c r="B657" s="132"/>
      <c r="C657" s="132"/>
      <c r="D657" s="132"/>
      <c r="E657" s="114"/>
      <c r="F657" s="114"/>
      <c r="G657" s="114"/>
      <c r="H657" s="114"/>
      <c r="I657" s="114"/>
      <c r="J657" s="114"/>
      <c r="K657" s="114"/>
    </row>
    <row r="658" spans="2:11">
      <c r="B658" s="132"/>
      <c r="C658" s="132"/>
      <c r="D658" s="132"/>
      <c r="E658" s="114"/>
      <c r="F658" s="114"/>
      <c r="G658" s="114"/>
      <c r="H658" s="114"/>
      <c r="I658" s="114"/>
      <c r="J658" s="114"/>
      <c r="K658" s="114"/>
    </row>
    <row r="659" spans="2:11">
      <c r="B659" s="132"/>
      <c r="C659" s="132"/>
      <c r="D659" s="132"/>
      <c r="E659" s="114"/>
      <c r="F659" s="114"/>
      <c r="G659" s="114"/>
      <c r="H659" s="114"/>
      <c r="I659" s="114"/>
      <c r="J659" s="114"/>
      <c r="K659" s="114"/>
    </row>
    <row r="660" spans="2:11">
      <c r="B660" s="132"/>
      <c r="C660" s="132"/>
      <c r="D660" s="132"/>
      <c r="E660" s="114"/>
      <c r="F660" s="114"/>
      <c r="G660" s="114"/>
      <c r="H660" s="114"/>
      <c r="I660" s="114"/>
      <c r="J660" s="114"/>
      <c r="K660" s="114"/>
    </row>
    <row r="661" spans="2:11">
      <c r="B661" s="132"/>
      <c r="C661" s="132"/>
      <c r="D661" s="132"/>
      <c r="E661" s="114"/>
      <c r="F661" s="114"/>
      <c r="G661" s="114"/>
      <c r="H661" s="114"/>
      <c r="I661" s="114"/>
      <c r="J661" s="114"/>
      <c r="K661" s="114"/>
    </row>
    <row r="662" spans="2:11">
      <c r="B662" s="132"/>
      <c r="C662" s="132"/>
      <c r="D662" s="132"/>
      <c r="E662" s="114"/>
      <c r="F662" s="114"/>
      <c r="G662" s="114"/>
      <c r="H662" s="114"/>
      <c r="I662" s="114"/>
      <c r="J662" s="114"/>
      <c r="K662" s="114"/>
    </row>
    <row r="663" spans="2:11">
      <c r="B663" s="132"/>
      <c r="C663" s="132"/>
      <c r="D663" s="132"/>
      <c r="E663" s="114"/>
      <c r="F663" s="114"/>
      <c r="G663" s="114"/>
      <c r="H663" s="114"/>
      <c r="I663" s="114"/>
      <c r="J663" s="114"/>
      <c r="K663" s="114"/>
    </row>
    <row r="664" spans="2:11">
      <c r="B664" s="132"/>
      <c r="C664" s="132"/>
      <c r="D664" s="132"/>
      <c r="E664" s="114"/>
      <c r="F664" s="114"/>
      <c r="G664" s="114"/>
      <c r="H664" s="114"/>
      <c r="I664" s="114"/>
      <c r="J664" s="114"/>
      <c r="K664" s="114"/>
    </row>
    <row r="665" spans="2:11">
      <c r="B665" s="132"/>
      <c r="C665" s="132"/>
      <c r="D665" s="132"/>
      <c r="E665" s="114"/>
      <c r="F665" s="114"/>
      <c r="G665" s="114"/>
      <c r="H665" s="114"/>
      <c r="I665" s="114"/>
      <c r="J665" s="114"/>
      <c r="K665" s="114"/>
    </row>
    <row r="666" spans="2:11">
      <c r="B666" s="132"/>
      <c r="C666" s="132"/>
      <c r="D666" s="132"/>
      <c r="E666" s="114"/>
      <c r="F666" s="114"/>
      <c r="G666" s="114"/>
      <c r="H666" s="114"/>
      <c r="I666" s="114"/>
      <c r="J666" s="114"/>
      <c r="K666" s="114"/>
    </row>
    <row r="667" spans="2:11">
      <c r="B667" s="132"/>
      <c r="C667" s="132"/>
      <c r="D667" s="132"/>
      <c r="E667" s="114"/>
      <c r="F667" s="114"/>
      <c r="G667" s="114"/>
      <c r="H667" s="114"/>
      <c r="I667" s="114"/>
      <c r="J667" s="114"/>
      <c r="K667" s="114"/>
    </row>
    <row r="668" spans="2:11">
      <c r="B668" s="132"/>
      <c r="C668" s="132"/>
      <c r="D668" s="132"/>
      <c r="E668" s="114"/>
      <c r="F668" s="114"/>
      <c r="G668" s="114"/>
      <c r="H668" s="114"/>
      <c r="I668" s="114"/>
      <c r="J668" s="114"/>
      <c r="K668" s="114"/>
    </row>
    <row r="669" spans="2:11">
      <c r="B669" s="132"/>
      <c r="C669" s="132"/>
      <c r="D669" s="132"/>
      <c r="E669" s="114"/>
      <c r="F669" s="114"/>
      <c r="G669" s="114"/>
      <c r="H669" s="114"/>
      <c r="I669" s="114"/>
      <c r="J669" s="114"/>
      <c r="K669" s="114"/>
    </row>
    <row r="670" spans="2:11">
      <c r="B670" s="132"/>
      <c r="C670" s="132"/>
      <c r="D670" s="132"/>
      <c r="E670" s="114"/>
      <c r="F670" s="114"/>
      <c r="G670" s="114"/>
      <c r="H670" s="114"/>
      <c r="I670" s="114"/>
      <c r="J670" s="114"/>
      <c r="K670" s="114"/>
    </row>
    <row r="671" spans="2:11">
      <c r="B671" s="132"/>
      <c r="C671" s="132"/>
      <c r="D671" s="132"/>
      <c r="E671" s="114"/>
      <c r="F671" s="114"/>
      <c r="G671" s="114"/>
      <c r="H671" s="114"/>
      <c r="I671" s="114"/>
      <c r="J671" s="114"/>
      <c r="K671" s="114"/>
    </row>
    <row r="672" spans="2:11">
      <c r="B672" s="132"/>
      <c r="C672" s="132"/>
      <c r="D672" s="132"/>
      <c r="E672" s="114"/>
      <c r="F672" s="114"/>
      <c r="G672" s="114"/>
      <c r="H672" s="114"/>
      <c r="I672" s="114"/>
      <c r="J672" s="114"/>
      <c r="K672" s="114"/>
    </row>
    <row r="673" spans="2:11">
      <c r="B673" s="132"/>
      <c r="C673" s="132"/>
      <c r="D673" s="132"/>
      <c r="E673" s="114"/>
      <c r="F673" s="114"/>
      <c r="G673" s="114"/>
      <c r="H673" s="114"/>
      <c r="I673" s="114"/>
      <c r="J673" s="114"/>
      <c r="K673" s="114"/>
    </row>
    <row r="674" spans="2:11">
      <c r="B674" s="132"/>
      <c r="C674" s="132"/>
      <c r="D674" s="132"/>
      <c r="E674" s="114"/>
      <c r="F674" s="114"/>
      <c r="G674" s="114"/>
      <c r="H674" s="114"/>
      <c r="I674" s="114"/>
      <c r="J674" s="114"/>
      <c r="K674" s="114"/>
    </row>
    <row r="675" spans="2:11">
      <c r="B675" s="132"/>
      <c r="C675" s="132"/>
      <c r="D675" s="132"/>
      <c r="E675" s="114"/>
      <c r="F675" s="114"/>
      <c r="G675" s="114"/>
      <c r="H675" s="114"/>
      <c r="I675" s="114"/>
      <c r="J675" s="114"/>
      <c r="K675" s="114"/>
    </row>
    <row r="676" spans="2:11">
      <c r="B676" s="132"/>
      <c r="C676" s="132"/>
      <c r="D676" s="132"/>
      <c r="E676" s="114"/>
      <c r="F676" s="114"/>
      <c r="G676" s="114"/>
      <c r="H676" s="114"/>
      <c r="I676" s="114"/>
      <c r="J676" s="114"/>
      <c r="K676" s="114"/>
    </row>
    <row r="677" spans="2:11">
      <c r="B677" s="132"/>
      <c r="C677" s="132"/>
      <c r="D677" s="132"/>
      <c r="E677" s="114"/>
      <c r="F677" s="114"/>
      <c r="G677" s="114"/>
      <c r="H677" s="114"/>
      <c r="I677" s="114"/>
      <c r="J677" s="114"/>
      <c r="K677" s="114"/>
    </row>
    <row r="678" spans="2:11">
      <c r="B678" s="132"/>
      <c r="C678" s="132"/>
      <c r="D678" s="132"/>
      <c r="E678" s="114"/>
      <c r="F678" s="114"/>
      <c r="G678" s="114"/>
      <c r="H678" s="114"/>
      <c r="I678" s="114"/>
      <c r="J678" s="114"/>
      <c r="K678" s="114"/>
    </row>
    <row r="679" spans="2:11">
      <c r="B679" s="132"/>
      <c r="C679" s="132"/>
      <c r="D679" s="132"/>
      <c r="E679" s="114"/>
      <c r="F679" s="114"/>
      <c r="G679" s="114"/>
      <c r="H679" s="114"/>
      <c r="I679" s="114"/>
      <c r="J679" s="114"/>
      <c r="K679" s="114"/>
    </row>
    <row r="680" spans="2:11">
      <c r="B680" s="132"/>
      <c r="C680" s="132"/>
      <c r="D680" s="132"/>
      <c r="E680" s="114"/>
      <c r="F680" s="114"/>
      <c r="G680" s="114"/>
      <c r="H680" s="114"/>
      <c r="I680" s="114"/>
      <c r="J680" s="114"/>
      <c r="K680" s="114"/>
    </row>
    <row r="681" spans="2:11">
      <c r="B681" s="132"/>
      <c r="C681" s="132"/>
      <c r="D681" s="132"/>
      <c r="E681" s="114"/>
      <c r="F681" s="114"/>
      <c r="G681" s="114"/>
      <c r="H681" s="114"/>
      <c r="I681" s="114"/>
      <c r="J681" s="114"/>
      <c r="K681" s="114"/>
    </row>
    <row r="682" spans="2:11">
      <c r="B682" s="132"/>
      <c r="C682" s="132"/>
      <c r="D682" s="132"/>
      <c r="E682" s="114"/>
      <c r="F682" s="114"/>
      <c r="G682" s="114"/>
      <c r="H682" s="114"/>
      <c r="I682" s="114"/>
      <c r="J682" s="114"/>
      <c r="K682" s="114"/>
    </row>
    <row r="683" spans="2:11">
      <c r="B683" s="132"/>
      <c r="C683" s="132"/>
      <c r="D683" s="132"/>
      <c r="E683" s="114"/>
      <c r="F683" s="114"/>
      <c r="G683" s="114"/>
      <c r="H683" s="114"/>
      <c r="I683" s="114"/>
      <c r="J683" s="114"/>
      <c r="K683" s="114"/>
    </row>
    <row r="684" spans="2:11">
      <c r="B684" s="132"/>
      <c r="C684" s="132"/>
      <c r="D684" s="132"/>
      <c r="E684" s="114"/>
      <c r="F684" s="114"/>
      <c r="G684" s="114"/>
      <c r="H684" s="114"/>
      <c r="I684" s="114"/>
      <c r="J684" s="114"/>
      <c r="K684" s="114"/>
    </row>
    <row r="685" spans="2:11">
      <c r="B685" s="132"/>
      <c r="C685" s="132"/>
      <c r="D685" s="132"/>
      <c r="E685" s="114"/>
      <c r="F685" s="114"/>
      <c r="G685" s="114"/>
      <c r="H685" s="114"/>
      <c r="I685" s="114"/>
      <c r="J685" s="114"/>
      <c r="K685" s="114"/>
    </row>
    <row r="686" spans="2:11">
      <c r="B686" s="132"/>
      <c r="C686" s="132"/>
      <c r="D686" s="132"/>
      <c r="E686" s="114"/>
      <c r="F686" s="114"/>
      <c r="G686" s="114"/>
      <c r="H686" s="114"/>
      <c r="I686" s="114"/>
      <c r="J686" s="114"/>
      <c r="K686" s="114"/>
    </row>
    <row r="687" spans="2:11">
      <c r="B687" s="132"/>
      <c r="C687" s="132"/>
      <c r="D687" s="132"/>
      <c r="E687" s="114"/>
      <c r="F687" s="114"/>
      <c r="G687" s="114"/>
      <c r="H687" s="114"/>
      <c r="I687" s="114"/>
      <c r="J687" s="114"/>
      <c r="K687" s="114"/>
    </row>
    <row r="688" spans="2:11">
      <c r="B688" s="132"/>
      <c r="C688" s="132"/>
      <c r="D688" s="132"/>
      <c r="E688" s="114"/>
      <c r="F688" s="114"/>
      <c r="G688" s="114"/>
      <c r="H688" s="114"/>
      <c r="I688" s="114"/>
      <c r="J688" s="114"/>
      <c r="K688" s="114"/>
    </row>
    <row r="689" spans="2:11">
      <c r="B689" s="132"/>
      <c r="C689" s="132"/>
      <c r="D689" s="132"/>
      <c r="E689" s="114"/>
      <c r="F689" s="114"/>
      <c r="G689" s="114"/>
      <c r="H689" s="114"/>
      <c r="I689" s="114"/>
      <c r="J689" s="114"/>
      <c r="K689" s="114"/>
    </row>
    <row r="690" spans="2:11">
      <c r="B690" s="132"/>
      <c r="C690" s="132"/>
      <c r="D690" s="132"/>
      <c r="E690" s="114"/>
      <c r="F690" s="114"/>
      <c r="G690" s="114"/>
      <c r="H690" s="114"/>
      <c r="I690" s="114"/>
      <c r="J690" s="114"/>
      <c r="K690" s="114"/>
    </row>
    <row r="691" spans="2:11">
      <c r="B691" s="132"/>
      <c r="C691" s="132"/>
      <c r="D691" s="132"/>
      <c r="E691" s="114"/>
      <c r="F691" s="114"/>
      <c r="G691" s="114"/>
      <c r="H691" s="114"/>
      <c r="I691" s="114"/>
      <c r="J691" s="114"/>
      <c r="K691" s="114"/>
    </row>
    <row r="692" spans="2:11">
      <c r="B692" s="132"/>
      <c r="C692" s="132"/>
      <c r="D692" s="132"/>
      <c r="E692" s="114"/>
      <c r="F692" s="114"/>
      <c r="G692" s="114"/>
      <c r="H692" s="114"/>
      <c r="I692" s="114"/>
      <c r="J692" s="114"/>
      <c r="K692" s="114"/>
    </row>
    <row r="693" spans="2:11">
      <c r="B693" s="132"/>
      <c r="C693" s="132"/>
      <c r="D693" s="132"/>
      <c r="E693" s="114"/>
      <c r="F693" s="114"/>
      <c r="G693" s="114"/>
      <c r="H693" s="114"/>
      <c r="I693" s="114"/>
      <c r="J693" s="114"/>
      <c r="K693" s="114"/>
    </row>
    <row r="694" spans="2:11">
      <c r="B694" s="132"/>
      <c r="C694" s="132"/>
      <c r="D694" s="132"/>
      <c r="E694" s="114"/>
      <c r="F694" s="114"/>
      <c r="G694" s="114"/>
      <c r="H694" s="114"/>
      <c r="I694" s="114"/>
      <c r="J694" s="114"/>
      <c r="K694" s="114"/>
    </row>
    <row r="695" spans="2:11">
      <c r="B695" s="132"/>
      <c r="C695" s="132"/>
      <c r="D695" s="132"/>
      <c r="E695" s="114"/>
      <c r="F695" s="114"/>
      <c r="G695" s="114"/>
      <c r="H695" s="114"/>
      <c r="I695" s="114"/>
      <c r="J695" s="114"/>
      <c r="K695" s="114"/>
    </row>
    <row r="696" spans="2:11">
      <c r="B696" s="132"/>
      <c r="C696" s="132"/>
      <c r="D696" s="132"/>
      <c r="E696" s="114"/>
      <c r="F696" s="114"/>
      <c r="G696" s="114"/>
      <c r="H696" s="114"/>
      <c r="I696" s="114"/>
      <c r="J696" s="114"/>
      <c r="K696" s="114"/>
    </row>
    <row r="697" spans="2:11">
      <c r="B697" s="132"/>
      <c r="C697" s="132"/>
      <c r="D697" s="132"/>
      <c r="E697" s="114"/>
      <c r="F697" s="114"/>
      <c r="G697" s="114"/>
      <c r="H697" s="114"/>
      <c r="I697" s="114"/>
      <c r="J697" s="114"/>
      <c r="K697" s="114"/>
    </row>
    <row r="698" spans="2:11">
      <c r="B698" s="132"/>
      <c r="C698" s="132"/>
      <c r="D698" s="132"/>
      <c r="E698" s="114"/>
      <c r="F698" s="114"/>
      <c r="G698" s="114"/>
      <c r="H698" s="114"/>
      <c r="I698" s="114"/>
      <c r="J698" s="114"/>
      <c r="K698" s="114"/>
    </row>
    <row r="699" spans="2:11">
      <c r="B699" s="132"/>
      <c r="C699" s="132"/>
      <c r="D699" s="132"/>
      <c r="E699" s="114"/>
      <c r="F699" s="114"/>
      <c r="G699" s="114"/>
      <c r="H699" s="114"/>
      <c r="I699" s="114"/>
      <c r="J699" s="114"/>
      <c r="K699" s="114"/>
    </row>
    <row r="700" spans="2:11">
      <c r="B700" s="132"/>
      <c r="C700" s="132"/>
      <c r="D700" s="132"/>
      <c r="E700" s="114"/>
      <c r="F700" s="114"/>
      <c r="G700" s="114"/>
      <c r="H700" s="114"/>
      <c r="I700" s="114"/>
      <c r="J700" s="114"/>
      <c r="K700" s="114"/>
    </row>
    <row r="701" spans="2:11">
      <c r="B701" s="132"/>
      <c r="C701" s="132"/>
      <c r="D701" s="132"/>
      <c r="E701" s="114"/>
      <c r="F701" s="114"/>
      <c r="G701" s="114"/>
      <c r="H701" s="114"/>
      <c r="I701" s="114"/>
      <c r="J701" s="114"/>
      <c r="K701" s="114"/>
    </row>
    <row r="702" spans="2:11">
      <c r="B702" s="132"/>
      <c r="C702" s="132"/>
      <c r="D702" s="132"/>
      <c r="E702" s="114"/>
      <c r="F702" s="114"/>
      <c r="G702" s="114"/>
      <c r="H702" s="114"/>
      <c r="I702" s="114"/>
      <c r="J702" s="114"/>
      <c r="K702" s="114"/>
    </row>
    <row r="703" spans="2:11">
      <c r="B703" s="132"/>
      <c r="C703" s="132"/>
      <c r="D703" s="132"/>
      <c r="E703" s="114"/>
      <c r="F703" s="114"/>
      <c r="G703" s="114"/>
      <c r="H703" s="114"/>
      <c r="I703" s="114"/>
      <c r="J703" s="114"/>
      <c r="K703" s="114"/>
    </row>
    <row r="704" spans="2:11">
      <c r="B704" s="132"/>
      <c r="C704" s="132"/>
      <c r="D704" s="132"/>
      <c r="E704" s="114"/>
      <c r="F704" s="114"/>
      <c r="G704" s="114"/>
      <c r="H704" s="114"/>
      <c r="I704" s="114"/>
      <c r="J704" s="114"/>
      <c r="K704" s="114"/>
    </row>
    <row r="705" spans="2:11">
      <c r="B705" s="132"/>
      <c r="C705" s="132"/>
      <c r="D705" s="132"/>
      <c r="E705" s="114"/>
      <c r="F705" s="114"/>
      <c r="G705" s="114"/>
      <c r="H705" s="114"/>
      <c r="I705" s="114"/>
      <c r="J705" s="114"/>
      <c r="K705" s="114"/>
    </row>
    <row r="706" spans="2:11">
      <c r="B706" s="132"/>
      <c r="C706" s="132"/>
      <c r="D706" s="132"/>
      <c r="E706" s="114"/>
      <c r="F706" s="114"/>
      <c r="G706" s="114"/>
      <c r="H706" s="114"/>
      <c r="I706" s="114"/>
      <c r="J706" s="114"/>
      <c r="K706" s="114"/>
    </row>
    <row r="707" spans="2:11">
      <c r="B707" s="132"/>
      <c r="C707" s="132"/>
      <c r="D707" s="132"/>
      <c r="E707" s="114"/>
      <c r="F707" s="114"/>
      <c r="G707" s="114"/>
      <c r="H707" s="114"/>
      <c r="I707" s="114"/>
      <c r="J707" s="114"/>
      <c r="K707" s="114"/>
    </row>
    <row r="708" spans="2:11">
      <c r="B708" s="132"/>
      <c r="C708" s="132"/>
      <c r="D708" s="132"/>
      <c r="E708" s="114"/>
      <c r="F708" s="114"/>
      <c r="G708" s="114"/>
      <c r="H708" s="114"/>
      <c r="I708" s="114"/>
      <c r="J708" s="114"/>
      <c r="K708" s="114"/>
    </row>
    <row r="709" spans="2:11">
      <c r="B709" s="132"/>
      <c r="C709" s="132"/>
      <c r="D709" s="132"/>
      <c r="E709" s="114"/>
      <c r="F709" s="114"/>
      <c r="G709" s="114"/>
      <c r="H709" s="114"/>
      <c r="I709" s="114"/>
      <c r="J709" s="114"/>
      <c r="K709" s="114"/>
    </row>
    <row r="710" spans="2:11">
      <c r="B710" s="132"/>
      <c r="C710" s="132"/>
      <c r="D710" s="132"/>
      <c r="E710" s="114"/>
      <c r="F710" s="114"/>
      <c r="G710" s="114"/>
      <c r="H710" s="114"/>
      <c r="I710" s="114"/>
      <c r="J710" s="114"/>
      <c r="K710" s="114"/>
    </row>
    <row r="711" spans="2:11">
      <c r="B711" s="132"/>
      <c r="C711" s="132"/>
      <c r="D711" s="132"/>
      <c r="E711" s="114"/>
      <c r="F711" s="114"/>
      <c r="G711" s="114"/>
      <c r="H711" s="114"/>
      <c r="I711" s="114"/>
      <c r="J711" s="114"/>
      <c r="K711" s="114"/>
    </row>
    <row r="712" spans="2:11">
      <c r="B712" s="132"/>
      <c r="C712" s="132"/>
      <c r="D712" s="132"/>
      <c r="E712" s="114"/>
      <c r="F712" s="114"/>
      <c r="G712" s="114"/>
      <c r="H712" s="114"/>
      <c r="I712" s="114"/>
      <c r="J712" s="114"/>
      <c r="K712" s="114"/>
    </row>
    <row r="713" spans="2:11">
      <c r="B713" s="132"/>
      <c r="C713" s="132"/>
      <c r="D713" s="132"/>
      <c r="E713" s="114"/>
      <c r="F713" s="114"/>
      <c r="G713" s="114"/>
      <c r="H713" s="114"/>
      <c r="I713" s="114"/>
      <c r="J713" s="114"/>
      <c r="K713" s="114"/>
    </row>
    <row r="714" spans="2:11">
      <c r="B714" s="132"/>
      <c r="C714" s="132"/>
      <c r="D714" s="132"/>
      <c r="E714" s="114"/>
      <c r="F714" s="114"/>
      <c r="G714" s="114"/>
      <c r="H714" s="114"/>
      <c r="I714" s="114"/>
      <c r="J714" s="114"/>
      <c r="K714" s="114"/>
    </row>
    <row r="715" spans="2:11">
      <c r="B715" s="132"/>
      <c r="C715" s="132"/>
      <c r="D715" s="132"/>
      <c r="E715" s="114"/>
      <c r="F715" s="114"/>
      <c r="G715" s="114"/>
      <c r="H715" s="114"/>
      <c r="I715" s="114"/>
      <c r="J715" s="114"/>
      <c r="K715" s="114"/>
    </row>
    <row r="716" spans="2:11">
      <c r="B716" s="132"/>
      <c r="C716" s="132"/>
      <c r="D716" s="132"/>
      <c r="E716" s="114"/>
      <c r="F716" s="114"/>
      <c r="G716" s="114"/>
      <c r="H716" s="114"/>
      <c r="I716" s="114"/>
      <c r="J716" s="114"/>
      <c r="K716" s="114"/>
    </row>
    <row r="717" spans="2:11">
      <c r="B717" s="132"/>
      <c r="C717" s="132"/>
      <c r="D717" s="132"/>
      <c r="E717" s="114"/>
      <c r="F717" s="114"/>
      <c r="G717" s="114"/>
      <c r="H717" s="114"/>
      <c r="I717" s="114"/>
      <c r="J717" s="114"/>
      <c r="K717" s="114"/>
    </row>
    <row r="718" spans="2:11">
      <c r="B718" s="132"/>
      <c r="C718" s="132"/>
      <c r="D718" s="132"/>
      <c r="E718" s="114"/>
      <c r="F718" s="114"/>
      <c r="G718" s="114"/>
      <c r="H718" s="114"/>
      <c r="I718" s="114"/>
      <c r="J718" s="114"/>
      <c r="K718" s="114"/>
    </row>
    <row r="719" spans="2:11">
      <c r="B719" s="132"/>
      <c r="C719" s="132"/>
      <c r="D719" s="132"/>
      <c r="E719" s="114"/>
      <c r="F719" s="114"/>
      <c r="G719" s="114"/>
      <c r="H719" s="114"/>
      <c r="I719" s="114"/>
      <c r="J719" s="114"/>
      <c r="K719" s="114"/>
    </row>
    <row r="720" spans="2:11">
      <c r="B720" s="132"/>
      <c r="C720" s="132"/>
      <c r="D720" s="132"/>
      <c r="E720" s="114"/>
      <c r="F720" s="114"/>
      <c r="G720" s="114"/>
      <c r="H720" s="114"/>
      <c r="I720" s="114"/>
      <c r="J720" s="114"/>
      <c r="K720" s="114"/>
    </row>
    <row r="721" spans="2:11">
      <c r="B721" s="132"/>
      <c r="C721" s="132"/>
      <c r="D721" s="132"/>
      <c r="E721" s="114"/>
      <c r="F721" s="114"/>
      <c r="G721" s="114"/>
      <c r="H721" s="114"/>
      <c r="I721" s="114"/>
      <c r="J721" s="114"/>
      <c r="K721" s="114"/>
    </row>
    <row r="722" spans="2:11">
      <c r="B722" s="132"/>
      <c r="C722" s="132"/>
      <c r="D722" s="132"/>
      <c r="E722" s="114"/>
      <c r="F722" s="114"/>
      <c r="G722" s="114"/>
      <c r="H722" s="114"/>
      <c r="I722" s="114"/>
      <c r="J722" s="114"/>
      <c r="K722" s="114"/>
    </row>
    <row r="723" spans="2:11">
      <c r="B723" s="132"/>
      <c r="C723" s="132"/>
      <c r="D723" s="132"/>
      <c r="E723" s="114"/>
      <c r="F723" s="114"/>
      <c r="G723" s="114"/>
      <c r="H723" s="114"/>
      <c r="I723" s="114"/>
      <c r="J723" s="114"/>
      <c r="K723" s="114"/>
    </row>
    <row r="724" spans="2:11">
      <c r="B724" s="132"/>
      <c r="C724" s="132"/>
      <c r="D724" s="132"/>
      <c r="E724" s="114"/>
      <c r="F724" s="114"/>
      <c r="G724" s="114"/>
      <c r="H724" s="114"/>
      <c r="I724" s="114"/>
      <c r="J724" s="114"/>
      <c r="K724" s="114"/>
    </row>
    <row r="725" spans="2:11">
      <c r="B725" s="132"/>
      <c r="C725" s="132"/>
      <c r="D725" s="132"/>
      <c r="E725" s="114"/>
      <c r="F725" s="114"/>
      <c r="G725" s="114"/>
      <c r="H725" s="114"/>
      <c r="I725" s="114"/>
      <c r="J725" s="114"/>
      <c r="K725" s="114"/>
    </row>
    <row r="726" spans="2:11">
      <c r="B726" s="132"/>
      <c r="C726" s="132"/>
      <c r="D726" s="132"/>
      <c r="E726" s="114"/>
      <c r="F726" s="114"/>
      <c r="G726" s="114"/>
      <c r="H726" s="114"/>
      <c r="I726" s="114"/>
      <c r="J726" s="114"/>
      <c r="K726" s="114"/>
    </row>
    <row r="727" spans="2:11">
      <c r="B727" s="132"/>
      <c r="C727" s="132"/>
      <c r="D727" s="132"/>
      <c r="E727" s="114"/>
      <c r="F727" s="114"/>
      <c r="G727" s="114"/>
      <c r="H727" s="114"/>
      <c r="I727" s="114"/>
      <c r="J727" s="114"/>
      <c r="K727" s="114"/>
    </row>
    <row r="728" spans="2:11">
      <c r="B728" s="132"/>
      <c r="C728" s="132"/>
      <c r="D728" s="132"/>
      <c r="E728" s="114"/>
      <c r="F728" s="114"/>
      <c r="G728" s="114"/>
      <c r="H728" s="114"/>
      <c r="I728" s="114"/>
      <c r="J728" s="114"/>
      <c r="K728" s="114"/>
    </row>
    <row r="729" spans="2:11">
      <c r="B729" s="132"/>
      <c r="C729" s="132"/>
      <c r="D729" s="132"/>
      <c r="E729" s="114"/>
      <c r="F729" s="114"/>
      <c r="G729" s="114"/>
      <c r="H729" s="114"/>
      <c r="I729" s="114"/>
      <c r="J729" s="114"/>
      <c r="K729" s="114"/>
    </row>
    <row r="730" spans="2:11">
      <c r="B730" s="132"/>
      <c r="C730" s="132"/>
      <c r="D730" s="132"/>
      <c r="E730" s="114"/>
      <c r="F730" s="114"/>
      <c r="G730" s="114"/>
      <c r="H730" s="114"/>
      <c r="I730" s="114"/>
      <c r="J730" s="114"/>
      <c r="K730" s="114"/>
    </row>
    <row r="731" spans="2:11">
      <c r="B731" s="132"/>
      <c r="C731" s="132"/>
      <c r="D731" s="132"/>
      <c r="E731" s="114"/>
      <c r="F731" s="114"/>
      <c r="G731" s="114"/>
      <c r="H731" s="114"/>
      <c r="I731" s="114"/>
      <c r="J731" s="114"/>
      <c r="K731" s="114"/>
    </row>
    <row r="732" spans="2:11">
      <c r="B732" s="132"/>
      <c r="C732" s="132"/>
      <c r="D732" s="132"/>
      <c r="E732" s="114"/>
      <c r="F732" s="114"/>
      <c r="G732" s="114"/>
      <c r="H732" s="114"/>
      <c r="I732" s="114"/>
      <c r="J732" s="114"/>
      <c r="K732" s="114"/>
    </row>
    <row r="733" spans="2:11">
      <c r="B733" s="132"/>
      <c r="C733" s="132"/>
      <c r="D733" s="132"/>
      <c r="E733" s="114"/>
      <c r="F733" s="114"/>
      <c r="G733" s="114"/>
      <c r="H733" s="114"/>
      <c r="I733" s="114"/>
      <c r="J733" s="114"/>
      <c r="K733" s="114"/>
    </row>
    <row r="734" spans="2:11">
      <c r="B734" s="132"/>
      <c r="C734" s="132"/>
      <c r="D734" s="132"/>
      <c r="E734" s="114"/>
      <c r="F734" s="114"/>
      <c r="G734" s="114"/>
      <c r="H734" s="114"/>
      <c r="I734" s="114"/>
      <c r="J734" s="114"/>
      <c r="K734" s="114"/>
    </row>
    <row r="735" spans="2:11">
      <c r="B735" s="132"/>
      <c r="C735" s="132"/>
      <c r="D735" s="132"/>
      <c r="E735" s="114"/>
      <c r="F735" s="114"/>
      <c r="G735" s="114"/>
      <c r="H735" s="114"/>
      <c r="I735" s="114"/>
      <c r="J735" s="114"/>
      <c r="K735" s="114"/>
    </row>
    <row r="736" spans="2:11">
      <c r="B736" s="132"/>
      <c r="C736" s="132"/>
      <c r="D736" s="132"/>
      <c r="E736" s="114"/>
      <c r="F736" s="114"/>
      <c r="G736" s="114"/>
      <c r="H736" s="114"/>
      <c r="I736" s="114"/>
      <c r="J736" s="114"/>
      <c r="K736" s="114"/>
    </row>
    <row r="737" spans="2:11">
      <c r="B737" s="132"/>
      <c r="C737" s="132"/>
      <c r="D737" s="132"/>
      <c r="E737" s="114"/>
      <c r="F737" s="114"/>
      <c r="G737" s="114"/>
      <c r="H737" s="114"/>
      <c r="I737" s="114"/>
      <c r="J737" s="114"/>
      <c r="K737" s="114"/>
    </row>
    <row r="738" spans="2:11">
      <c r="B738" s="132"/>
      <c r="C738" s="132"/>
      <c r="D738" s="132"/>
      <c r="E738" s="114"/>
      <c r="F738" s="114"/>
      <c r="G738" s="114"/>
      <c r="H738" s="114"/>
      <c r="I738" s="114"/>
      <c r="J738" s="114"/>
      <c r="K738" s="114"/>
    </row>
    <row r="739" spans="2:11">
      <c r="B739" s="132"/>
      <c r="C739" s="132"/>
      <c r="D739" s="132"/>
      <c r="E739" s="114"/>
      <c r="F739" s="114"/>
      <c r="G739" s="114"/>
      <c r="H739" s="114"/>
      <c r="I739" s="114"/>
      <c r="J739" s="114"/>
      <c r="K739" s="114"/>
    </row>
    <row r="740" spans="2:11">
      <c r="B740" s="132"/>
      <c r="C740" s="132"/>
      <c r="D740" s="132"/>
      <c r="E740" s="114"/>
      <c r="F740" s="114"/>
      <c r="G740" s="114"/>
      <c r="H740" s="114"/>
      <c r="I740" s="114"/>
      <c r="J740" s="114"/>
      <c r="K740" s="114"/>
    </row>
    <row r="741" spans="2:11">
      <c r="B741" s="132"/>
      <c r="C741" s="132"/>
      <c r="D741" s="132"/>
      <c r="E741" s="114"/>
      <c r="F741" s="114"/>
      <c r="G741" s="114"/>
      <c r="H741" s="114"/>
      <c r="I741" s="114"/>
      <c r="J741" s="114"/>
      <c r="K741" s="114"/>
    </row>
    <row r="742" spans="2:11">
      <c r="B742" s="132"/>
      <c r="C742" s="132"/>
      <c r="D742" s="132"/>
      <c r="E742" s="114"/>
      <c r="F742" s="114"/>
      <c r="G742" s="114"/>
      <c r="H742" s="114"/>
      <c r="I742" s="114"/>
      <c r="J742" s="114"/>
      <c r="K742" s="114"/>
    </row>
    <row r="743" spans="2:11">
      <c r="B743" s="132"/>
      <c r="C743" s="132"/>
      <c r="D743" s="132"/>
      <c r="E743" s="114"/>
      <c r="F743" s="114"/>
      <c r="G743" s="114"/>
      <c r="H743" s="114"/>
      <c r="I743" s="114"/>
      <c r="J743" s="114"/>
      <c r="K743" s="114"/>
    </row>
    <row r="744" spans="2:11">
      <c r="B744" s="132"/>
      <c r="C744" s="132"/>
      <c r="D744" s="132"/>
      <c r="E744" s="114"/>
      <c r="F744" s="114"/>
      <c r="G744" s="114"/>
      <c r="H744" s="114"/>
      <c r="I744" s="114"/>
      <c r="J744" s="114"/>
      <c r="K744" s="114"/>
    </row>
    <row r="745" spans="2:11">
      <c r="B745" s="132"/>
      <c r="C745" s="132"/>
      <c r="D745" s="132"/>
      <c r="E745" s="114"/>
      <c r="F745" s="114"/>
      <c r="G745" s="114"/>
      <c r="H745" s="114"/>
      <c r="I745" s="114"/>
      <c r="J745" s="114"/>
      <c r="K745" s="114"/>
    </row>
    <row r="746" spans="2:11">
      <c r="B746" s="132"/>
      <c r="C746" s="132"/>
      <c r="D746" s="132"/>
      <c r="E746" s="114"/>
      <c r="F746" s="114"/>
      <c r="G746" s="114"/>
      <c r="H746" s="114"/>
      <c r="I746" s="114"/>
      <c r="J746" s="114"/>
      <c r="K746" s="114"/>
    </row>
    <row r="747" spans="2:11">
      <c r="B747" s="132"/>
      <c r="C747" s="132"/>
      <c r="D747" s="132"/>
      <c r="E747" s="114"/>
      <c r="F747" s="114"/>
      <c r="G747" s="114"/>
      <c r="H747" s="114"/>
      <c r="I747" s="114"/>
      <c r="J747" s="114"/>
      <c r="K747" s="114"/>
    </row>
    <row r="748" spans="2:11">
      <c r="B748" s="132"/>
      <c r="C748" s="132"/>
      <c r="D748" s="132"/>
      <c r="E748" s="114"/>
      <c r="F748" s="114"/>
      <c r="G748" s="114"/>
      <c r="H748" s="114"/>
      <c r="I748" s="114"/>
      <c r="J748" s="114"/>
      <c r="K748" s="114"/>
    </row>
    <row r="749" spans="2:11">
      <c r="B749" s="132"/>
      <c r="C749" s="132"/>
      <c r="D749" s="132"/>
      <c r="E749" s="114"/>
      <c r="F749" s="114"/>
      <c r="G749" s="114"/>
      <c r="H749" s="114"/>
      <c r="I749" s="114"/>
      <c r="J749" s="114"/>
      <c r="K749" s="114"/>
    </row>
    <row r="750" spans="2:11">
      <c r="B750" s="132"/>
      <c r="C750" s="132"/>
      <c r="D750" s="132"/>
      <c r="E750" s="114"/>
      <c r="F750" s="114"/>
      <c r="G750" s="114"/>
      <c r="H750" s="114"/>
      <c r="I750" s="114"/>
      <c r="J750" s="114"/>
      <c r="K750" s="114"/>
    </row>
    <row r="751" spans="2:11">
      <c r="B751" s="132"/>
      <c r="C751" s="132"/>
      <c r="D751" s="132"/>
      <c r="E751" s="114"/>
      <c r="F751" s="114"/>
      <c r="G751" s="114"/>
      <c r="H751" s="114"/>
      <c r="I751" s="114"/>
      <c r="J751" s="114"/>
      <c r="K751" s="114"/>
    </row>
    <row r="752" spans="2:11">
      <c r="B752" s="132"/>
      <c r="C752" s="132"/>
      <c r="D752" s="132"/>
      <c r="E752" s="114"/>
      <c r="F752" s="114"/>
      <c r="G752" s="114"/>
      <c r="H752" s="114"/>
      <c r="I752" s="114"/>
      <c r="J752" s="114"/>
      <c r="K752" s="114"/>
    </row>
    <row r="753" spans="2:11">
      <c r="B753" s="132"/>
      <c r="C753" s="132"/>
      <c r="D753" s="132"/>
      <c r="E753" s="114"/>
      <c r="F753" s="114"/>
      <c r="G753" s="114"/>
      <c r="H753" s="114"/>
      <c r="I753" s="114"/>
      <c r="J753" s="114"/>
      <c r="K753" s="114"/>
    </row>
    <row r="754" spans="2:11">
      <c r="B754" s="132"/>
      <c r="C754" s="132"/>
      <c r="D754" s="132"/>
      <c r="E754" s="114"/>
      <c r="F754" s="114"/>
      <c r="G754" s="114"/>
      <c r="H754" s="114"/>
      <c r="I754" s="114"/>
      <c r="J754" s="114"/>
      <c r="K754" s="114"/>
    </row>
    <row r="755" spans="2:11">
      <c r="B755" s="132"/>
      <c r="C755" s="132"/>
      <c r="D755" s="132"/>
      <c r="E755" s="114"/>
      <c r="F755" s="114"/>
      <c r="G755" s="114"/>
      <c r="H755" s="114"/>
      <c r="I755" s="114"/>
      <c r="J755" s="114"/>
      <c r="K755" s="114"/>
    </row>
    <row r="756" spans="2:11">
      <c r="B756" s="132"/>
      <c r="C756" s="132"/>
      <c r="D756" s="132"/>
      <c r="E756" s="114"/>
      <c r="F756" s="114"/>
      <c r="G756" s="114"/>
      <c r="H756" s="114"/>
      <c r="I756" s="114"/>
      <c r="J756" s="114"/>
      <c r="K756" s="114"/>
    </row>
    <row r="757" spans="2:11">
      <c r="B757" s="132"/>
      <c r="C757" s="132"/>
      <c r="D757" s="132"/>
      <c r="E757" s="114"/>
      <c r="F757" s="114"/>
      <c r="G757" s="114"/>
      <c r="H757" s="114"/>
      <c r="I757" s="114"/>
      <c r="J757" s="114"/>
      <c r="K757" s="114"/>
    </row>
    <row r="758" spans="2:11">
      <c r="B758" s="132"/>
      <c r="C758" s="132"/>
      <c r="D758" s="132"/>
      <c r="E758" s="114"/>
      <c r="F758" s="114"/>
      <c r="G758" s="114"/>
      <c r="H758" s="114"/>
      <c r="I758" s="114"/>
      <c r="J758" s="114"/>
      <c r="K758" s="114"/>
    </row>
    <row r="759" spans="2:11">
      <c r="B759" s="132"/>
      <c r="C759" s="132"/>
      <c r="D759" s="132"/>
      <c r="E759" s="114"/>
      <c r="F759" s="114"/>
      <c r="G759" s="114"/>
      <c r="H759" s="114"/>
      <c r="I759" s="114"/>
      <c r="J759" s="114"/>
      <c r="K759" s="114"/>
    </row>
    <row r="760" spans="2:11">
      <c r="B760" s="132"/>
      <c r="C760" s="132"/>
      <c r="D760" s="132"/>
      <c r="E760" s="114"/>
      <c r="F760" s="114"/>
      <c r="G760" s="114"/>
      <c r="H760" s="114"/>
      <c r="I760" s="114"/>
      <c r="J760" s="114"/>
      <c r="K760" s="114"/>
    </row>
    <row r="761" spans="2:11">
      <c r="B761" s="132"/>
      <c r="C761" s="132"/>
      <c r="D761" s="132"/>
      <c r="E761" s="114"/>
      <c r="F761" s="114"/>
      <c r="G761" s="114"/>
      <c r="H761" s="114"/>
      <c r="I761" s="114"/>
      <c r="J761" s="114"/>
      <c r="K761" s="114"/>
    </row>
    <row r="762" spans="2:11">
      <c r="B762" s="132"/>
      <c r="C762" s="132"/>
      <c r="D762" s="132"/>
      <c r="E762" s="114"/>
      <c r="F762" s="114"/>
      <c r="G762" s="114"/>
      <c r="H762" s="114"/>
      <c r="I762" s="114"/>
      <c r="J762" s="114"/>
      <c r="K762" s="114"/>
    </row>
    <row r="763" spans="2:11">
      <c r="B763" s="132"/>
      <c r="C763" s="132"/>
      <c r="D763" s="132"/>
      <c r="E763" s="114"/>
      <c r="F763" s="114"/>
      <c r="G763" s="114"/>
      <c r="H763" s="114"/>
      <c r="I763" s="114"/>
      <c r="J763" s="114"/>
      <c r="K763" s="114"/>
    </row>
    <row r="764" spans="2:11">
      <c r="B764" s="132"/>
      <c r="C764" s="132"/>
      <c r="D764" s="132"/>
      <c r="E764" s="114"/>
      <c r="F764" s="114"/>
      <c r="G764" s="114"/>
      <c r="H764" s="114"/>
      <c r="I764" s="114"/>
      <c r="J764" s="114"/>
      <c r="K764" s="114"/>
    </row>
    <row r="765" spans="2:11">
      <c r="B765" s="132"/>
      <c r="C765" s="132"/>
      <c r="D765" s="132"/>
      <c r="E765" s="114"/>
      <c r="F765" s="114"/>
      <c r="G765" s="114"/>
      <c r="H765" s="114"/>
      <c r="I765" s="114"/>
      <c r="J765" s="114"/>
      <c r="K765" s="114"/>
    </row>
    <row r="766" spans="2:11">
      <c r="B766" s="132"/>
      <c r="C766" s="132"/>
      <c r="D766" s="132"/>
      <c r="E766" s="114"/>
      <c r="F766" s="114"/>
      <c r="G766" s="114"/>
      <c r="H766" s="114"/>
      <c r="I766" s="114"/>
      <c r="J766" s="114"/>
      <c r="K766" s="114"/>
    </row>
    <row r="767" spans="2:11">
      <c r="B767" s="132"/>
      <c r="C767" s="132"/>
      <c r="D767" s="132"/>
      <c r="E767" s="114"/>
      <c r="F767" s="114"/>
      <c r="G767" s="114"/>
      <c r="H767" s="114"/>
      <c r="I767" s="114"/>
      <c r="J767" s="114"/>
      <c r="K767" s="114"/>
    </row>
    <row r="768" spans="2:11">
      <c r="B768" s="132"/>
      <c r="C768" s="132"/>
      <c r="D768" s="132"/>
      <c r="E768" s="114"/>
      <c r="F768" s="114"/>
      <c r="G768" s="114"/>
      <c r="H768" s="114"/>
      <c r="I768" s="114"/>
      <c r="J768" s="114"/>
      <c r="K768" s="114"/>
    </row>
    <row r="769" spans="2:11">
      <c r="B769" s="132"/>
      <c r="C769" s="132"/>
      <c r="D769" s="132"/>
      <c r="E769" s="114"/>
      <c r="F769" s="114"/>
      <c r="G769" s="114"/>
      <c r="H769" s="114"/>
      <c r="I769" s="114"/>
      <c r="J769" s="114"/>
      <c r="K769" s="114"/>
    </row>
    <row r="770" spans="2:11">
      <c r="B770" s="132"/>
      <c r="C770" s="132"/>
      <c r="D770" s="132"/>
      <c r="E770" s="114"/>
      <c r="F770" s="114"/>
      <c r="G770" s="114"/>
      <c r="H770" s="114"/>
      <c r="I770" s="114"/>
      <c r="J770" s="114"/>
      <c r="K770" s="114"/>
    </row>
    <row r="771" spans="2:11">
      <c r="B771" s="132"/>
      <c r="C771" s="132"/>
      <c r="D771" s="132"/>
      <c r="E771" s="114"/>
      <c r="F771" s="114"/>
      <c r="G771" s="114"/>
      <c r="H771" s="114"/>
      <c r="I771" s="114"/>
      <c r="J771" s="114"/>
      <c r="K771" s="114"/>
    </row>
    <row r="772" spans="2:11">
      <c r="B772" s="132"/>
      <c r="C772" s="132"/>
      <c r="D772" s="132"/>
      <c r="E772" s="114"/>
      <c r="F772" s="114"/>
      <c r="G772" s="114"/>
      <c r="H772" s="114"/>
      <c r="I772" s="114"/>
      <c r="J772" s="114"/>
      <c r="K772" s="114"/>
    </row>
    <row r="773" spans="2:11">
      <c r="B773" s="132"/>
      <c r="C773" s="132"/>
      <c r="D773" s="132"/>
      <c r="E773" s="114"/>
      <c r="F773" s="114"/>
      <c r="G773" s="114"/>
      <c r="H773" s="114"/>
      <c r="I773" s="114"/>
      <c r="J773" s="114"/>
      <c r="K773" s="114"/>
    </row>
    <row r="774" spans="2:11">
      <c r="B774" s="132"/>
      <c r="C774" s="132"/>
      <c r="D774" s="132"/>
      <c r="E774" s="114"/>
      <c r="F774" s="114"/>
      <c r="G774" s="114"/>
      <c r="H774" s="114"/>
      <c r="I774" s="114"/>
      <c r="J774" s="114"/>
      <c r="K774" s="114"/>
    </row>
    <row r="775" spans="2:11">
      <c r="B775" s="132"/>
      <c r="C775" s="132"/>
      <c r="D775" s="132"/>
      <c r="E775" s="114"/>
      <c r="F775" s="114"/>
      <c r="G775" s="114"/>
      <c r="H775" s="114"/>
      <c r="I775" s="114"/>
      <c r="J775" s="114"/>
      <c r="K775" s="114"/>
    </row>
    <row r="776" spans="2:11">
      <c r="B776" s="132"/>
      <c r="C776" s="132"/>
      <c r="D776" s="132"/>
      <c r="E776" s="114"/>
      <c r="F776" s="114"/>
      <c r="G776" s="114"/>
      <c r="H776" s="114"/>
      <c r="I776" s="114"/>
      <c r="J776" s="114"/>
      <c r="K776" s="114"/>
    </row>
    <row r="777" spans="2:11">
      <c r="B777" s="132"/>
      <c r="C777" s="132"/>
      <c r="D777" s="132"/>
      <c r="E777" s="114"/>
      <c r="F777" s="114"/>
      <c r="G777" s="114"/>
      <c r="H777" s="114"/>
      <c r="I777" s="114"/>
      <c r="J777" s="114"/>
      <c r="K777" s="114"/>
    </row>
    <row r="778" spans="2:11">
      <c r="B778" s="132"/>
      <c r="C778" s="132"/>
      <c r="D778" s="132"/>
      <c r="E778" s="114"/>
      <c r="F778" s="114"/>
      <c r="G778" s="114"/>
      <c r="H778" s="114"/>
      <c r="I778" s="114"/>
      <c r="J778" s="114"/>
      <c r="K778" s="114"/>
    </row>
    <row r="779" spans="2:11">
      <c r="B779" s="132"/>
      <c r="C779" s="132"/>
      <c r="D779" s="132"/>
      <c r="E779" s="114"/>
      <c r="F779" s="114"/>
      <c r="G779" s="114"/>
      <c r="H779" s="114"/>
      <c r="I779" s="114"/>
      <c r="J779" s="114"/>
      <c r="K779" s="114"/>
    </row>
    <row r="780" spans="2:11">
      <c r="B780" s="132"/>
      <c r="C780" s="132"/>
      <c r="D780" s="132"/>
      <c r="E780" s="114"/>
      <c r="F780" s="114"/>
      <c r="G780" s="114"/>
      <c r="H780" s="114"/>
      <c r="I780" s="114"/>
      <c r="J780" s="114"/>
      <c r="K780" s="114"/>
    </row>
    <row r="781" spans="2:11">
      <c r="B781" s="132"/>
      <c r="C781" s="132"/>
      <c r="D781" s="132"/>
      <c r="E781" s="114"/>
      <c r="F781" s="114"/>
      <c r="G781" s="114"/>
      <c r="H781" s="114"/>
      <c r="I781" s="114"/>
      <c r="J781" s="114"/>
      <c r="K781" s="114"/>
    </row>
    <row r="782" spans="2:11">
      <c r="B782" s="132"/>
      <c r="C782" s="132"/>
      <c r="D782" s="132"/>
      <c r="E782" s="114"/>
      <c r="F782" s="114"/>
      <c r="G782" s="114"/>
      <c r="H782" s="114"/>
      <c r="I782" s="114"/>
      <c r="J782" s="114"/>
      <c r="K782" s="114"/>
    </row>
    <row r="783" spans="2:11">
      <c r="B783" s="132"/>
      <c r="C783" s="132"/>
      <c r="D783" s="132"/>
      <c r="E783" s="114"/>
      <c r="F783" s="114"/>
      <c r="G783" s="114"/>
      <c r="H783" s="114"/>
      <c r="I783" s="114"/>
      <c r="J783" s="114"/>
      <c r="K783" s="114"/>
    </row>
    <row r="784" spans="2:11">
      <c r="B784" s="132"/>
      <c r="C784" s="132"/>
      <c r="D784" s="132"/>
      <c r="E784" s="114"/>
      <c r="F784" s="114"/>
      <c r="G784" s="114"/>
      <c r="H784" s="114"/>
      <c r="I784" s="114"/>
      <c r="J784" s="114"/>
      <c r="K784" s="114"/>
    </row>
    <row r="785" spans="2:11">
      <c r="B785" s="132"/>
      <c r="C785" s="132"/>
      <c r="D785" s="132"/>
      <c r="E785" s="114"/>
      <c r="F785" s="114"/>
      <c r="G785" s="114"/>
      <c r="H785" s="114"/>
      <c r="I785" s="114"/>
      <c r="J785" s="114"/>
      <c r="K785" s="114"/>
    </row>
    <row r="786" spans="2:11">
      <c r="B786" s="132"/>
      <c r="C786" s="132"/>
      <c r="D786" s="132"/>
      <c r="E786" s="114"/>
      <c r="F786" s="114"/>
      <c r="G786" s="114"/>
      <c r="H786" s="114"/>
      <c r="I786" s="114"/>
      <c r="J786" s="114"/>
      <c r="K786" s="114"/>
    </row>
    <row r="787" spans="2:11">
      <c r="B787" s="132"/>
      <c r="C787" s="132"/>
      <c r="D787" s="132"/>
      <c r="E787" s="114"/>
      <c r="F787" s="114"/>
      <c r="G787" s="114"/>
      <c r="H787" s="114"/>
      <c r="I787" s="114"/>
      <c r="J787" s="114"/>
      <c r="K787" s="114"/>
    </row>
    <row r="788" spans="2:11">
      <c r="B788" s="132"/>
      <c r="C788" s="132"/>
      <c r="D788" s="132"/>
      <c r="E788" s="114"/>
      <c r="F788" s="114"/>
      <c r="G788" s="114"/>
      <c r="H788" s="114"/>
      <c r="I788" s="114"/>
      <c r="J788" s="114"/>
      <c r="K788" s="114"/>
    </row>
    <row r="789" spans="2:11">
      <c r="B789" s="132"/>
      <c r="C789" s="132"/>
      <c r="D789" s="132"/>
      <c r="E789" s="114"/>
      <c r="F789" s="114"/>
      <c r="G789" s="114"/>
      <c r="H789" s="114"/>
      <c r="I789" s="114"/>
      <c r="J789" s="114"/>
      <c r="K789" s="114"/>
    </row>
    <row r="790" spans="2:11">
      <c r="B790" s="132"/>
      <c r="C790" s="132"/>
      <c r="D790" s="132"/>
      <c r="E790" s="114"/>
      <c r="F790" s="114"/>
      <c r="G790" s="114"/>
      <c r="H790" s="114"/>
      <c r="I790" s="114"/>
      <c r="J790" s="114"/>
      <c r="K790" s="114"/>
    </row>
    <row r="791" spans="2:11">
      <c r="B791" s="132"/>
      <c r="C791" s="132"/>
      <c r="D791" s="132"/>
      <c r="E791" s="114"/>
      <c r="F791" s="114"/>
      <c r="G791" s="114"/>
      <c r="H791" s="114"/>
      <c r="I791" s="114"/>
      <c r="J791" s="114"/>
      <c r="K791" s="114"/>
    </row>
    <row r="792" spans="2:11">
      <c r="B792" s="132"/>
      <c r="C792" s="132"/>
      <c r="D792" s="132"/>
      <c r="E792" s="114"/>
      <c r="F792" s="114"/>
      <c r="G792" s="114"/>
      <c r="H792" s="114"/>
      <c r="I792" s="114"/>
      <c r="J792" s="114"/>
      <c r="K792" s="114"/>
    </row>
    <row r="793" spans="2:11">
      <c r="B793" s="132"/>
      <c r="C793" s="132"/>
      <c r="D793" s="132"/>
      <c r="E793" s="114"/>
      <c r="F793" s="114"/>
      <c r="G793" s="114"/>
      <c r="H793" s="114"/>
      <c r="I793" s="114"/>
      <c r="J793" s="114"/>
      <c r="K793" s="114"/>
    </row>
    <row r="794" spans="2:11">
      <c r="B794" s="132"/>
      <c r="C794" s="132"/>
      <c r="D794" s="132"/>
      <c r="E794" s="114"/>
      <c r="F794" s="114"/>
      <c r="G794" s="114"/>
      <c r="H794" s="114"/>
      <c r="I794" s="114"/>
      <c r="J794" s="114"/>
      <c r="K794" s="114"/>
    </row>
    <row r="795" spans="2:11">
      <c r="B795" s="132"/>
      <c r="C795" s="132"/>
      <c r="D795" s="132"/>
      <c r="E795" s="114"/>
      <c r="F795" s="114"/>
      <c r="G795" s="114"/>
      <c r="H795" s="114"/>
      <c r="I795" s="114"/>
      <c r="J795" s="114"/>
      <c r="K795" s="114"/>
    </row>
    <row r="796" spans="2:11">
      <c r="B796" s="132"/>
      <c r="C796" s="132"/>
      <c r="D796" s="132"/>
      <c r="E796" s="114"/>
      <c r="F796" s="114"/>
      <c r="G796" s="114"/>
      <c r="H796" s="114"/>
      <c r="I796" s="114"/>
      <c r="J796" s="114"/>
      <c r="K796" s="114"/>
    </row>
    <row r="797" spans="2:11">
      <c r="B797" s="132"/>
      <c r="C797" s="132"/>
      <c r="D797" s="132"/>
      <c r="E797" s="114"/>
      <c r="F797" s="114"/>
      <c r="G797" s="114"/>
      <c r="H797" s="114"/>
      <c r="I797" s="114"/>
      <c r="J797" s="114"/>
      <c r="K797" s="114"/>
    </row>
    <row r="798" spans="2:11">
      <c r="B798" s="132"/>
      <c r="C798" s="132"/>
      <c r="D798" s="132"/>
      <c r="E798" s="114"/>
      <c r="F798" s="114"/>
      <c r="G798" s="114"/>
      <c r="H798" s="114"/>
      <c r="I798" s="114"/>
      <c r="J798" s="114"/>
      <c r="K798" s="114"/>
    </row>
    <row r="799" spans="2:11">
      <c r="B799" s="132"/>
      <c r="C799" s="132"/>
      <c r="D799" s="132"/>
      <c r="E799" s="114"/>
      <c r="F799" s="114"/>
      <c r="G799" s="114"/>
      <c r="H799" s="114"/>
      <c r="I799" s="114"/>
      <c r="J799" s="114"/>
      <c r="K799" s="114"/>
    </row>
    <row r="800" spans="2:11">
      <c r="B800" s="132"/>
      <c r="C800" s="132"/>
      <c r="D800" s="132"/>
      <c r="E800" s="114"/>
      <c r="F800" s="114"/>
      <c r="G800" s="114"/>
      <c r="H800" s="114"/>
      <c r="I800" s="114"/>
      <c r="J800" s="114"/>
      <c r="K800" s="114"/>
    </row>
    <row r="801" spans="2:11">
      <c r="B801" s="132"/>
      <c r="C801" s="132"/>
      <c r="D801" s="132"/>
      <c r="E801" s="114"/>
      <c r="F801" s="114"/>
      <c r="G801" s="114"/>
      <c r="H801" s="114"/>
      <c r="I801" s="114"/>
      <c r="J801" s="114"/>
      <c r="K801" s="114"/>
    </row>
    <row r="802" spans="2:11">
      <c r="B802" s="132"/>
      <c r="C802" s="132"/>
      <c r="D802" s="132"/>
      <c r="E802" s="114"/>
      <c r="F802" s="114"/>
      <c r="G802" s="114"/>
      <c r="H802" s="114"/>
      <c r="I802" s="114"/>
      <c r="J802" s="114"/>
      <c r="K802" s="114"/>
    </row>
    <row r="803" spans="2:11">
      <c r="B803" s="132"/>
      <c r="C803" s="132"/>
      <c r="D803" s="132"/>
      <c r="E803" s="114"/>
      <c r="F803" s="114"/>
      <c r="G803" s="114"/>
      <c r="H803" s="114"/>
      <c r="I803" s="114"/>
      <c r="J803" s="114"/>
      <c r="K803" s="114"/>
    </row>
    <row r="804" spans="2:11">
      <c r="B804" s="132"/>
      <c r="C804" s="132"/>
      <c r="D804" s="132"/>
      <c r="E804" s="114"/>
      <c r="F804" s="114"/>
      <c r="G804" s="114"/>
      <c r="H804" s="114"/>
      <c r="I804" s="114"/>
      <c r="J804" s="114"/>
      <c r="K804" s="114"/>
    </row>
    <row r="805" spans="2:11">
      <c r="B805" s="132"/>
      <c r="C805" s="132"/>
      <c r="D805" s="132"/>
      <c r="E805" s="114"/>
      <c r="F805" s="114"/>
      <c r="G805" s="114"/>
      <c r="H805" s="114"/>
      <c r="I805" s="114"/>
      <c r="J805" s="114"/>
      <c r="K805" s="114"/>
    </row>
    <row r="806" spans="2:11">
      <c r="B806" s="132"/>
      <c r="C806" s="132"/>
      <c r="D806" s="132"/>
      <c r="E806" s="114"/>
      <c r="F806" s="114"/>
      <c r="G806" s="114"/>
      <c r="H806" s="114"/>
      <c r="I806" s="114"/>
      <c r="J806" s="114"/>
      <c r="K806" s="114"/>
    </row>
    <row r="807" spans="2:11">
      <c r="B807" s="132"/>
      <c r="C807" s="132"/>
      <c r="D807" s="132"/>
      <c r="E807" s="114"/>
      <c r="F807" s="114"/>
      <c r="G807" s="114"/>
      <c r="H807" s="114"/>
      <c r="I807" s="114"/>
      <c r="J807" s="114"/>
      <c r="K807" s="114"/>
    </row>
    <row r="808" spans="2:11">
      <c r="B808" s="132"/>
      <c r="C808" s="132"/>
      <c r="D808" s="132"/>
      <c r="E808" s="114"/>
      <c r="F808" s="114"/>
      <c r="G808" s="114"/>
      <c r="H808" s="114"/>
      <c r="I808" s="114"/>
      <c r="J808" s="114"/>
      <c r="K808" s="114"/>
    </row>
    <row r="809" spans="2:11">
      <c r="B809" s="132"/>
      <c r="C809" s="132"/>
      <c r="D809" s="132"/>
      <c r="E809" s="114"/>
      <c r="F809" s="114"/>
      <c r="G809" s="114"/>
      <c r="H809" s="114"/>
      <c r="I809" s="114"/>
      <c r="J809" s="114"/>
      <c r="K809" s="114"/>
    </row>
    <row r="810" spans="2:11">
      <c r="B810" s="132"/>
      <c r="C810" s="132"/>
      <c r="D810" s="132"/>
      <c r="E810" s="114"/>
      <c r="F810" s="114"/>
      <c r="G810" s="114"/>
      <c r="H810" s="114"/>
      <c r="I810" s="114"/>
      <c r="J810" s="114"/>
      <c r="K810" s="114"/>
    </row>
    <row r="811" spans="2:11">
      <c r="B811" s="132"/>
      <c r="C811" s="132"/>
      <c r="D811" s="132"/>
      <c r="E811" s="114"/>
      <c r="F811" s="114"/>
      <c r="G811" s="114"/>
      <c r="H811" s="114"/>
      <c r="I811" s="114"/>
      <c r="J811" s="114"/>
      <c r="K811" s="114"/>
    </row>
    <row r="812" spans="2:11">
      <c r="B812" s="132"/>
      <c r="C812" s="132"/>
      <c r="D812" s="132"/>
      <c r="E812" s="114"/>
      <c r="F812" s="114"/>
      <c r="G812" s="114"/>
      <c r="H812" s="114"/>
      <c r="I812" s="114"/>
      <c r="J812" s="114"/>
      <c r="K812" s="114"/>
    </row>
    <row r="813" spans="2:11">
      <c r="B813" s="132"/>
      <c r="C813" s="132"/>
      <c r="D813" s="132"/>
      <c r="E813" s="114"/>
      <c r="F813" s="114"/>
      <c r="G813" s="114"/>
      <c r="H813" s="114"/>
      <c r="I813" s="114"/>
      <c r="J813" s="114"/>
      <c r="K813" s="114"/>
    </row>
    <row r="814" spans="2:11">
      <c r="B814" s="132"/>
      <c r="C814" s="132"/>
      <c r="D814" s="132"/>
      <c r="E814" s="114"/>
      <c r="F814" s="114"/>
      <c r="G814" s="114"/>
      <c r="H814" s="114"/>
      <c r="I814" s="114"/>
      <c r="J814" s="114"/>
      <c r="K814" s="114"/>
    </row>
    <row r="815" spans="2:11">
      <c r="B815" s="132"/>
      <c r="C815" s="132"/>
      <c r="D815" s="132"/>
      <c r="E815" s="114"/>
      <c r="F815" s="114"/>
      <c r="G815" s="114"/>
      <c r="H815" s="114"/>
      <c r="I815" s="114"/>
      <c r="J815" s="114"/>
      <c r="K815" s="114"/>
    </row>
    <row r="816" spans="2:11">
      <c r="B816" s="132"/>
      <c r="C816" s="132"/>
      <c r="D816" s="132"/>
      <c r="E816" s="114"/>
      <c r="F816" s="114"/>
      <c r="G816" s="114"/>
      <c r="H816" s="114"/>
      <c r="I816" s="114"/>
      <c r="J816" s="114"/>
      <c r="K816" s="114"/>
    </row>
    <row r="817" spans="2:11">
      <c r="B817" s="132"/>
      <c r="C817" s="132"/>
      <c r="D817" s="132"/>
      <c r="E817" s="114"/>
      <c r="F817" s="114"/>
      <c r="G817" s="114"/>
      <c r="H817" s="114"/>
      <c r="I817" s="114"/>
      <c r="J817" s="114"/>
      <c r="K817" s="114"/>
    </row>
    <row r="818" spans="2:11">
      <c r="B818" s="132"/>
      <c r="C818" s="132"/>
      <c r="D818" s="132"/>
      <c r="E818" s="114"/>
      <c r="F818" s="114"/>
      <c r="G818" s="114"/>
      <c r="H818" s="114"/>
      <c r="I818" s="114"/>
      <c r="J818" s="114"/>
      <c r="K818" s="114"/>
    </row>
    <row r="819" spans="2:11">
      <c r="B819" s="132"/>
      <c r="C819" s="132"/>
      <c r="D819" s="132"/>
      <c r="E819" s="114"/>
      <c r="F819" s="114"/>
      <c r="G819" s="114"/>
      <c r="H819" s="114"/>
      <c r="I819" s="114"/>
      <c r="J819" s="114"/>
      <c r="K819" s="114"/>
    </row>
    <row r="820" spans="2:11">
      <c r="B820" s="132"/>
      <c r="C820" s="132"/>
      <c r="D820" s="132"/>
      <c r="E820" s="114"/>
      <c r="F820" s="114"/>
      <c r="G820" s="114"/>
      <c r="H820" s="114"/>
      <c r="I820" s="114"/>
      <c r="J820" s="114"/>
      <c r="K820" s="114"/>
    </row>
    <row r="821" spans="2:11">
      <c r="B821" s="132"/>
      <c r="C821" s="132"/>
      <c r="D821" s="132"/>
      <c r="E821" s="114"/>
      <c r="F821" s="114"/>
      <c r="G821" s="114"/>
      <c r="H821" s="114"/>
      <c r="I821" s="114"/>
      <c r="J821" s="114"/>
      <c r="K821" s="114"/>
    </row>
    <row r="822" spans="2:11">
      <c r="B822" s="132"/>
      <c r="C822" s="132"/>
      <c r="D822" s="132"/>
      <c r="E822" s="114"/>
      <c r="F822" s="114"/>
      <c r="G822" s="114"/>
      <c r="H822" s="114"/>
      <c r="I822" s="114"/>
      <c r="J822" s="114"/>
      <c r="K822" s="114"/>
    </row>
    <row r="823" spans="2:11">
      <c r="B823" s="132"/>
      <c r="C823" s="132"/>
      <c r="D823" s="132"/>
      <c r="E823" s="114"/>
      <c r="F823" s="114"/>
      <c r="G823" s="114"/>
      <c r="H823" s="114"/>
      <c r="I823" s="114"/>
      <c r="J823" s="114"/>
      <c r="K823" s="114"/>
    </row>
    <row r="824" spans="2:11">
      <c r="B824" s="132"/>
      <c r="C824" s="132"/>
      <c r="D824" s="132"/>
      <c r="E824" s="114"/>
      <c r="F824" s="114"/>
      <c r="G824" s="114"/>
      <c r="H824" s="114"/>
      <c r="I824" s="114"/>
      <c r="J824" s="114"/>
      <c r="K824" s="114"/>
    </row>
    <row r="825" spans="2:11">
      <c r="B825" s="132"/>
      <c r="C825" s="132"/>
      <c r="D825" s="132"/>
      <c r="E825" s="114"/>
      <c r="F825" s="114"/>
      <c r="G825" s="114"/>
      <c r="H825" s="114"/>
      <c r="I825" s="114"/>
      <c r="J825" s="114"/>
      <c r="K825" s="114"/>
    </row>
    <row r="826" spans="2:11">
      <c r="B826" s="132"/>
      <c r="C826" s="132"/>
      <c r="D826" s="132"/>
      <c r="E826" s="114"/>
      <c r="F826" s="114"/>
      <c r="G826" s="114"/>
      <c r="H826" s="114"/>
      <c r="I826" s="114"/>
      <c r="J826" s="114"/>
      <c r="K826" s="114"/>
    </row>
    <row r="827" spans="2:11">
      <c r="B827" s="132"/>
      <c r="C827" s="132"/>
      <c r="D827" s="132"/>
      <c r="E827" s="114"/>
      <c r="F827" s="114"/>
      <c r="G827" s="114"/>
      <c r="H827" s="114"/>
      <c r="I827" s="114"/>
      <c r="J827" s="114"/>
      <c r="K827" s="114"/>
    </row>
    <row r="828" spans="2:11">
      <c r="B828" s="132"/>
      <c r="C828" s="132"/>
      <c r="D828" s="132"/>
      <c r="E828" s="114"/>
      <c r="F828" s="114"/>
      <c r="G828" s="114"/>
      <c r="H828" s="114"/>
      <c r="I828" s="114"/>
      <c r="J828" s="114"/>
      <c r="K828" s="114"/>
    </row>
    <row r="829" spans="2:11">
      <c r="B829" s="132"/>
      <c r="C829" s="132"/>
      <c r="D829" s="132"/>
      <c r="E829" s="114"/>
      <c r="F829" s="114"/>
      <c r="G829" s="114"/>
      <c r="H829" s="114"/>
      <c r="I829" s="114"/>
      <c r="J829" s="114"/>
      <c r="K829" s="114"/>
    </row>
    <row r="830" spans="2:11">
      <c r="B830" s="132"/>
      <c r="C830" s="132"/>
      <c r="D830" s="132"/>
      <c r="E830" s="114"/>
      <c r="F830" s="114"/>
      <c r="G830" s="114"/>
      <c r="H830" s="114"/>
      <c r="I830" s="114"/>
      <c r="J830" s="114"/>
      <c r="K830" s="114"/>
    </row>
    <row r="831" spans="2:11">
      <c r="B831" s="132"/>
      <c r="C831" s="132"/>
      <c r="D831" s="132"/>
      <c r="E831" s="114"/>
      <c r="F831" s="114"/>
      <c r="G831" s="114"/>
      <c r="H831" s="114"/>
      <c r="I831" s="114"/>
      <c r="J831" s="114"/>
      <c r="K831" s="114"/>
    </row>
    <row r="832" spans="2:11">
      <c r="B832" s="132"/>
      <c r="C832" s="132"/>
      <c r="D832" s="132"/>
      <c r="E832" s="114"/>
      <c r="F832" s="114"/>
      <c r="G832" s="114"/>
      <c r="H832" s="114"/>
      <c r="I832" s="114"/>
      <c r="J832" s="114"/>
      <c r="K832" s="114"/>
    </row>
    <row r="833" spans="2:11">
      <c r="B833" s="132"/>
      <c r="C833" s="132"/>
      <c r="D833" s="132"/>
      <c r="E833" s="114"/>
      <c r="F833" s="114"/>
      <c r="G833" s="114"/>
      <c r="H833" s="114"/>
      <c r="I833" s="114"/>
      <c r="J833" s="114"/>
      <c r="K833" s="114"/>
    </row>
    <row r="834" spans="2:11">
      <c r="B834" s="132"/>
      <c r="C834" s="132"/>
      <c r="D834" s="132"/>
      <c r="E834" s="114"/>
      <c r="F834" s="114"/>
      <c r="G834" s="114"/>
      <c r="H834" s="114"/>
      <c r="I834" s="114"/>
      <c r="J834" s="114"/>
      <c r="K834" s="114"/>
    </row>
    <row r="835" spans="2:11">
      <c r="B835" s="132"/>
      <c r="C835" s="132"/>
      <c r="D835" s="132"/>
      <c r="E835" s="114"/>
      <c r="F835" s="114"/>
      <c r="G835" s="114"/>
      <c r="H835" s="114"/>
      <c r="I835" s="114"/>
      <c r="J835" s="114"/>
      <c r="K835" s="114"/>
    </row>
    <row r="836" spans="2:11">
      <c r="B836" s="132"/>
      <c r="C836" s="132"/>
      <c r="D836" s="132"/>
      <c r="E836" s="114"/>
      <c r="F836" s="114"/>
      <c r="G836" s="114"/>
      <c r="H836" s="114"/>
      <c r="I836" s="114"/>
      <c r="J836" s="114"/>
      <c r="K836" s="114"/>
    </row>
    <row r="837" spans="2:11">
      <c r="B837" s="132"/>
      <c r="C837" s="132"/>
      <c r="D837" s="132"/>
      <c r="E837" s="114"/>
      <c r="F837" s="114"/>
      <c r="G837" s="114"/>
      <c r="H837" s="114"/>
      <c r="I837" s="114"/>
      <c r="J837" s="114"/>
      <c r="K837" s="114"/>
    </row>
    <row r="838" spans="2:11">
      <c r="B838" s="132"/>
      <c r="C838" s="132"/>
      <c r="D838" s="132"/>
      <c r="E838" s="114"/>
      <c r="F838" s="114"/>
      <c r="G838" s="114"/>
      <c r="H838" s="114"/>
      <c r="I838" s="114"/>
      <c r="J838" s="114"/>
      <c r="K838" s="114"/>
    </row>
    <row r="839" spans="2:11">
      <c r="B839" s="132"/>
      <c r="C839" s="132"/>
      <c r="D839" s="132"/>
      <c r="E839" s="114"/>
      <c r="F839" s="114"/>
      <c r="G839" s="114"/>
      <c r="H839" s="114"/>
      <c r="I839" s="114"/>
      <c r="J839" s="114"/>
      <c r="K839" s="114"/>
    </row>
    <row r="840" spans="2:11">
      <c r="B840" s="132"/>
      <c r="C840" s="132"/>
      <c r="D840" s="132"/>
      <c r="E840" s="114"/>
      <c r="F840" s="114"/>
      <c r="G840" s="114"/>
      <c r="H840" s="114"/>
      <c r="I840" s="114"/>
      <c r="J840" s="114"/>
      <c r="K840" s="114"/>
    </row>
    <row r="841" spans="2:11">
      <c r="B841" s="132"/>
      <c r="C841" s="132"/>
      <c r="D841" s="132"/>
      <c r="E841" s="114"/>
      <c r="F841" s="114"/>
      <c r="G841" s="114"/>
      <c r="H841" s="114"/>
      <c r="I841" s="114"/>
      <c r="J841" s="114"/>
      <c r="K841" s="114"/>
    </row>
    <row r="842" spans="2:11">
      <c r="B842" s="132"/>
      <c r="C842" s="132"/>
      <c r="D842" s="132"/>
      <c r="E842" s="114"/>
      <c r="F842" s="114"/>
      <c r="G842" s="114"/>
      <c r="H842" s="114"/>
      <c r="I842" s="114"/>
      <c r="J842" s="114"/>
      <c r="K842" s="114"/>
    </row>
    <row r="843" spans="2:11">
      <c r="B843" s="132"/>
      <c r="C843" s="132"/>
      <c r="D843" s="132"/>
      <c r="E843" s="114"/>
      <c r="F843" s="114"/>
      <c r="G843" s="114"/>
      <c r="H843" s="114"/>
      <c r="I843" s="114"/>
      <c r="J843" s="114"/>
      <c r="K843" s="114"/>
    </row>
    <row r="844" spans="2:11">
      <c r="B844" s="132"/>
      <c r="C844" s="132"/>
      <c r="D844" s="132"/>
      <c r="E844" s="114"/>
      <c r="F844" s="114"/>
      <c r="G844" s="114"/>
      <c r="H844" s="114"/>
      <c r="I844" s="114"/>
      <c r="J844" s="114"/>
      <c r="K844" s="114"/>
    </row>
    <row r="845" spans="2:11">
      <c r="B845" s="132"/>
      <c r="C845" s="132"/>
      <c r="D845" s="132"/>
      <c r="E845" s="114"/>
      <c r="F845" s="114"/>
      <c r="G845" s="114"/>
      <c r="H845" s="114"/>
      <c r="I845" s="114"/>
      <c r="J845" s="114"/>
      <c r="K845" s="114"/>
    </row>
    <row r="846" spans="2:11">
      <c r="B846" s="132"/>
      <c r="C846" s="132"/>
      <c r="D846" s="132"/>
      <c r="E846" s="114"/>
      <c r="F846" s="114"/>
      <c r="G846" s="114"/>
      <c r="H846" s="114"/>
      <c r="I846" s="114"/>
      <c r="J846" s="114"/>
      <c r="K846" s="114"/>
    </row>
    <row r="847" spans="2:11">
      <c r="B847" s="132"/>
      <c r="C847" s="132"/>
      <c r="D847" s="132"/>
      <c r="E847" s="114"/>
      <c r="F847" s="114"/>
      <c r="G847" s="114"/>
      <c r="H847" s="114"/>
      <c r="I847" s="114"/>
      <c r="J847" s="114"/>
      <c r="K847" s="114"/>
    </row>
    <row r="848" spans="2:11">
      <c r="B848" s="132"/>
      <c r="C848" s="132"/>
      <c r="D848" s="132"/>
      <c r="E848" s="114"/>
      <c r="F848" s="114"/>
      <c r="G848" s="114"/>
      <c r="H848" s="114"/>
      <c r="I848" s="114"/>
      <c r="J848" s="114"/>
      <c r="K848" s="114"/>
    </row>
    <row r="849" spans="2:11">
      <c r="B849" s="132"/>
      <c r="C849" s="132"/>
      <c r="D849" s="132"/>
      <c r="E849" s="114"/>
      <c r="F849" s="114"/>
      <c r="G849" s="114"/>
      <c r="H849" s="114"/>
      <c r="I849" s="114"/>
      <c r="J849" s="114"/>
      <c r="K849" s="114"/>
    </row>
    <row r="850" spans="2:11">
      <c r="B850" s="132"/>
      <c r="C850" s="132"/>
      <c r="D850" s="132"/>
      <c r="E850" s="114"/>
      <c r="F850" s="114"/>
      <c r="G850" s="114"/>
      <c r="H850" s="114"/>
      <c r="I850" s="114"/>
      <c r="J850" s="114"/>
      <c r="K850" s="114"/>
    </row>
    <row r="851" spans="2:11">
      <c r="B851" s="132"/>
      <c r="C851" s="132"/>
      <c r="D851" s="132"/>
      <c r="E851" s="114"/>
      <c r="F851" s="114"/>
      <c r="G851" s="114"/>
      <c r="H851" s="114"/>
      <c r="I851" s="114"/>
      <c r="J851" s="114"/>
      <c r="K851" s="114"/>
    </row>
    <row r="852" spans="2:11">
      <c r="B852" s="132"/>
      <c r="C852" s="132"/>
      <c r="D852" s="132"/>
      <c r="E852" s="114"/>
      <c r="F852" s="114"/>
      <c r="G852" s="114"/>
      <c r="H852" s="114"/>
      <c r="I852" s="114"/>
      <c r="J852" s="114"/>
      <c r="K852" s="114"/>
    </row>
    <row r="853" spans="2:11">
      <c r="B853" s="132"/>
      <c r="C853" s="132"/>
      <c r="D853" s="132"/>
      <c r="E853" s="114"/>
      <c r="F853" s="114"/>
      <c r="G853" s="114"/>
      <c r="H853" s="114"/>
      <c r="I853" s="114"/>
      <c r="J853" s="114"/>
      <c r="K853" s="114"/>
    </row>
    <row r="854" spans="2:11">
      <c r="B854" s="132"/>
      <c r="C854" s="132"/>
      <c r="D854" s="132"/>
      <c r="E854" s="114"/>
      <c r="F854" s="114"/>
      <c r="G854" s="114"/>
      <c r="H854" s="114"/>
      <c r="I854" s="114"/>
      <c r="J854" s="114"/>
      <c r="K854" s="114"/>
    </row>
    <row r="855" spans="2:11">
      <c r="B855" s="132"/>
      <c r="C855" s="132"/>
      <c r="D855" s="132"/>
      <c r="E855" s="114"/>
      <c r="F855" s="114"/>
      <c r="G855" s="114"/>
      <c r="H855" s="114"/>
      <c r="I855" s="114"/>
      <c r="J855" s="114"/>
      <c r="K855" s="114"/>
    </row>
    <row r="856" spans="2:11">
      <c r="B856" s="132"/>
      <c r="C856" s="132"/>
      <c r="D856" s="132"/>
      <c r="E856" s="114"/>
      <c r="F856" s="114"/>
      <c r="G856" s="114"/>
      <c r="H856" s="114"/>
      <c r="I856" s="114"/>
      <c r="J856" s="114"/>
      <c r="K856" s="114"/>
    </row>
    <row r="857" spans="2:11">
      <c r="B857" s="132"/>
      <c r="C857" s="132"/>
      <c r="D857" s="132"/>
      <c r="E857" s="114"/>
      <c r="F857" s="114"/>
      <c r="G857" s="114"/>
      <c r="H857" s="114"/>
      <c r="I857" s="114"/>
      <c r="J857" s="114"/>
      <c r="K857" s="114"/>
    </row>
    <row r="858" spans="2:11">
      <c r="B858" s="132"/>
      <c r="C858" s="132"/>
      <c r="D858" s="132"/>
      <c r="E858" s="114"/>
      <c r="F858" s="114"/>
      <c r="G858" s="114"/>
      <c r="H858" s="114"/>
      <c r="I858" s="114"/>
      <c r="J858" s="114"/>
      <c r="K858" s="114"/>
    </row>
    <row r="859" spans="2:11">
      <c r="B859" s="132"/>
      <c r="C859" s="132"/>
      <c r="D859" s="132"/>
      <c r="E859" s="114"/>
      <c r="F859" s="114"/>
      <c r="G859" s="114"/>
      <c r="H859" s="114"/>
      <c r="I859" s="114"/>
      <c r="J859" s="114"/>
      <c r="K859" s="114"/>
    </row>
    <row r="860" spans="2:11">
      <c r="B860" s="132"/>
      <c r="C860" s="132"/>
      <c r="D860" s="132"/>
      <c r="E860" s="114"/>
      <c r="F860" s="114"/>
      <c r="G860" s="114"/>
      <c r="H860" s="114"/>
      <c r="I860" s="114"/>
      <c r="J860" s="114"/>
      <c r="K860" s="114"/>
    </row>
    <row r="861" spans="2:11">
      <c r="B861" s="132"/>
      <c r="C861" s="132"/>
      <c r="D861" s="132"/>
      <c r="E861" s="114"/>
      <c r="F861" s="114"/>
      <c r="G861" s="114"/>
      <c r="H861" s="114"/>
      <c r="I861" s="114"/>
      <c r="J861" s="114"/>
      <c r="K861" s="114"/>
    </row>
    <row r="862" spans="2:11">
      <c r="B862" s="132"/>
      <c r="C862" s="132"/>
      <c r="D862" s="132"/>
      <c r="E862" s="114"/>
      <c r="F862" s="114"/>
      <c r="G862" s="114"/>
      <c r="H862" s="114"/>
      <c r="I862" s="114"/>
      <c r="J862" s="114"/>
      <c r="K862" s="114"/>
    </row>
    <row r="863" spans="2:11">
      <c r="B863" s="132"/>
      <c r="C863" s="132"/>
      <c r="D863" s="132"/>
      <c r="E863" s="114"/>
      <c r="F863" s="114"/>
      <c r="G863" s="114"/>
      <c r="H863" s="114"/>
      <c r="I863" s="114"/>
      <c r="J863" s="114"/>
      <c r="K863" s="114"/>
    </row>
    <row r="864" spans="2:11">
      <c r="B864" s="132"/>
      <c r="C864" s="132"/>
      <c r="D864" s="132"/>
      <c r="E864" s="114"/>
      <c r="F864" s="114"/>
      <c r="G864" s="114"/>
      <c r="H864" s="114"/>
      <c r="I864" s="114"/>
      <c r="J864" s="114"/>
      <c r="K864" s="114"/>
    </row>
    <row r="865" spans="2:11">
      <c r="B865" s="132"/>
      <c r="C865" s="132"/>
      <c r="D865" s="132"/>
      <c r="E865" s="114"/>
      <c r="F865" s="114"/>
      <c r="G865" s="114"/>
      <c r="H865" s="114"/>
      <c r="I865" s="114"/>
      <c r="J865" s="114"/>
      <c r="K865" s="114"/>
    </row>
    <row r="866" spans="2:11">
      <c r="B866" s="132"/>
      <c r="C866" s="132"/>
      <c r="D866" s="132"/>
      <c r="E866" s="114"/>
      <c r="F866" s="114"/>
      <c r="G866" s="114"/>
      <c r="H866" s="114"/>
      <c r="I866" s="114"/>
      <c r="J866" s="114"/>
      <c r="K866" s="114"/>
    </row>
    <row r="867" spans="2:11">
      <c r="B867" s="132"/>
      <c r="C867" s="132"/>
      <c r="D867" s="132"/>
      <c r="E867" s="114"/>
      <c r="F867" s="114"/>
      <c r="G867" s="114"/>
      <c r="H867" s="114"/>
      <c r="I867" s="114"/>
      <c r="J867" s="114"/>
      <c r="K867" s="114"/>
    </row>
    <row r="868" spans="2:11">
      <c r="B868" s="132"/>
      <c r="C868" s="132"/>
      <c r="D868" s="132"/>
      <c r="E868" s="114"/>
      <c r="F868" s="114"/>
      <c r="G868" s="114"/>
      <c r="H868" s="114"/>
      <c r="I868" s="114"/>
      <c r="J868" s="114"/>
      <c r="K868" s="114"/>
    </row>
    <row r="869" spans="2:11">
      <c r="B869" s="132"/>
      <c r="C869" s="132"/>
      <c r="D869" s="132"/>
      <c r="E869" s="114"/>
      <c r="F869" s="114"/>
      <c r="G869" s="114"/>
      <c r="H869" s="114"/>
      <c r="I869" s="114"/>
      <c r="J869" s="114"/>
      <c r="K869" s="114"/>
    </row>
    <row r="870" spans="2:11">
      <c r="B870" s="132"/>
      <c r="C870" s="132"/>
      <c r="D870" s="132"/>
      <c r="E870" s="114"/>
      <c r="F870" s="114"/>
      <c r="G870" s="114"/>
      <c r="H870" s="114"/>
      <c r="I870" s="114"/>
      <c r="J870" s="114"/>
      <c r="K870" s="114"/>
    </row>
    <row r="871" spans="2:11">
      <c r="B871" s="132"/>
      <c r="C871" s="132"/>
      <c r="D871" s="132"/>
      <c r="E871" s="114"/>
      <c r="F871" s="114"/>
      <c r="G871" s="114"/>
      <c r="H871" s="114"/>
      <c r="I871" s="114"/>
      <c r="J871" s="114"/>
      <c r="K871" s="114"/>
    </row>
    <row r="872" spans="2:11">
      <c r="B872" s="132"/>
      <c r="C872" s="132"/>
      <c r="D872" s="132"/>
      <c r="E872" s="114"/>
      <c r="F872" s="114"/>
      <c r="G872" s="114"/>
      <c r="H872" s="114"/>
      <c r="I872" s="114"/>
      <c r="J872" s="114"/>
      <c r="K872" s="114"/>
    </row>
    <row r="873" spans="2:11">
      <c r="B873" s="132"/>
      <c r="C873" s="132"/>
      <c r="D873" s="132"/>
      <c r="E873" s="114"/>
      <c r="F873" s="114"/>
      <c r="G873" s="114"/>
      <c r="H873" s="114"/>
      <c r="I873" s="114"/>
      <c r="J873" s="114"/>
      <c r="K873" s="114"/>
    </row>
    <row r="874" spans="2:11">
      <c r="B874" s="132"/>
      <c r="C874" s="132"/>
      <c r="D874" s="132"/>
      <c r="E874" s="114"/>
      <c r="F874" s="114"/>
      <c r="G874" s="114"/>
      <c r="H874" s="114"/>
      <c r="I874" s="114"/>
      <c r="J874" s="114"/>
      <c r="K874" s="114"/>
    </row>
    <row r="875" spans="2:11">
      <c r="B875" s="132"/>
      <c r="C875" s="132"/>
      <c r="D875" s="132"/>
      <c r="E875" s="114"/>
      <c r="F875" s="114"/>
      <c r="G875" s="114"/>
      <c r="H875" s="114"/>
      <c r="I875" s="114"/>
      <c r="J875" s="114"/>
      <c r="K875" s="114"/>
    </row>
    <row r="876" spans="2:11">
      <c r="B876" s="132"/>
      <c r="C876" s="132"/>
      <c r="D876" s="132"/>
      <c r="E876" s="114"/>
      <c r="F876" s="114"/>
      <c r="G876" s="114"/>
      <c r="H876" s="114"/>
      <c r="I876" s="114"/>
      <c r="J876" s="114"/>
      <c r="K876" s="114"/>
    </row>
    <row r="877" spans="2:11">
      <c r="B877" s="132"/>
      <c r="C877" s="132"/>
      <c r="D877" s="132"/>
      <c r="E877" s="114"/>
      <c r="F877" s="114"/>
      <c r="G877" s="114"/>
      <c r="H877" s="114"/>
      <c r="I877" s="114"/>
      <c r="J877" s="114"/>
      <c r="K877" s="114"/>
    </row>
    <row r="878" spans="2:11">
      <c r="B878" s="132"/>
      <c r="C878" s="132"/>
      <c r="D878" s="132"/>
      <c r="E878" s="114"/>
      <c r="F878" s="114"/>
      <c r="G878" s="114"/>
      <c r="H878" s="114"/>
      <c r="I878" s="114"/>
      <c r="J878" s="114"/>
      <c r="K878" s="114"/>
    </row>
    <row r="879" spans="2:11">
      <c r="B879" s="132"/>
      <c r="C879" s="132"/>
      <c r="D879" s="132"/>
      <c r="E879" s="114"/>
      <c r="F879" s="114"/>
      <c r="G879" s="114"/>
      <c r="H879" s="114"/>
      <c r="I879" s="114"/>
      <c r="J879" s="114"/>
      <c r="K879" s="114"/>
    </row>
    <row r="880" spans="2:11">
      <c r="B880" s="132"/>
      <c r="C880" s="132"/>
      <c r="D880" s="132"/>
      <c r="E880" s="114"/>
      <c r="F880" s="114"/>
      <c r="G880" s="114"/>
      <c r="H880" s="114"/>
      <c r="I880" s="114"/>
      <c r="J880" s="114"/>
      <c r="K880" s="114"/>
    </row>
    <row r="881" spans="2:11">
      <c r="B881" s="132"/>
      <c r="C881" s="132"/>
      <c r="D881" s="132"/>
      <c r="E881" s="114"/>
      <c r="F881" s="114"/>
      <c r="G881" s="114"/>
      <c r="H881" s="114"/>
      <c r="I881" s="114"/>
      <c r="J881" s="114"/>
      <c r="K881" s="114"/>
    </row>
    <row r="882" spans="2:11">
      <c r="B882" s="132"/>
      <c r="C882" s="132"/>
      <c r="D882" s="132"/>
      <c r="E882" s="114"/>
      <c r="F882" s="114"/>
      <c r="G882" s="114"/>
      <c r="H882" s="114"/>
      <c r="I882" s="114"/>
      <c r="J882" s="114"/>
      <c r="K882" s="114"/>
    </row>
    <row r="883" spans="2:11">
      <c r="B883" s="132"/>
      <c r="C883" s="132"/>
      <c r="D883" s="132"/>
      <c r="E883" s="114"/>
      <c r="F883" s="114"/>
      <c r="G883" s="114"/>
      <c r="H883" s="114"/>
      <c r="I883" s="114"/>
      <c r="J883" s="114"/>
      <c r="K883" s="114"/>
    </row>
    <row r="884" spans="2:11">
      <c r="B884" s="132"/>
      <c r="C884" s="132"/>
      <c r="D884" s="132"/>
      <c r="E884" s="114"/>
      <c r="F884" s="114"/>
      <c r="G884" s="114"/>
      <c r="H884" s="114"/>
      <c r="I884" s="114"/>
      <c r="J884" s="114"/>
      <c r="K884" s="114"/>
    </row>
    <row r="885" spans="2:11">
      <c r="B885" s="132"/>
      <c r="C885" s="132"/>
      <c r="D885" s="132"/>
      <c r="E885" s="114"/>
      <c r="F885" s="114"/>
      <c r="G885" s="114"/>
      <c r="H885" s="114"/>
      <c r="I885" s="114"/>
      <c r="J885" s="114"/>
      <c r="K885" s="114"/>
    </row>
    <row r="886" spans="2:11">
      <c r="B886" s="132"/>
      <c r="C886" s="132"/>
      <c r="D886" s="132"/>
      <c r="E886" s="114"/>
      <c r="F886" s="114"/>
      <c r="G886" s="114"/>
      <c r="H886" s="114"/>
      <c r="I886" s="114"/>
      <c r="J886" s="114"/>
      <c r="K886" s="114"/>
    </row>
    <row r="887" spans="2:11">
      <c r="B887" s="132"/>
      <c r="C887" s="132"/>
      <c r="D887" s="132"/>
      <c r="E887" s="114"/>
      <c r="F887" s="114"/>
      <c r="G887" s="114"/>
      <c r="H887" s="114"/>
      <c r="I887" s="114"/>
      <c r="J887" s="114"/>
      <c r="K887" s="114"/>
    </row>
    <row r="888" spans="2:11">
      <c r="B888" s="132"/>
      <c r="C888" s="132"/>
      <c r="D888" s="132"/>
      <c r="E888" s="114"/>
      <c r="F888" s="114"/>
      <c r="G888" s="114"/>
      <c r="H888" s="114"/>
      <c r="I888" s="114"/>
      <c r="J888" s="114"/>
      <c r="K888" s="114"/>
    </row>
    <row r="889" spans="2:11">
      <c r="B889" s="132"/>
      <c r="C889" s="132"/>
      <c r="D889" s="132"/>
      <c r="E889" s="114"/>
      <c r="F889" s="114"/>
      <c r="G889" s="114"/>
      <c r="H889" s="114"/>
      <c r="I889" s="114"/>
      <c r="J889" s="114"/>
      <c r="K889" s="114"/>
    </row>
    <row r="890" spans="2:11">
      <c r="B890" s="132"/>
      <c r="C890" s="132"/>
      <c r="D890" s="132"/>
      <c r="E890" s="114"/>
      <c r="F890" s="114"/>
      <c r="G890" s="114"/>
      <c r="H890" s="114"/>
      <c r="I890" s="114"/>
      <c r="J890" s="114"/>
      <c r="K890" s="114"/>
    </row>
    <row r="891" spans="2:11">
      <c r="B891" s="132"/>
      <c r="C891" s="132"/>
      <c r="D891" s="132"/>
      <c r="E891" s="114"/>
      <c r="F891" s="114"/>
      <c r="G891" s="114"/>
      <c r="H891" s="114"/>
      <c r="I891" s="114"/>
      <c r="J891" s="114"/>
      <c r="K891" s="114"/>
    </row>
    <row r="892" spans="2:11">
      <c r="B892" s="132"/>
      <c r="C892" s="132"/>
      <c r="D892" s="132"/>
      <c r="E892" s="114"/>
      <c r="F892" s="114"/>
      <c r="G892" s="114"/>
      <c r="H892" s="114"/>
      <c r="I892" s="114"/>
      <c r="J892" s="114"/>
      <c r="K892" s="114"/>
    </row>
    <row r="893" spans="2:11">
      <c r="B893" s="132"/>
      <c r="C893" s="132"/>
      <c r="D893" s="132"/>
      <c r="E893" s="114"/>
      <c r="F893" s="114"/>
      <c r="G893" s="114"/>
      <c r="H893" s="114"/>
      <c r="I893" s="114"/>
      <c r="J893" s="114"/>
      <c r="K893" s="114"/>
    </row>
    <row r="894" spans="2:11">
      <c r="B894" s="132"/>
      <c r="C894" s="132"/>
      <c r="D894" s="132"/>
      <c r="E894" s="114"/>
      <c r="F894" s="114"/>
      <c r="G894" s="114"/>
      <c r="H894" s="114"/>
      <c r="I894" s="114"/>
      <c r="J894" s="114"/>
      <c r="K894" s="114"/>
    </row>
    <row r="895" spans="2:11">
      <c r="B895" s="132"/>
      <c r="C895" s="132"/>
      <c r="D895" s="132"/>
      <c r="E895" s="114"/>
      <c r="F895" s="114"/>
      <c r="G895" s="114"/>
      <c r="H895" s="114"/>
      <c r="I895" s="114"/>
      <c r="J895" s="114"/>
      <c r="K895" s="114"/>
    </row>
    <row r="896" spans="2:11">
      <c r="B896" s="132"/>
      <c r="C896" s="132"/>
      <c r="D896" s="132"/>
      <c r="E896" s="114"/>
      <c r="F896" s="114"/>
      <c r="G896" s="114"/>
      <c r="H896" s="114"/>
      <c r="I896" s="114"/>
      <c r="J896" s="114"/>
      <c r="K896" s="114"/>
    </row>
    <row r="897" spans="2:11">
      <c r="B897" s="132"/>
      <c r="C897" s="132"/>
      <c r="D897" s="132"/>
      <c r="E897" s="114"/>
      <c r="F897" s="114"/>
      <c r="G897" s="114"/>
      <c r="H897" s="114"/>
      <c r="I897" s="114"/>
      <c r="J897" s="114"/>
      <c r="K897" s="114"/>
    </row>
    <row r="898" spans="2:11">
      <c r="B898" s="132"/>
      <c r="C898" s="132"/>
      <c r="D898" s="132"/>
      <c r="E898" s="114"/>
      <c r="F898" s="114"/>
      <c r="G898" s="114"/>
      <c r="H898" s="114"/>
      <c r="I898" s="114"/>
      <c r="J898" s="114"/>
      <c r="K898" s="114"/>
    </row>
    <row r="899" spans="2:11">
      <c r="B899" s="132"/>
      <c r="C899" s="132"/>
      <c r="D899" s="132"/>
      <c r="E899" s="114"/>
      <c r="F899" s="114"/>
      <c r="G899" s="114"/>
      <c r="H899" s="114"/>
      <c r="I899" s="114"/>
      <c r="J899" s="114"/>
      <c r="K899" s="114"/>
    </row>
    <row r="900" spans="2:11">
      <c r="B900" s="132"/>
      <c r="C900" s="132"/>
      <c r="D900" s="132"/>
      <c r="E900" s="114"/>
      <c r="F900" s="114"/>
      <c r="G900" s="114"/>
      <c r="H900" s="114"/>
      <c r="I900" s="114"/>
      <c r="J900" s="114"/>
      <c r="K900" s="114"/>
    </row>
    <row r="901" spans="2:11">
      <c r="B901" s="132"/>
      <c r="C901" s="132"/>
      <c r="D901" s="132"/>
      <c r="E901" s="114"/>
      <c r="F901" s="114"/>
      <c r="G901" s="114"/>
      <c r="H901" s="114"/>
      <c r="I901" s="114"/>
      <c r="J901" s="114"/>
      <c r="K901" s="114"/>
    </row>
    <row r="902" spans="2:11">
      <c r="B902" s="132"/>
      <c r="C902" s="132"/>
      <c r="D902" s="132"/>
      <c r="E902" s="114"/>
      <c r="F902" s="114"/>
      <c r="G902" s="114"/>
      <c r="H902" s="114"/>
      <c r="I902" s="114"/>
      <c r="J902" s="114"/>
      <c r="K902" s="114"/>
    </row>
    <row r="903" spans="2:11">
      <c r="B903" s="132"/>
      <c r="C903" s="132"/>
      <c r="D903" s="132"/>
      <c r="E903" s="114"/>
      <c r="F903" s="114"/>
      <c r="G903" s="114"/>
      <c r="H903" s="114"/>
      <c r="I903" s="114"/>
      <c r="J903" s="114"/>
      <c r="K903" s="114"/>
    </row>
    <row r="904" spans="2:11">
      <c r="B904" s="132"/>
      <c r="C904" s="132"/>
      <c r="D904" s="132"/>
      <c r="E904" s="114"/>
      <c r="F904" s="114"/>
      <c r="G904" s="114"/>
      <c r="H904" s="114"/>
      <c r="I904" s="114"/>
      <c r="J904" s="114"/>
      <c r="K904" s="114"/>
    </row>
    <row r="905" spans="2:11">
      <c r="B905" s="132"/>
      <c r="C905" s="132"/>
      <c r="D905" s="132"/>
      <c r="E905" s="114"/>
      <c r="F905" s="114"/>
      <c r="G905" s="114"/>
      <c r="H905" s="114"/>
      <c r="I905" s="114"/>
      <c r="J905" s="114"/>
      <c r="K905" s="114"/>
    </row>
    <row r="906" spans="2:11">
      <c r="B906" s="132"/>
      <c r="C906" s="132"/>
      <c r="D906" s="132"/>
      <c r="E906" s="114"/>
      <c r="F906" s="114"/>
      <c r="G906" s="114"/>
      <c r="H906" s="114"/>
      <c r="I906" s="114"/>
      <c r="J906" s="114"/>
      <c r="K906" s="114"/>
    </row>
    <row r="907" spans="2:11">
      <c r="B907" s="132"/>
      <c r="C907" s="132"/>
      <c r="D907" s="132"/>
      <c r="E907" s="114"/>
      <c r="F907" s="114"/>
      <c r="G907" s="114"/>
      <c r="H907" s="114"/>
      <c r="I907" s="114"/>
      <c r="J907" s="114"/>
      <c r="K907" s="114"/>
    </row>
    <row r="908" spans="2:11">
      <c r="B908" s="132"/>
      <c r="C908" s="132"/>
      <c r="D908" s="132"/>
      <c r="E908" s="114"/>
      <c r="F908" s="114"/>
      <c r="G908" s="114"/>
      <c r="H908" s="114"/>
      <c r="I908" s="114"/>
      <c r="J908" s="114"/>
      <c r="K908" s="114"/>
    </row>
    <row r="909" spans="2:11">
      <c r="B909" s="132"/>
      <c r="C909" s="132"/>
      <c r="D909" s="132"/>
      <c r="E909" s="114"/>
      <c r="F909" s="114"/>
      <c r="G909" s="114"/>
      <c r="H909" s="114"/>
      <c r="I909" s="114"/>
      <c r="J909" s="114"/>
      <c r="K909" s="114"/>
    </row>
    <row r="910" spans="2:11">
      <c r="B910" s="132"/>
      <c r="C910" s="132"/>
      <c r="D910" s="132"/>
      <c r="E910" s="114"/>
      <c r="F910" s="114"/>
      <c r="G910" s="114"/>
      <c r="H910" s="114"/>
      <c r="I910" s="114"/>
      <c r="J910" s="114"/>
      <c r="K910" s="114"/>
    </row>
    <row r="911" spans="2:11">
      <c r="B911" s="132"/>
      <c r="C911" s="132"/>
      <c r="D911" s="132"/>
      <c r="E911" s="114"/>
      <c r="F911" s="114"/>
      <c r="G911" s="114"/>
      <c r="H911" s="114"/>
      <c r="I911" s="114"/>
      <c r="J911" s="114"/>
      <c r="K911" s="114"/>
    </row>
    <row r="912" spans="2:11">
      <c r="B912" s="132"/>
      <c r="C912" s="132"/>
      <c r="D912" s="132"/>
      <c r="E912" s="114"/>
      <c r="F912" s="114"/>
      <c r="G912" s="114"/>
      <c r="H912" s="114"/>
      <c r="I912" s="114"/>
      <c r="J912" s="114"/>
      <c r="K912" s="114"/>
    </row>
    <row r="913" spans="2:11">
      <c r="B913" s="132"/>
      <c r="C913" s="132"/>
      <c r="D913" s="132"/>
      <c r="E913" s="114"/>
      <c r="F913" s="114"/>
      <c r="G913" s="114"/>
      <c r="H913" s="114"/>
      <c r="I913" s="114"/>
      <c r="J913" s="114"/>
      <c r="K913" s="114"/>
    </row>
    <row r="914" spans="2:11">
      <c r="B914" s="132"/>
      <c r="C914" s="132"/>
      <c r="D914" s="132"/>
      <c r="E914" s="114"/>
      <c r="F914" s="114"/>
      <c r="G914" s="114"/>
      <c r="H914" s="114"/>
      <c r="I914" s="114"/>
      <c r="J914" s="114"/>
      <c r="K914" s="114"/>
    </row>
    <row r="915" spans="2:11">
      <c r="B915" s="132"/>
      <c r="C915" s="132"/>
      <c r="D915" s="132"/>
      <c r="E915" s="114"/>
      <c r="F915" s="114"/>
      <c r="G915" s="114"/>
      <c r="H915" s="114"/>
      <c r="I915" s="114"/>
      <c r="J915" s="114"/>
      <c r="K915" s="114"/>
    </row>
    <row r="916" spans="2:11">
      <c r="B916" s="132"/>
      <c r="C916" s="132"/>
      <c r="D916" s="132"/>
      <c r="E916" s="114"/>
      <c r="F916" s="114"/>
      <c r="G916" s="114"/>
      <c r="H916" s="114"/>
      <c r="I916" s="114"/>
      <c r="J916" s="114"/>
      <c r="K916" s="114"/>
    </row>
    <row r="917" spans="2:11">
      <c r="B917" s="132"/>
      <c r="C917" s="132"/>
      <c r="D917" s="132"/>
      <c r="E917" s="114"/>
      <c r="F917" s="114"/>
      <c r="G917" s="114"/>
      <c r="H917" s="114"/>
      <c r="I917" s="114"/>
      <c r="J917" s="114"/>
      <c r="K917" s="114"/>
    </row>
    <row r="918" spans="2:11">
      <c r="B918" s="132"/>
      <c r="C918" s="132"/>
      <c r="D918" s="132"/>
      <c r="E918" s="114"/>
      <c r="F918" s="114"/>
      <c r="G918" s="114"/>
      <c r="H918" s="114"/>
      <c r="I918" s="114"/>
      <c r="J918" s="114"/>
      <c r="K918" s="114"/>
    </row>
    <row r="919" spans="2:11">
      <c r="B919" s="132"/>
      <c r="C919" s="132"/>
      <c r="D919" s="132"/>
      <c r="E919" s="114"/>
      <c r="F919" s="114"/>
      <c r="G919" s="114"/>
      <c r="H919" s="114"/>
      <c r="I919" s="114"/>
      <c r="J919" s="114"/>
      <c r="K919" s="114"/>
    </row>
    <row r="920" spans="2:11">
      <c r="B920" s="132"/>
      <c r="C920" s="132"/>
      <c r="D920" s="132"/>
      <c r="E920" s="114"/>
      <c r="F920" s="114"/>
      <c r="G920" s="114"/>
      <c r="H920" s="114"/>
      <c r="I920" s="114"/>
      <c r="J920" s="114"/>
      <c r="K920" s="114"/>
    </row>
    <row r="921" spans="2:11">
      <c r="B921" s="132"/>
      <c r="C921" s="132"/>
      <c r="D921" s="132"/>
      <c r="E921" s="114"/>
      <c r="F921" s="114"/>
      <c r="G921" s="114"/>
      <c r="H921" s="114"/>
      <c r="I921" s="114"/>
      <c r="J921" s="114"/>
      <c r="K921" s="114"/>
    </row>
    <row r="922" spans="2:11">
      <c r="B922" s="132"/>
      <c r="C922" s="132"/>
      <c r="D922" s="132"/>
      <c r="E922" s="114"/>
      <c r="F922" s="114"/>
      <c r="G922" s="114"/>
      <c r="H922" s="114"/>
      <c r="I922" s="114"/>
      <c r="J922" s="114"/>
      <c r="K922" s="114"/>
    </row>
    <row r="923" spans="2:11">
      <c r="B923" s="132"/>
      <c r="C923" s="132"/>
      <c r="D923" s="132"/>
      <c r="E923" s="114"/>
      <c r="F923" s="114"/>
      <c r="G923" s="114"/>
      <c r="H923" s="114"/>
      <c r="I923" s="114"/>
      <c r="J923" s="114"/>
      <c r="K923" s="114"/>
    </row>
    <row r="924" spans="2:11">
      <c r="B924" s="132"/>
      <c r="C924" s="132"/>
      <c r="D924" s="132"/>
      <c r="E924" s="114"/>
      <c r="F924" s="114"/>
      <c r="G924" s="114"/>
      <c r="H924" s="114"/>
      <c r="I924" s="114"/>
      <c r="J924" s="114"/>
      <c r="K924" s="114"/>
    </row>
    <row r="925" spans="2:11">
      <c r="B925" s="132"/>
      <c r="C925" s="132"/>
      <c r="D925" s="132"/>
      <c r="E925" s="114"/>
      <c r="F925" s="114"/>
      <c r="G925" s="114"/>
      <c r="H925" s="114"/>
      <c r="I925" s="114"/>
      <c r="J925" s="114"/>
      <c r="K925" s="114"/>
    </row>
    <row r="926" spans="2:11">
      <c r="B926" s="132"/>
      <c r="C926" s="132"/>
      <c r="D926" s="132"/>
      <c r="E926" s="114"/>
      <c r="F926" s="114"/>
      <c r="G926" s="114"/>
      <c r="H926" s="114"/>
      <c r="I926" s="114"/>
      <c r="J926" s="114"/>
      <c r="K926" s="114"/>
    </row>
    <row r="927" spans="2:11">
      <c r="B927" s="132"/>
      <c r="C927" s="132"/>
      <c r="D927" s="132"/>
      <c r="E927" s="114"/>
      <c r="F927" s="114"/>
      <c r="G927" s="114"/>
      <c r="H927" s="114"/>
      <c r="I927" s="114"/>
      <c r="J927" s="114"/>
      <c r="K927" s="114"/>
    </row>
    <row r="928" spans="2:11">
      <c r="B928" s="132"/>
      <c r="C928" s="132"/>
      <c r="D928" s="132"/>
      <c r="E928" s="114"/>
      <c r="F928" s="114"/>
      <c r="G928" s="114"/>
      <c r="H928" s="114"/>
      <c r="I928" s="114"/>
      <c r="J928" s="114"/>
      <c r="K928" s="114"/>
    </row>
    <row r="929" spans="2:11">
      <c r="B929" s="132"/>
      <c r="C929" s="132"/>
      <c r="D929" s="132"/>
      <c r="E929" s="114"/>
      <c r="F929" s="114"/>
      <c r="G929" s="114"/>
      <c r="H929" s="114"/>
      <c r="I929" s="114"/>
      <c r="J929" s="114"/>
      <c r="K929" s="114"/>
    </row>
    <row r="930" spans="2:11">
      <c r="B930" s="132"/>
      <c r="C930" s="132"/>
      <c r="D930" s="132"/>
      <c r="E930" s="114"/>
      <c r="F930" s="114"/>
      <c r="G930" s="114"/>
      <c r="H930" s="114"/>
      <c r="I930" s="114"/>
      <c r="J930" s="114"/>
      <c r="K930" s="114"/>
    </row>
    <row r="931" spans="2:11">
      <c r="B931" s="132"/>
      <c r="C931" s="132"/>
      <c r="D931" s="132"/>
      <c r="E931" s="114"/>
      <c r="F931" s="114"/>
      <c r="G931" s="114"/>
      <c r="H931" s="114"/>
      <c r="I931" s="114"/>
      <c r="J931" s="114"/>
      <c r="K931" s="114"/>
    </row>
    <row r="932" spans="2:11">
      <c r="B932" s="132"/>
      <c r="C932" s="132"/>
      <c r="D932" s="132"/>
      <c r="E932" s="114"/>
      <c r="F932" s="114"/>
      <c r="G932" s="114"/>
      <c r="H932" s="114"/>
      <c r="I932" s="114"/>
      <c r="J932" s="114"/>
      <c r="K932" s="114"/>
    </row>
    <row r="933" spans="2:11">
      <c r="B933" s="132"/>
      <c r="C933" s="132"/>
      <c r="D933" s="132"/>
      <c r="E933" s="114"/>
      <c r="F933" s="114"/>
      <c r="G933" s="114"/>
      <c r="H933" s="114"/>
      <c r="I933" s="114"/>
      <c r="J933" s="114"/>
      <c r="K933" s="114"/>
    </row>
    <row r="934" spans="2:11">
      <c r="B934" s="132"/>
      <c r="C934" s="132"/>
      <c r="D934" s="132"/>
      <c r="E934" s="114"/>
      <c r="F934" s="114"/>
      <c r="G934" s="114"/>
      <c r="H934" s="114"/>
      <c r="I934" s="114"/>
      <c r="J934" s="114"/>
      <c r="K934" s="114"/>
    </row>
    <row r="935" spans="2:11">
      <c r="B935" s="132"/>
      <c r="C935" s="132"/>
      <c r="D935" s="132"/>
      <c r="E935" s="114"/>
      <c r="F935" s="114"/>
      <c r="G935" s="114"/>
      <c r="H935" s="114"/>
      <c r="I935" s="114"/>
      <c r="J935" s="114"/>
      <c r="K935" s="114"/>
    </row>
    <row r="936" spans="2:11">
      <c r="B936" s="132"/>
      <c r="C936" s="132"/>
      <c r="D936" s="132"/>
      <c r="E936" s="114"/>
      <c r="F936" s="114"/>
      <c r="G936" s="114"/>
      <c r="H936" s="114"/>
      <c r="I936" s="114"/>
      <c r="J936" s="114"/>
      <c r="K936" s="114"/>
    </row>
    <row r="937" spans="2:11">
      <c r="B937" s="132"/>
      <c r="C937" s="132"/>
      <c r="D937" s="132"/>
      <c r="E937" s="114"/>
      <c r="F937" s="114"/>
      <c r="G937" s="114"/>
      <c r="H937" s="114"/>
      <c r="I937" s="114"/>
      <c r="J937" s="114"/>
      <c r="K937" s="114"/>
    </row>
    <row r="938" spans="2:11">
      <c r="B938" s="132"/>
      <c r="C938" s="132"/>
      <c r="D938" s="132"/>
      <c r="E938" s="114"/>
      <c r="F938" s="114"/>
      <c r="G938" s="114"/>
      <c r="H938" s="114"/>
      <c r="I938" s="114"/>
      <c r="J938" s="114"/>
      <c r="K938" s="114"/>
    </row>
    <row r="939" spans="2:11">
      <c r="B939" s="132"/>
      <c r="C939" s="132"/>
      <c r="D939" s="132"/>
      <c r="E939" s="114"/>
      <c r="F939" s="114"/>
      <c r="G939" s="114"/>
      <c r="H939" s="114"/>
      <c r="I939" s="114"/>
      <c r="J939" s="114"/>
      <c r="K939" s="114"/>
    </row>
    <row r="940" spans="2:11">
      <c r="B940" s="132"/>
      <c r="C940" s="132"/>
      <c r="D940" s="132"/>
      <c r="E940" s="114"/>
      <c r="F940" s="114"/>
      <c r="G940" s="114"/>
      <c r="H940" s="114"/>
      <c r="I940" s="114"/>
      <c r="J940" s="114"/>
      <c r="K940" s="114"/>
    </row>
    <row r="941" spans="2:11">
      <c r="B941" s="132"/>
      <c r="C941" s="132"/>
      <c r="D941" s="132"/>
      <c r="E941" s="114"/>
      <c r="F941" s="114"/>
      <c r="G941" s="114"/>
      <c r="H941" s="114"/>
      <c r="I941" s="114"/>
      <c r="J941" s="114"/>
      <c r="K941" s="114"/>
    </row>
    <row r="942" spans="2:11">
      <c r="B942" s="132"/>
      <c r="C942" s="132"/>
      <c r="D942" s="132"/>
      <c r="E942" s="114"/>
      <c r="F942" s="114"/>
      <c r="G942" s="114"/>
      <c r="H942" s="114"/>
      <c r="I942" s="114"/>
      <c r="J942" s="114"/>
      <c r="K942" s="114"/>
    </row>
    <row r="943" spans="2:11">
      <c r="B943" s="132"/>
      <c r="C943" s="132"/>
      <c r="D943" s="132"/>
      <c r="E943" s="114"/>
      <c r="F943" s="114"/>
      <c r="G943" s="114"/>
      <c r="H943" s="114"/>
      <c r="I943" s="114"/>
      <c r="J943" s="114"/>
      <c r="K943" s="114"/>
    </row>
    <row r="944" spans="2:11">
      <c r="B944" s="132"/>
      <c r="C944" s="132"/>
      <c r="D944" s="132"/>
      <c r="E944" s="114"/>
      <c r="F944" s="114"/>
      <c r="G944" s="114"/>
      <c r="H944" s="114"/>
      <c r="I944" s="114"/>
      <c r="J944" s="114"/>
      <c r="K944" s="114"/>
    </row>
    <row r="945" spans="2:11">
      <c r="B945" s="132"/>
      <c r="C945" s="132"/>
      <c r="D945" s="132"/>
      <c r="E945" s="114"/>
      <c r="F945" s="114"/>
      <c r="G945" s="114"/>
      <c r="H945" s="114"/>
      <c r="I945" s="114"/>
      <c r="J945" s="114"/>
      <c r="K945" s="114"/>
    </row>
    <row r="946" spans="2:11">
      <c r="B946" s="132"/>
      <c r="C946" s="132"/>
      <c r="D946" s="132"/>
      <c r="E946" s="114"/>
      <c r="F946" s="114"/>
      <c r="G946" s="114"/>
      <c r="H946" s="114"/>
      <c r="I946" s="114"/>
      <c r="J946" s="114"/>
      <c r="K946" s="114"/>
    </row>
    <row r="947" spans="2:11">
      <c r="B947" s="132"/>
      <c r="C947" s="132"/>
      <c r="D947" s="132"/>
      <c r="E947" s="114"/>
      <c r="F947" s="114"/>
      <c r="G947" s="114"/>
      <c r="H947" s="114"/>
      <c r="I947" s="114"/>
      <c r="J947" s="114"/>
      <c r="K947" s="114"/>
    </row>
    <row r="948" spans="2:11">
      <c r="B948" s="132"/>
      <c r="C948" s="132"/>
      <c r="D948" s="132"/>
      <c r="E948" s="114"/>
      <c r="F948" s="114"/>
      <c r="G948" s="114"/>
      <c r="H948" s="114"/>
      <c r="I948" s="114"/>
      <c r="J948" s="114"/>
      <c r="K948" s="114"/>
    </row>
    <row r="949" spans="2:11">
      <c r="B949" s="132"/>
      <c r="C949" s="132"/>
      <c r="D949" s="132"/>
      <c r="E949" s="114"/>
      <c r="F949" s="114"/>
      <c r="G949" s="114"/>
      <c r="H949" s="114"/>
      <c r="I949" s="114"/>
      <c r="J949" s="114"/>
      <c r="K949" s="114"/>
    </row>
    <row r="950" spans="2:11">
      <c r="B950" s="132"/>
      <c r="C950" s="132"/>
      <c r="D950" s="132"/>
      <c r="E950" s="114"/>
      <c r="F950" s="114"/>
      <c r="G950" s="114"/>
      <c r="H950" s="114"/>
      <c r="I950" s="114"/>
      <c r="J950" s="114"/>
      <c r="K950" s="114"/>
    </row>
    <row r="951" spans="2:11">
      <c r="B951" s="132"/>
      <c r="C951" s="132"/>
      <c r="D951" s="132"/>
      <c r="E951" s="114"/>
      <c r="F951" s="114"/>
      <c r="G951" s="114"/>
      <c r="H951" s="114"/>
      <c r="I951" s="114"/>
      <c r="J951" s="114"/>
      <c r="K951" s="114"/>
    </row>
    <row r="952" spans="2:11">
      <c r="B952" s="132"/>
      <c r="C952" s="132"/>
      <c r="D952" s="132"/>
      <c r="E952" s="114"/>
      <c r="F952" s="114"/>
      <c r="G952" s="114"/>
      <c r="H952" s="114"/>
      <c r="I952" s="114"/>
      <c r="J952" s="114"/>
      <c r="K952" s="114"/>
    </row>
    <row r="953" spans="2:11">
      <c r="B953" s="132"/>
      <c r="C953" s="132"/>
      <c r="D953" s="132"/>
      <c r="E953" s="114"/>
      <c r="F953" s="114"/>
      <c r="G953" s="114"/>
      <c r="H953" s="114"/>
      <c r="I953" s="114"/>
      <c r="J953" s="114"/>
      <c r="K953" s="114"/>
    </row>
    <row r="954" spans="2:11">
      <c r="B954" s="132"/>
      <c r="C954" s="132"/>
      <c r="D954" s="132"/>
      <c r="E954" s="114"/>
      <c r="F954" s="114"/>
      <c r="G954" s="114"/>
      <c r="H954" s="114"/>
      <c r="I954" s="114"/>
      <c r="J954" s="114"/>
      <c r="K954" s="114"/>
    </row>
    <row r="955" spans="2:11">
      <c r="B955" s="132"/>
      <c r="C955" s="132"/>
      <c r="D955" s="132"/>
      <c r="E955" s="114"/>
      <c r="F955" s="114"/>
      <c r="G955" s="114"/>
      <c r="H955" s="114"/>
      <c r="I955" s="114"/>
      <c r="J955" s="114"/>
      <c r="K955" s="114"/>
    </row>
    <row r="956" spans="2:11">
      <c r="B956" s="132"/>
      <c r="C956" s="132"/>
      <c r="D956" s="132"/>
      <c r="E956" s="114"/>
      <c r="F956" s="114"/>
      <c r="G956" s="114"/>
      <c r="H956" s="114"/>
      <c r="I956" s="114"/>
      <c r="J956" s="114"/>
      <c r="K956" s="114"/>
    </row>
    <row r="957" spans="2:11">
      <c r="B957" s="132"/>
      <c r="C957" s="132"/>
      <c r="D957" s="132"/>
      <c r="E957" s="114"/>
      <c r="F957" s="114"/>
      <c r="G957" s="114"/>
      <c r="H957" s="114"/>
      <c r="I957" s="114"/>
      <c r="J957" s="114"/>
      <c r="K957" s="114"/>
    </row>
    <row r="958" spans="2:11">
      <c r="B958" s="132"/>
      <c r="C958" s="132"/>
      <c r="D958" s="132"/>
      <c r="E958" s="114"/>
      <c r="F958" s="114"/>
      <c r="G958" s="114"/>
      <c r="H958" s="114"/>
      <c r="I958" s="114"/>
      <c r="J958" s="114"/>
      <c r="K958" s="114"/>
    </row>
    <row r="959" spans="2:11">
      <c r="B959" s="132"/>
      <c r="C959" s="132"/>
      <c r="D959" s="132"/>
      <c r="E959" s="114"/>
      <c r="F959" s="114"/>
      <c r="G959" s="114"/>
      <c r="H959" s="114"/>
      <c r="I959" s="114"/>
      <c r="J959" s="114"/>
      <c r="K959" s="114"/>
    </row>
    <row r="960" spans="2:11">
      <c r="B960" s="132"/>
      <c r="C960" s="132"/>
      <c r="D960" s="132"/>
      <c r="E960" s="114"/>
      <c r="F960" s="114"/>
      <c r="G960" s="114"/>
      <c r="H960" s="114"/>
      <c r="I960" s="114"/>
      <c r="J960" s="114"/>
      <c r="K960" s="114"/>
    </row>
    <row r="961" spans="2:11">
      <c r="B961" s="132"/>
      <c r="C961" s="132"/>
      <c r="D961" s="132"/>
      <c r="E961" s="114"/>
      <c r="F961" s="114"/>
      <c r="G961" s="114"/>
      <c r="H961" s="114"/>
      <c r="I961" s="114"/>
      <c r="J961" s="114"/>
      <c r="K961" s="114"/>
    </row>
    <row r="962" spans="2:11">
      <c r="B962" s="132"/>
      <c r="C962" s="132"/>
      <c r="D962" s="132"/>
      <c r="E962" s="114"/>
      <c r="F962" s="114"/>
      <c r="G962" s="114"/>
      <c r="H962" s="114"/>
      <c r="I962" s="114"/>
      <c r="J962" s="114"/>
      <c r="K962" s="114"/>
    </row>
    <row r="963" spans="2:11">
      <c r="B963" s="132"/>
      <c r="C963" s="132"/>
      <c r="D963" s="132"/>
      <c r="E963" s="114"/>
      <c r="F963" s="114"/>
      <c r="G963" s="114"/>
      <c r="H963" s="114"/>
      <c r="I963" s="114"/>
      <c r="J963" s="114"/>
      <c r="K963" s="114"/>
    </row>
    <row r="964" spans="2:11">
      <c r="B964" s="132"/>
      <c r="C964" s="132"/>
      <c r="D964" s="132"/>
      <c r="E964" s="114"/>
      <c r="F964" s="114"/>
      <c r="G964" s="114"/>
      <c r="H964" s="114"/>
      <c r="I964" s="114"/>
      <c r="J964" s="114"/>
      <c r="K964" s="114"/>
    </row>
    <row r="965" spans="2:11">
      <c r="B965" s="132"/>
      <c r="C965" s="132"/>
      <c r="D965" s="132"/>
      <c r="E965" s="114"/>
      <c r="F965" s="114"/>
      <c r="G965" s="114"/>
      <c r="H965" s="114"/>
      <c r="I965" s="114"/>
      <c r="J965" s="114"/>
      <c r="K965" s="114"/>
    </row>
    <row r="966" spans="2:11">
      <c r="B966" s="132"/>
      <c r="C966" s="132"/>
      <c r="D966" s="132"/>
      <c r="E966" s="114"/>
      <c r="F966" s="114"/>
      <c r="G966" s="114"/>
      <c r="H966" s="114"/>
      <c r="I966" s="114"/>
      <c r="J966" s="114"/>
      <c r="K966" s="114"/>
    </row>
    <row r="967" spans="2:11">
      <c r="B967" s="132"/>
      <c r="C967" s="132"/>
      <c r="D967" s="132"/>
      <c r="E967" s="114"/>
      <c r="F967" s="114"/>
      <c r="G967" s="114"/>
      <c r="H967" s="114"/>
      <c r="I967" s="114"/>
      <c r="J967" s="114"/>
      <c r="K967" s="114"/>
    </row>
    <row r="968" spans="2:11">
      <c r="B968" s="132"/>
      <c r="C968" s="132"/>
      <c r="D968" s="132"/>
      <c r="E968" s="114"/>
      <c r="F968" s="114"/>
      <c r="G968" s="114"/>
      <c r="H968" s="114"/>
      <c r="I968" s="114"/>
      <c r="J968" s="114"/>
      <c r="K968" s="114"/>
    </row>
    <row r="969" spans="2:11">
      <c r="B969" s="132"/>
      <c r="C969" s="132"/>
      <c r="D969" s="132"/>
      <c r="E969" s="114"/>
      <c r="F969" s="114"/>
      <c r="G969" s="114"/>
      <c r="H969" s="114"/>
      <c r="I969" s="114"/>
      <c r="J969" s="114"/>
      <c r="K969" s="114"/>
    </row>
    <row r="970" spans="2:11">
      <c r="B970" s="132"/>
      <c r="C970" s="132"/>
      <c r="D970" s="132"/>
      <c r="E970" s="114"/>
      <c r="F970" s="114"/>
      <c r="G970" s="114"/>
      <c r="H970" s="114"/>
      <c r="I970" s="114"/>
      <c r="J970" s="114"/>
      <c r="K970" s="114"/>
    </row>
    <row r="971" spans="2:11">
      <c r="B971" s="132"/>
      <c r="C971" s="132"/>
      <c r="D971" s="132"/>
      <c r="E971" s="114"/>
      <c r="F971" s="114"/>
      <c r="G971" s="114"/>
      <c r="H971" s="114"/>
      <c r="I971" s="114"/>
      <c r="J971" s="114"/>
      <c r="K971" s="114"/>
    </row>
    <row r="972" spans="2:11">
      <c r="B972" s="132"/>
      <c r="C972" s="132"/>
      <c r="D972" s="132"/>
      <c r="E972" s="114"/>
      <c r="F972" s="114"/>
      <c r="G972" s="114"/>
      <c r="H972" s="114"/>
      <c r="I972" s="114"/>
      <c r="J972" s="114"/>
      <c r="K972" s="114"/>
    </row>
    <row r="973" spans="2:11">
      <c r="B973" s="132"/>
      <c r="C973" s="132"/>
      <c r="D973" s="132"/>
      <c r="E973" s="114"/>
      <c r="F973" s="114"/>
      <c r="G973" s="114"/>
      <c r="H973" s="114"/>
      <c r="I973" s="114"/>
      <c r="J973" s="114"/>
      <c r="K973" s="114"/>
    </row>
    <row r="974" spans="2:11">
      <c r="B974" s="132"/>
      <c r="C974" s="132"/>
      <c r="D974" s="132"/>
      <c r="E974" s="114"/>
      <c r="F974" s="114"/>
      <c r="G974" s="114"/>
      <c r="H974" s="114"/>
      <c r="I974" s="114"/>
      <c r="J974" s="114"/>
      <c r="K974" s="114"/>
    </row>
    <row r="975" spans="2:11">
      <c r="B975" s="132"/>
      <c r="C975" s="132"/>
      <c r="D975" s="132"/>
      <c r="E975" s="114"/>
      <c r="F975" s="114"/>
      <c r="G975" s="114"/>
      <c r="H975" s="114"/>
      <c r="I975" s="114"/>
      <c r="J975" s="114"/>
      <c r="K975" s="114"/>
    </row>
    <row r="976" spans="2:11">
      <c r="B976" s="132"/>
      <c r="C976" s="132"/>
      <c r="D976" s="132"/>
      <c r="E976" s="114"/>
      <c r="F976" s="114"/>
      <c r="G976" s="114"/>
      <c r="H976" s="114"/>
      <c r="I976" s="114"/>
      <c r="J976" s="114"/>
      <c r="K976" s="114"/>
    </row>
    <row r="977" spans="2:11">
      <c r="B977" s="132"/>
      <c r="C977" s="132"/>
      <c r="D977" s="132"/>
      <c r="E977" s="114"/>
      <c r="F977" s="114"/>
      <c r="G977" s="114"/>
      <c r="H977" s="114"/>
      <c r="I977" s="114"/>
      <c r="J977" s="114"/>
      <c r="K977" s="114"/>
    </row>
    <row r="978" spans="2:11">
      <c r="B978" s="132"/>
      <c r="C978" s="132"/>
      <c r="D978" s="132"/>
      <c r="E978" s="114"/>
      <c r="F978" s="114"/>
      <c r="G978" s="114"/>
      <c r="H978" s="114"/>
      <c r="I978" s="114"/>
      <c r="J978" s="114"/>
      <c r="K978" s="114"/>
    </row>
    <row r="979" spans="2:11">
      <c r="B979" s="132"/>
      <c r="C979" s="132"/>
      <c r="D979" s="132"/>
      <c r="E979" s="114"/>
      <c r="F979" s="114"/>
      <c r="G979" s="114"/>
      <c r="H979" s="114"/>
      <c r="I979" s="114"/>
      <c r="J979" s="114"/>
      <c r="K979" s="114"/>
    </row>
    <row r="980" spans="2:11">
      <c r="B980" s="132"/>
      <c r="C980" s="132"/>
      <c r="D980" s="132"/>
      <c r="E980" s="114"/>
      <c r="F980" s="114"/>
      <c r="G980" s="114"/>
      <c r="H980" s="114"/>
      <c r="I980" s="114"/>
      <c r="J980" s="114"/>
      <c r="K980" s="114"/>
    </row>
    <row r="981" spans="2:11">
      <c r="B981" s="132"/>
      <c r="C981" s="132"/>
      <c r="D981" s="132"/>
      <c r="E981" s="114"/>
      <c r="F981" s="114"/>
      <c r="G981" s="114"/>
      <c r="H981" s="114"/>
      <c r="I981" s="114"/>
      <c r="J981" s="114"/>
      <c r="K981" s="114"/>
    </row>
    <row r="982" spans="2:11">
      <c r="B982" s="132"/>
      <c r="C982" s="132"/>
      <c r="D982" s="132"/>
      <c r="E982" s="114"/>
      <c r="F982" s="114"/>
      <c r="G982" s="114"/>
      <c r="H982" s="114"/>
      <c r="I982" s="114"/>
      <c r="J982" s="114"/>
      <c r="K982" s="114"/>
    </row>
    <row r="983" spans="2:11">
      <c r="B983" s="132"/>
      <c r="C983" s="132"/>
      <c r="D983" s="132"/>
      <c r="E983" s="114"/>
      <c r="F983" s="114"/>
      <c r="G983" s="114"/>
      <c r="H983" s="114"/>
      <c r="I983" s="114"/>
      <c r="J983" s="114"/>
      <c r="K983" s="114"/>
    </row>
    <row r="984" spans="2:11">
      <c r="B984" s="132"/>
      <c r="C984" s="132"/>
      <c r="D984" s="132"/>
      <c r="E984" s="114"/>
      <c r="F984" s="114"/>
      <c r="G984" s="114"/>
      <c r="H984" s="114"/>
      <c r="I984" s="114"/>
      <c r="J984" s="114"/>
      <c r="K984" s="114"/>
    </row>
    <row r="985" spans="2:11">
      <c r="B985" s="132"/>
      <c r="C985" s="132"/>
      <c r="D985" s="132"/>
      <c r="E985" s="114"/>
      <c r="F985" s="114"/>
      <c r="G985" s="114"/>
      <c r="H985" s="114"/>
      <c r="I985" s="114"/>
      <c r="J985" s="114"/>
      <c r="K985" s="114"/>
    </row>
    <row r="986" spans="2:11">
      <c r="B986" s="132"/>
      <c r="C986" s="132"/>
      <c r="D986" s="132"/>
      <c r="E986" s="114"/>
      <c r="F986" s="114"/>
      <c r="G986" s="114"/>
      <c r="H986" s="114"/>
      <c r="I986" s="114"/>
      <c r="J986" s="114"/>
      <c r="K986" s="114"/>
    </row>
    <row r="987" spans="2:11">
      <c r="B987" s="132"/>
      <c r="C987" s="132"/>
      <c r="D987" s="132"/>
      <c r="E987" s="114"/>
      <c r="F987" s="114"/>
      <c r="G987" s="114"/>
      <c r="H987" s="114"/>
      <c r="I987" s="114"/>
      <c r="J987" s="114"/>
      <c r="K987" s="114"/>
    </row>
    <row r="988" spans="2:11">
      <c r="B988" s="132"/>
      <c r="C988" s="132"/>
      <c r="D988" s="132"/>
      <c r="E988" s="114"/>
      <c r="F988" s="114"/>
      <c r="G988" s="114"/>
      <c r="H988" s="114"/>
      <c r="I988" s="114"/>
      <c r="J988" s="114"/>
      <c r="K988" s="114"/>
    </row>
    <row r="989" spans="2:11">
      <c r="B989" s="132"/>
      <c r="C989" s="132"/>
      <c r="D989" s="132"/>
      <c r="E989" s="114"/>
      <c r="F989" s="114"/>
      <c r="G989" s="114"/>
      <c r="H989" s="114"/>
      <c r="I989" s="114"/>
      <c r="J989" s="114"/>
      <c r="K989" s="114"/>
    </row>
    <row r="990" spans="2:11">
      <c r="B990" s="132"/>
      <c r="C990" s="132"/>
      <c r="D990" s="132"/>
      <c r="E990" s="114"/>
      <c r="F990" s="114"/>
      <c r="G990" s="114"/>
      <c r="H990" s="114"/>
      <c r="I990" s="114"/>
      <c r="J990" s="114"/>
      <c r="K990" s="114"/>
    </row>
    <row r="991" spans="2:11">
      <c r="B991" s="132"/>
      <c r="C991" s="132"/>
      <c r="D991" s="132"/>
      <c r="E991" s="114"/>
      <c r="F991" s="114"/>
      <c r="G991" s="114"/>
      <c r="H991" s="114"/>
      <c r="I991" s="114"/>
      <c r="J991" s="114"/>
      <c r="K991" s="114"/>
    </row>
    <row r="992" spans="2:11">
      <c r="B992" s="132"/>
      <c r="C992" s="132"/>
      <c r="D992" s="132"/>
      <c r="E992" s="114"/>
      <c r="F992" s="114"/>
      <c r="G992" s="114"/>
      <c r="H992" s="114"/>
      <c r="I992" s="114"/>
      <c r="J992" s="114"/>
      <c r="K992" s="114"/>
    </row>
    <row r="993" spans="2:11">
      <c r="B993" s="132"/>
      <c r="C993" s="132"/>
      <c r="D993" s="132"/>
      <c r="E993" s="114"/>
      <c r="F993" s="114"/>
      <c r="G993" s="114"/>
      <c r="H993" s="114"/>
      <c r="I993" s="114"/>
      <c r="J993" s="114"/>
      <c r="K993" s="114"/>
    </row>
    <row r="994" spans="2:11">
      <c r="B994" s="132"/>
      <c r="C994" s="132"/>
      <c r="D994" s="132"/>
      <c r="E994" s="114"/>
      <c r="F994" s="114"/>
      <c r="G994" s="114"/>
      <c r="H994" s="114"/>
      <c r="I994" s="114"/>
      <c r="J994" s="114"/>
      <c r="K994" s="114"/>
    </row>
    <row r="995" spans="2:11">
      <c r="B995" s="132"/>
      <c r="C995" s="132"/>
      <c r="D995" s="132"/>
      <c r="E995" s="114"/>
      <c r="F995" s="114"/>
      <c r="G995" s="114"/>
      <c r="H995" s="114"/>
      <c r="I995" s="114"/>
      <c r="J995" s="114"/>
      <c r="K995" s="114"/>
    </row>
    <row r="996" spans="2:11">
      <c r="B996" s="132"/>
      <c r="C996" s="132"/>
      <c r="D996" s="132"/>
      <c r="E996" s="114"/>
      <c r="F996" s="114"/>
      <c r="G996" s="114"/>
      <c r="H996" s="114"/>
      <c r="I996" s="114"/>
      <c r="J996" s="114"/>
      <c r="K996" s="114"/>
    </row>
    <row r="997" spans="2:11">
      <c r="B997" s="132"/>
      <c r="C997" s="132"/>
      <c r="D997" s="132"/>
      <c r="E997" s="114"/>
      <c r="F997" s="114"/>
      <c r="G997" s="114"/>
      <c r="H997" s="114"/>
      <c r="I997" s="114"/>
      <c r="J997" s="114"/>
      <c r="K997" s="114"/>
    </row>
    <row r="998" spans="2:11">
      <c r="B998" s="132"/>
      <c r="C998" s="132"/>
      <c r="D998" s="132"/>
      <c r="E998" s="114"/>
      <c r="F998" s="114"/>
      <c r="G998" s="114"/>
      <c r="H998" s="114"/>
      <c r="I998" s="114"/>
      <c r="J998" s="114"/>
      <c r="K998" s="114"/>
    </row>
    <row r="999" spans="2:11">
      <c r="B999" s="132"/>
      <c r="C999" s="132"/>
      <c r="D999" s="132"/>
      <c r="E999" s="114"/>
      <c r="F999" s="114"/>
      <c r="G999" s="114"/>
      <c r="H999" s="114"/>
      <c r="I999" s="114"/>
      <c r="J999" s="114"/>
      <c r="K999" s="114"/>
    </row>
    <row r="1000" spans="2:11">
      <c r="B1000" s="132"/>
      <c r="C1000" s="132"/>
      <c r="D1000" s="132"/>
      <c r="E1000" s="114"/>
      <c r="F1000" s="114"/>
      <c r="G1000" s="114"/>
      <c r="H1000" s="114"/>
      <c r="I1000" s="114"/>
      <c r="J1000" s="114"/>
      <c r="K1000" s="114"/>
    </row>
    <row r="1001" spans="2:11">
      <c r="B1001" s="132"/>
      <c r="C1001" s="132"/>
      <c r="D1001" s="132"/>
      <c r="E1001" s="114"/>
      <c r="F1001" s="114"/>
      <c r="G1001" s="114"/>
      <c r="H1001" s="114"/>
      <c r="I1001" s="114"/>
      <c r="J1001" s="114"/>
      <c r="K1001" s="114"/>
    </row>
    <row r="1002" spans="2:11">
      <c r="B1002" s="132"/>
      <c r="C1002" s="132"/>
      <c r="D1002" s="132"/>
      <c r="E1002" s="114"/>
      <c r="F1002" s="114"/>
      <c r="G1002" s="114"/>
      <c r="H1002" s="114"/>
      <c r="I1002" s="114"/>
      <c r="J1002" s="114"/>
      <c r="K1002" s="114"/>
    </row>
    <row r="1003" spans="2:11">
      <c r="B1003" s="132"/>
      <c r="C1003" s="132"/>
      <c r="D1003" s="132"/>
      <c r="E1003" s="114"/>
      <c r="F1003" s="114"/>
      <c r="G1003" s="114"/>
      <c r="H1003" s="114"/>
      <c r="I1003" s="114"/>
      <c r="J1003" s="114"/>
      <c r="K1003" s="114"/>
    </row>
    <row r="1004" spans="2:11">
      <c r="B1004" s="132"/>
      <c r="C1004" s="132"/>
      <c r="D1004" s="132"/>
      <c r="E1004" s="114"/>
      <c r="F1004" s="114"/>
      <c r="G1004" s="114"/>
      <c r="H1004" s="114"/>
      <c r="I1004" s="114"/>
      <c r="J1004" s="114"/>
      <c r="K1004" s="114"/>
    </row>
    <row r="1005" spans="2:11">
      <c r="B1005" s="132"/>
      <c r="C1005" s="132"/>
      <c r="D1005" s="132"/>
      <c r="E1005" s="114"/>
      <c r="F1005" s="114"/>
      <c r="G1005" s="114"/>
      <c r="H1005" s="114"/>
      <c r="I1005" s="114"/>
      <c r="J1005" s="114"/>
      <c r="K1005" s="114"/>
    </row>
    <row r="1006" spans="2:11">
      <c r="B1006" s="132"/>
      <c r="C1006" s="132"/>
      <c r="D1006" s="132"/>
      <c r="E1006" s="114"/>
      <c r="F1006" s="114"/>
      <c r="G1006" s="114"/>
      <c r="H1006" s="114"/>
      <c r="I1006" s="114"/>
      <c r="J1006" s="114"/>
      <c r="K1006" s="114"/>
    </row>
    <row r="1007" spans="2:11">
      <c r="B1007" s="132"/>
      <c r="C1007" s="132"/>
      <c r="D1007" s="132"/>
      <c r="E1007" s="114"/>
      <c r="F1007" s="114"/>
      <c r="G1007" s="114"/>
      <c r="H1007" s="114"/>
      <c r="I1007" s="114"/>
      <c r="J1007" s="114"/>
      <c r="K1007" s="114"/>
    </row>
    <row r="1008" spans="2:11">
      <c r="B1008" s="132"/>
      <c r="C1008" s="132"/>
      <c r="D1008" s="132"/>
      <c r="E1008" s="114"/>
      <c r="F1008" s="114"/>
      <c r="G1008" s="114"/>
      <c r="H1008" s="114"/>
      <c r="I1008" s="114"/>
      <c r="J1008" s="114"/>
      <c r="K1008" s="114"/>
    </row>
    <row r="1009" spans="2:11">
      <c r="B1009" s="132"/>
      <c r="C1009" s="132"/>
      <c r="D1009" s="132"/>
      <c r="E1009" s="114"/>
      <c r="F1009" s="114"/>
      <c r="G1009" s="114"/>
      <c r="H1009" s="114"/>
      <c r="I1009" s="114"/>
      <c r="J1009" s="114"/>
      <c r="K1009" s="114"/>
    </row>
    <row r="1010" spans="2:11">
      <c r="B1010" s="132"/>
      <c r="C1010" s="132"/>
      <c r="D1010" s="132"/>
      <c r="E1010" s="114"/>
      <c r="F1010" s="114"/>
      <c r="G1010" s="114"/>
      <c r="H1010" s="114"/>
      <c r="I1010" s="114"/>
      <c r="J1010" s="114"/>
      <c r="K1010" s="114"/>
    </row>
    <row r="1011" spans="2:11">
      <c r="B1011" s="132"/>
      <c r="C1011" s="132"/>
      <c r="D1011" s="132"/>
      <c r="E1011" s="114"/>
      <c r="F1011" s="114"/>
      <c r="G1011" s="114"/>
      <c r="H1011" s="114"/>
      <c r="I1011" s="114"/>
      <c r="J1011" s="114"/>
      <c r="K1011" s="114"/>
    </row>
    <row r="1012" spans="2:11">
      <c r="B1012" s="132"/>
      <c r="C1012" s="132"/>
      <c r="D1012" s="132"/>
      <c r="E1012" s="114"/>
      <c r="F1012" s="114"/>
      <c r="G1012" s="114"/>
      <c r="H1012" s="114"/>
      <c r="I1012" s="114"/>
      <c r="J1012" s="114"/>
      <c r="K1012" s="114"/>
    </row>
    <row r="1013" spans="2:11">
      <c r="B1013" s="132"/>
      <c r="C1013" s="132"/>
      <c r="D1013" s="132"/>
      <c r="E1013" s="114"/>
      <c r="F1013" s="114"/>
      <c r="G1013" s="114"/>
      <c r="H1013" s="114"/>
      <c r="I1013" s="114"/>
      <c r="J1013" s="114"/>
      <c r="K1013" s="114"/>
    </row>
    <row r="1014" spans="2:11">
      <c r="B1014" s="132"/>
      <c r="C1014" s="132"/>
      <c r="D1014" s="132"/>
      <c r="E1014" s="114"/>
      <c r="F1014" s="114"/>
      <c r="G1014" s="114"/>
      <c r="H1014" s="114"/>
      <c r="I1014" s="114"/>
      <c r="J1014" s="114"/>
      <c r="K1014" s="114"/>
    </row>
    <row r="1015" spans="2:11">
      <c r="B1015" s="132"/>
      <c r="C1015" s="132"/>
      <c r="D1015" s="132"/>
      <c r="E1015" s="114"/>
      <c r="F1015" s="114"/>
      <c r="G1015" s="114"/>
      <c r="H1015" s="114"/>
      <c r="I1015" s="114"/>
      <c r="J1015" s="114"/>
      <c r="K1015" s="114"/>
    </row>
    <row r="1016" spans="2:11">
      <c r="B1016" s="132"/>
      <c r="C1016" s="132"/>
      <c r="D1016" s="132"/>
      <c r="E1016" s="114"/>
      <c r="F1016" s="114"/>
      <c r="G1016" s="114"/>
      <c r="H1016" s="114"/>
      <c r="I1016" s="114"/>
      <c r="J1016" s="114"/>
      <c r="K1016" s="114"/>
    </row>
    <row r="1017" spans="2:11">
      <c r="B1017" s="132"/>
      <c r="C1017" s="132"/>
      <c r="D1017" s="132"/>
      <c r="E1017" s="114"/>
      <c r="F1017" s="114"/>
      <c r="G1017" s="114"/>
      <c r="H1017" s="114"/>
      <c r="I1017" s="114"/>
      <c r="J1017" s="114"/>
      <c r="K1017" s="114"/>
    </row>
    <row r="1018" spans="2:11">
      <c r="B1018" s="132"/>
      <c r="C1018" s="132"/>
      <c r="D1018" s="132"/>
      <c r="E1018" s="114"/>
      <c r="F1018" s="114"/>
      <c r="G1018" s="114"/>
      <c r="H1018" s="114"/>
      <c r="I1018" s="114"/>
      <c r="J1018" s="114"/>
      <c r="K1018" s="114"/>
    </row>
    <row r="1019" spans="2:11">
      <c r="B1019" s="132"/>
      <c r="C1019" s="132"/>
      <c r="D1019" s="132"/>
      <c r="E1019" s="114"/>
      <c r="F1019" s="114"/>
      <c r="G1019" s="114"/>
      <c r="H1019" s="114"/>
      <c r="I1019" s="114"/>
      <c r="J1019" s="114"/>
      <c r="K1019" s="114"/>
    </row>
    <row r="1020" spans="2:11">
      <c r="B1020" s="132"/>
      <c r="C1020" s="132"/>
      <c r="D1020" s="132"/>
      <c r="E1020" s="114"/>
      <c r="F1020" s="114"/>
      <c r="G1020" s="114"/>
      <c r="H1020" s="114"/>
      <c r="I1020" s="114"/>
      <c r="J1020" s="114"/>
      <c r="K1020" s="114"/>
    </row>
    <row r="1021" spans="2:11">
      <c r="B1021" s="132"/>
      <c r="C1021" s="132"/>
      <c r="D1021" s="132"/>
      <c r="E1021" s="114"/>
      <c r="F1021" s="114"/>
      <c r="G1021" s="114"/>
      <c r="H1021" s="114"/>
      <c r="I1021" s="114"/>
      <c r="J1021" s="114"/>
      <c r="K1021" s="114"/>
    </row>
    <row r="1022" spans="2:11">
      <c r="B1022" s="132"/>
      <c r="C1022" s="132"/>
      <c r="D1022" s="132"/>
      <c r="E1022" s="114"/>
      <c r="F1022" s="114"/>
      <c r="G1022" s="114"/>
      <c r="H1022" s="114"/>
      <c r="I1022" s="114"/>
      <c r="J1022" s="114"/>
      <c r="K1022" s="114"/>
    </row>
    <row r="1023" spans="2:11">
      <c r="B1023" s="132"/>
      <c r="C1023" s="132"/>
      <c r="D1023" s="132"/>
      <c r="E1023" s="114"/>
      <c r="F1023" s="114"/>
      <c r="G1023" s="114"/>
      <c r="H1023" s="114"/>
      <c r="I1023" s="114"/>
      <c r="J1023" s="114"/>
      <c r="K1023" s="114"/>
    </row>
    <row r="1024" spans="2:11">
      <c r="B1024" s="132"/>
      <c r="C1024" s="132"/>
      <c r="D1024" s="132"/>
      <c r="E1024" s="114"/>
      <c r="F1024" s="114"/>
      <c r="G1024" s="114"/>
      <c r="H1024" s="114"/>
      <c r="I1024" s="114"/>
      <c r="J1024" s="114"/>
      <c r="K1024" s="114"/>
    </row>
    <row r="1025" spans="2:11">
      <c r="B1025" s="132"/>
      <c r="C1025" s="132"/>
      <c r="D1025" s="132"/>
      <c r="E1025" s="114"/>
      <c r="F1025" s="114"/>
      <c r="G1025" s="114"/>
      <c r="H1025" s="114"/>
      <c r="I1025" s="114"/>
      <c r="J1025" s="114"/>
      <c r="K1025" s="114"/>
    </row>
    <row r="1026" spans="2:11">
      <c r="B1026" s="132"/>
      <c r="C1026" s="132"/>
      <c r="D1026" s="132"/>
      <c r="E1026" s="114"/>
      <c r="F1026" s="114"/>
      <c r="G1026" s="114"/>
      <c r="H1026" s="114"/>
      <c r="I1026" s="114"/>
      <c r="J1026" s="114"/>
      <c r="K1026" s="114"/>
    </row>
    <row r="1027" spans="2:11">
      <c r="B1027" s="132"/>
      <c r="C1027" s="132"/>
      <c r="D1027" s="132"/>
      <c r="E1027" s="114"/>
      <c r="F1027" s="114"/>
      <c r="G1027" s="114"/>
      <c r="H1027" s="114"/>
      <c r="I1027" s="114"/>
      <c r="J1027" s="114"/>
      <c r="K1027" s="114"/>
    </row>
    <row r="1028" spans="2:11">
      <c r="B1028" s="132"/>
      <c r="C1028" s="132"/>
      <c r="D1028" s="132"/>
      <c r="E1028" s="114"/>
      <c r="F1028" s="114"/>
      <c r="G1028" s="114"/>
      <c r="H1028" s="114"/>
      <c r="I1028" s="114"/>
      <c r="J1028" s="114"/>
      <c r="K1028" s="114"/>
    </row>
    <row r="1029" spans="2:11">
      <c r="B1029" s="132"/>
      <c r="C1029" s="132"/>
      <c r="D1029" s="132"/>
      <c r="E1029" s="114"/>
      <c r="F1029" s="114"/>
      <c r="G1029" s="114"/>
      <c r="H1029" s="114"/>
      <c r="I1029" s="114"/>
      <c r="J1029" s="114"/>
      <c r="K1029" s="114"/>
    </row>
    <row r="1030" spans="2:11">
      <c r="B1030" s="132"/>
      <c r="C1030" s="132"/>
      <c r="D1030" s="132"/>
      <c r="E1030" s="114"/>
      <c r="F1030" s="114"/>
      <c r="G1030" s="114"/>
      <c r="H1030" s="114"/>
      <c r="I1030" s="114"/>
      <c r="J1030" s="114"/>
      <c r="K1030" s="114"/>
    </row>
    <row r="1031" spans="2:11">
      <c r="B1031" s="132"/>
      <c r="C1031" s="132"/>
      <c r="D1031" s="132"/>
      <c r="E1031" s="114"/>
      <c r="F1031" s="114"/>
      <c r="G1031" s="114"/>
      <c r="H1031" s="114"/>
      <c r="I1031" s="114"/>
      <c r="J1031" s="114"/>
      <c r="K1031" s="114"/>
    </row>
    <row r="1032" spans="2:11">
      <c r="B1032" s="132"/>
      <c r="C1032" s="132"/>
      <c r="D1032" s="132"/>
      <c r="E1032" s="114"/>
      <c r="F1032" s="114"/>
      <c r="G1032" s="114"/>
      <c r="H1032" s="114"/>
      <c r="I1032" s="114"/>
      <c r="J1032" s="114"/>
      <c r="K1032" s="114"/>
    </row>
    <row r="1033" spans="2:11">
      <c r="B1033" s="132"/>
      <c r="C1033" s="132"/>
      <c r="D1033" s="132"/>
      <c r="E1033" s="114"/>
      <c r="F1033" s="114"/>
      <c r="G1033" s="114"/>
      <c r="H1033" s="114"/>
      <c r="I1033" s="114"/>
      <c r="J1033" s="114"/>
      <c r="K1033" s="114"/>
    </row>
    <row r="1034" spans="2:11">
      <c r="B1034" s="132"/>
      <c r="C1034" s="132"/>
      <c r="D1034" s="132"/>
      <c r="E1034" s="114"/>
      <c r="F1034" s="114"/>
      <c r="G1034" s="114"/>
      <c r="H1034" s="114"/>
      <c r="I1034" s="114"/>
      <c r="J1034" s="114"/>
      <c r="K1034" s="114"/>
    </row>
    <row r="1035" spans="2:11">
      <c r="B1035" s="132"/>
      <c r="C1035" s="132"/>
      <c r="D1035" s="132"/>
      <c r="E1035" s="114"/>
      <c r="F1035" s="114"/>
      <c r="G1035" s="114"/>
      <c r="H1035" s="114"/>
      <c r="I1035" s="114"/>
      <c r="J1035" s="114"/>
      <c r="K1035" s="114"/>
    </row>
    <row r="1036" spans="2:11">
      <c r="B1036" s="132"/>
      <c r="C1036" s="132"/>
      <c r="D1036" s="132"/>
      <c r="E1036" s="114"/>
      <c r="F1036" s="114"/>
      <c r="G1036" s="114"/>
      <c r="H1036" s="114"/>
      <c r="I1036" s="114"/>
      <c r="J1036" s="114"/>
      <c r="K1036" s="114"/>
    </row>
    <row r="1037" spans="2:11">
      <c r="B1037" s="132"/>
      <c r="C1037" s="132"/>
      <c r="D1037" s="132"/>
      <c r="E1037" s="114"/>
      <c r="F1037" s="114"/>
      <c r="G1037" s="114"/>
      <c r="H1037" s="114"/>
      <c r="I1037" s="114"/>
      <c r="J1037" s="114"/>
      <c r="K1037" s="114"/>
    </row>
    <row r="1038" spans="2:11">
      <c r="B1038" s="132"/>
      <c r="C1038" s="132"/>
      <c r="D1038" s="132"/>
      <c r="E1038" s="114"/>
      <c r="F1038" s="114"/>
      <c r="G1038" s="114"/>
      <c r="H1038" s="114"/>
      <c r="I1038" s="114"/>
      <c r="J1038" s="114"/>
      <c r="K1038" s="114"/>
    </row>
    <row r="1039" spans="2:11">
      <c r="B1039" s="132"/>
      <c r="C1039" s="132"/>
      <c r="D1039" s="132"/>
      <c r="E1039" s="114"/>
      <c r="F1039" s="114"/>
      <c r="G1039" s="114"/>
      <c r="H1039" s="114"/>
      <c r="I1039" s="114"/>
      <c r="J1039" s="114"/>
      <c r="K1039" s="114"/>
    </row>
    <row r="1040" spans="2:11">
      <c r="B1040" s="132"/>
      <c r="C1040" s="132"/>
      <c r="D1040" s="132"/>
      <c r="E1040" s="114"/>
      <c r="F1040" s="114"/>
      <c r="G1040" s="114"/>
      <c r="H1040" s="114"/>
      <c r="I1040" s="114"/>
      <c r="J1040" s="114"/>
      <c r="K1040" s="114"/>
    </row>
    <row r="1041" spans="2:11">
      <c r="B1041" s="132"/>
      <c r="C1041" s="132"/>
      <c r="D1041" s="132"/>
      <c r="E1041" s="114"/>
      <c r="F1041" s="114"/>
      <c r="G1041" s="114"/>
      <c r="H1041" s="114"/>
      <c r="I1041" s="114"/>
      <c r="J1041" s="114"/>
      <c r="K1041" s="114"/>
    </row>
    <row r="1042" spans="2:11">
      <c r="B1042" s="132"/>
      <c r="C1042" s="132"/>
      <c r="D1042" s="132"/>
      <c r="E1042" s="114"/>
      <c r="F1042" s="114"/>
      <c r="G1042" s="114"/>
      <c r="H1042" s="114"/>
      <c r="I1042" s="114"/>
      <c r="J1042" s="114"/>
      <c r="K1042" s="114"/>
    </row>
    <row r="1043" spans="2:11">
      <c r="B1043" s="132"/>
      <c r="C1043" s="132"/>
      <c r="D1043" s="132"/>
      <c r="E1043" s="114"/>
      <c r="F1043" s="114"/>
      <c r="G1043" s="114"/>
      <c r="H1043" s="114"/>
      <c r="I1043" s="114"/>
      <c r="J1043" s="114"/>
      <c r="K1043" s="114"/>
    </row>
    <row r="1044" spans="2:11">
      <c r="B1044" s="132"/>
      <c r="C1044" s="132"/>
      <c r="D1044" s="132"/>
      <c r="E1044" s="114"/>
      <c r="F1044" s="114"/>
      <c r="G1044" s="114"/>
      <c r="H1044" s="114"/>
      <c r="I1044" s="114"/>
      <c r="J1044" s="114"/>
      <c r="K1044" s="114"/>
    </row>
    <row r="1045" spans="2:11">
      <c r="B1045" s="132"/>
      <c r="C1045" s="132"/>
      <c r="D1045" s="132"/>
      <c r="E1045" s="114"/>
      <c r="F1045" s="114"/>
      <c r="G1045" s="114"/>
      <c r="H1045" s="114"/>
      <c r="I1045" s="114"/>
      <c r="J1045" s="114"/>
      <c r="K1045" s="114"/>
    </row>
    <row r="1046" spans="2:11">
      <c r="B1046" s="132"/>
      <c r="C1046" s="132"/>
      <c r="D1046" s="132"/>
      <c r="E1046" s="114"/>
      <c r="F1046" s="114"/>
      <c r="G1046" s="114"/>
      <c r="H1046" s="114"/>
      <c r="I1046" s="114"/>
      <c r="J1046" s="114"/>
      <c r="K1046" s="114"/>
    </row>
    <row r="1047" spans="2:11">
      <c r="B1047" s="132"/>
      <c r="C1047" s="132"/>
      <c r="D1047" s="132"/>
      <c r="E1047" s="114"/>
      <c r="F1047" s="114"/>
      <c r="G1047" s="114"/>
      <c r="H1047" s="114"/>
      <c r="I1047" s="114"/>
      <c r="J1047" s="114"/>
      <c r="K1047" s="114"/>
    </row>
    <row r="1048" spans="2:11">
      <c r="B1048" s="132"/>
      <c r="C1048" s="132"/>
      <c r="D1048" s="132"/>
      <c r="E1048" s="114"/>
      <c r="F1048" s="114"/>
      <c r="G1048" s="114"/>
      <c r="H1048" s="114"/>
      <c r="I1048" s="114"/>
      <c r="J1048" s="114"/>
      <c r="K1048" s="114"/>
    </row>
    <row r="1049" spans="2:11">
      <c r="B1049" s="132"/>
      <c r="C1049" s="132"/>
      <c r="D1049" s="132"/>
      <c r="E1049" s="114"/>
      <c r="F1049" s="114"/>
      <c r="G1049" s="114"/>
      <c r="H1049" s="114"/>
      <c r="I1049" s="114"/>
      <c r="J1049" s="114"/>
      <c r="K1049" s="114"/>
    </row>
    <row r="1050" spans="2:11">
      <c r="B1050" s="132"/>
      <c r="C1050" s="132"/>
      <c r="D1050" s="132"/>
      <c r="E1050" s="114"/>
      <c r="F1050" s="114"/>
      <c r="G1050" s="114"/>
      <c r="H1050" s="114"/>
      <c r="I1050" s="114"/>
      <c r="J1050" s="114"/>
      <c r="K1050" s="114"/>
    </row>
    <row r="1051" spans="2:11">
      <c r="B1051" s="132"/>
      <c r="C1051" s="132"/>
      <c r="D1051" s="132"/>
      <c r="E1051" s="114"/>
      <c r="F1051" s="114"/>
      <c r="G1051" s="114"/>
      <c r="H1051" s="114"/>
      <c r="I1051" s="114"/>
      <c r="J1051" s="114"/>
      <c r="K1051" s="114"/>
    </row>
    <row r="1052" spans="2:11">
      <c r="B1052" s="132"/>
      <c r="C1052" s="132"/>
      <c r="D1052" s="132"/>
      <c r="E1052" s="114"/>
      <c r="F1052" s="114"/>
      <c r="G1052" s="114"/>
      <c r="H1052" s="114"/>
      <c r="I1052" s="114"/>
      <c r="J1052" s="114"/>
      <c r="K1052" s="114"/>
    </row>
    <row r="1053" spans="2:11">
      <c r="B1053" s="132"/>
      <c r="C1053" s="132"/>
      <c r="D1053" s="132"/>
      <c r="E1053" s="114"/>
      <c r="F1053" s="114"/>
      <c r="G1053" s="114"/>
      <c r="H1053" s="114"/>
      <c r="I1053" s="114"/>
      <c r="J1053" s="114"/>
      <c r="K1053" s="114"/>
    </row>
    <row r="1054" spans="2:11">
      <c r="B1054" s="132"/>
      <c r="C1054" s="132"/>
      <c r="D1054" s="132"/>
      <c r="E1054" s="114"/>
      <c r="F1054" s="114"/>
      <c r="G1054" s="114"/>
      <c r="H1054" s="114"/>
      <c r="I1054" s="114"/>
      <c r="J1054" s="114"/>
      <c r="K1054" s="114"/>
    </row>
    <row r="1055" spans="2:11">
      <c r="B1055" s="132"/>
      <c r="C1055" s="132"/>
      <c r="D1055" s="132"/>
      <c r="E1055" s="114"/>
      <c r="F1055" s="114"/>
      <c r="G1055" s="114"/>
      <c r="H1055" s="114"/>
      <c r="I1055" s="114"/>
      <c r="J1055" s="114"/>
      <c r="K1055" s="114"/>
    </row>
    <row r="1056" spans="2:11">
      <c r="B1056" s="132"/>
      <c r="C1056" s="132"/>
      <c r="D1056" s="132"/>
      <c r="E1056" s="114"/>
      <c r="F1056" s="114"/>
      <c r="G1056" s="114"/>
      <c r="H1056" s="114"/>
      <c r="I1056" s="114"/>
      <c r="J1056" s="114"/>
      <c r="K1056" s="114"/>
    </row>
    <row r="1057" spans="2:11">
      <c r="B1057" s="132"/>
      <c r="C1057" s="132"/>
      <c r="D1057" s="132"/>
      <c r="E1057" s="114"/>
      <c r="F1057" s="114"/>
      <c r="G1057" s="114"/>
      <c r="H1057" s="114"/>
      <c r="I1057" s="114"/>
      <c r="J1057" s="114"/>
      <c r="K1057" s="114"/>
    </row>
    <row r="1058" spans="2:11">
      <c r="B1058" s="132"/>
      <c r="C1058" s="132"/>
      <c r="D1058" s="132"/>
      <c r="E1058" s="114"/>
      <c r="F1058" s="114"/>
      <c r="G1058" s="114"/>
      <c r="H1058" s="114"/>
      <c r="I1058" s="114"/>
      <c r="J1058" s="114"/>
      <c r="K1058" s="114"/>
    </row>
    <row r="1059" spans="2:11">
      <c r="B1059" s="132"/>
      <c r="C1059" s="132"/>
      <c r="D1059" s="132"/>
      <c r="E1059" s="114"/>
      <c r="F1059" s="114"/>
      <c r="G1059" s="114"/>
      <c r="H1059" s="114"/>
      <c r="I1059" s="114"/>
      <c r="J1059" s="114"/>
      <c r="K1059" s="114"/>
    </row>
    <row r="1060" spans="2:11">
      <c r="B1060" s="132"/>
      <c r="C1060" s="132"/>
      <c r="D1060" s="132"/>
      <c r="E1060" s="114"/>
      <c r="F1060" s="114"/>
      <c r="G1060" s="114"/>
      <c r="H1060" s="114"/>
      <c r="I1060" s="114"/>
      <c r="J1060" s="114"/>
      <c r="K1060" s="114"/>
    </row>
    <row r="1061" spans="2:11">
      <c r="B1061" s="132"/>
      <c r="C1061" s="132"/>
      <c r="D1061" s="132"/>
      <c r="E1061" s="114"/>
      <c r="F1061" s="114"/>
      <c r="G1061" s="114"/>
      <c r="H1061" s="114"/>
      <c r="I1061" s="114"/>
      <c r="J1061" s="114"/>
      <c r="K1061" s="114"/>
    </row>
    <row r="1062" spans="2:11">
      <c r="B1062" s="132"/>
      <c r="C1062" s="132"/>
      <c r="D1062" s="132"/>
      <c r="E1062" s="114"/>
      <c r="F1062" s="114"/>
      <c r="G1062" s="114"/>
      <c r="H1062" s="114"/>
      <c r="I1062" s="114"/>
      <c r="J1062" s="114"/>
      <c r="K1062" s="114"/>
    </row>
    <row r="1063" spans="2:11">
      <c r="B1063" s="132"/>
      <c r="C1063" s="132"/>
      <c r="D1063" s="132"/>
      <c r="E1063" s="114"/>
      <c r="F1063" s="114"/>
      <c r="G1063" s="114"/>
      <c r="H1063" s="114"/>
      <c r="I1063" s="114"/>
      <c r="J1063" s="114"/>
      <c r="K1063" s="114"/>
    </row>
    <row r="1064" spans="2:11">
      <c r="B1064" s="132"/>
      <c r="C1064" s="132"/>
      <c r="D1064" s="132"/>
      <c r="E1064" s="114"/>
      <c r="F1064" s="114"/>
      <c r="G1064" s="114"/>
      <c r="H1064" s="114"/>
      <c r="I1064" s="114"/>
      <c r="J1064" s="114"/>
      <c r="K1064" s="114"/>
    </row>
    <row r="1065" spans="2:11">
      <c r="B1065" s="132"/>
      <c r="C1065" s="132"/>
      <c r="D1065" s="132"/>
      <c r="E1065" s="114"/>
      <c r="F1065" s="114"/>
      <c r="G1065" s="114"/>
      <c r="H1065" s="114"/>
      <c r="I1065" s="114"/>
      <c r="J1065" s="114"/>
      <c r="K1065" s="114"/>
    </row>
    <row r="1066" spans="2:11">
      <c r="B1066" s="132"/>
      <c r="C1066" s="132"/>
      <c r="D1066" s="132"/>
      <c r="E1066" s="114"/>
      <c r="F1066" s="114"/>
      <c r="G1066" s="114"/>
      <c r="H1066" s="114"/>
      <c r="I1066" s="114"/>
      <c r="J1066" s="114"/>
      <c r="K1066" s="114"/>
    </row>
    <row r="1067" spans="2:11">
      <c r="B1067" s="132"/>
      <c r="C1067" s="132"/>
      <c r="D1067" s="132"/>
      <c r="E1067" s="114"/>
      <c r="F1067" s="114"/>
      <c r="G1067" s="114"/>
      <c r="H1067" s="114"/>
      <c r="I1067" s="114"/>
      <c r="J1067" s="114"/>
      <c r="K1067" s="114"/>
    </row>
    <row r="1068" spans="2:11">
      <c r="B1068" s="132"/>
      <c r="C1068" s="132"/>
      <c r="D1068" s="132"/>
      <c r="E1068" s="114"/>
      <c r="F1068" s="114"/>
      <c r="G1068" s="114"/>
      <c r="H1068" s="114"/>
      <c r="I1068" s="114"/>
      <c r="J1068" s="114"/>
      <c r="K1068" s="114"/>
    </row>
    <row r="1069" spans="2:11">
      <c r="B1069" s="132"/>
      <c r="C1069" s="132"/>
      <c r="D1069" s="132"/>
      <c r="E1069" s="114"/>
      <c r="F1069" s="114"/>
      <c r="G1069" s="114"/>
      <c r="H1069" s="114"/>
      <c r="I1069" s="114"/>
      <c r="J1069" s="114"/>
      <c r="K1069" s="114"/>
    </row>
    <row r="1070" spans="2:11">
      <c r="B1070" s="132"/>
      <c r="C1070" s="132"/>
      <c r="D1070" s="132"/>
      <c r="E1070" s="114"/>
      <c r="F1070" s="114"/>
      <c r="G1070" s="114"/>
      <c r="H1070" s="114"/>
      <c r="I1070" s="114"/>
      <c r="J1070" s="114"/>
      <c r="K1070" s="114"/>
    </row>
    <row r="1071" spans="2:11">
      <c r="B1071" s="132"/>
      <c r="C1071" s="132"/>
      <c r="D1071" s="132"/>
      <c r="E1071" s="114"/>
      <c r="F1071" s="114"/>
      <c r="G1071" s="114"/>
      <c r="H1071" s="114"/>
      <c r="I1071" s="114"/>
      <c r="J1071" s="114"/>
      <c r="K1071" s="114"/>
    </row>
    <row r="1072" spans="2:11">
      <c r="B1072" s="132"/>
      <c r="C1072" s="132"/>
      <c r="D1072" s="132"/>
      <c r="E1072" s="114"/>
      <c r="F1072" s="114"/>
      <c r="G1072" s="114"/>
      <c r="H1072" s="114"/>
      <c r="I1072" s="114"/>
      <c r="J1072" s="114"/>
      <c r="K1072" s="114"/>
    </row>
    <row r="1073" spans="2:11">
      <c r="B1073" s="132"/>
      <c r="C1073" s="132"/>
      <c r="D1073" s="132"/>
      <c r="E1073" s="114"/>
      <c r="F1073" s="114"/>
      <c r="G1073" s="114"/>
      <c r="H1073" s="114"/>
      <c r="I1073" s="114"/>
      <c r="J1073" s="114"/>
      <c r="K1073" s="114"/>
    </row>
    <row r="1074" spans="2:11">
      <c r="B1074" s="132"/>
      <c r="C1074" s="132"/>
      <c r="D1074" s="132"/>
      <c r="E1074" s="114"/>
      <c r="F1074" s="114"/>
      <c r="G1074" s="114"/>
      <c r="H1074" s="114"/>
      <c r="I1074" s="114"/>
      <c r="J1074" s="114"/>
      <c r="K1074" s="114"/>
    </row>
    <row r="1075" spans="2:11">
      <c r="B1075" s="132"/>
      <c r="C1075" s="132"/>
      <c r="D1075" s="132"/>
      <c r="E1075" s="114"/>
      <c r="F1075" s="114"/>
      <c r="G1075" s="114"/>
      <c r="H1075" s="114"/>
      <c r="I1075" s="114"/>
      <c r="J1075" s="114"/>
      <c r="K1075" s="114"/>
    </row>
    <row r="1076" spans="2:11">
      <c r="B1076" s="132"/>
      <c r="C1076" s="132"/>
      <c r="D1076" s="132"/>
      <c r="E1076" s="114"/>
      <c r="F1076" s="114"/>
      <c r="G1076" s="114"/>
      <c r="H1076" s="114"/>
      <c r="I1076" s="114"/>
      <c r="J1076" s="114"/>
      <c r="K1076" s="114"/>
    </row>
    <row r="1077" spans="2:11">
      <c r="B1077" s="132"/>
      <c r="C1077" s="132"/>
      <c r="D1077" s="132"/>
      <c r="E1077" s="114"/>
      <c r="F1077" s="114"/>
      <c r="G1077" s="114"/>
      <c r="H1077" s="114"/>
      <c r="I1077" s="114"/>
      <c r="J1077" s="114"/>
      <c r="K1077" s="114"/>
    </row>
    <row r="1078" spans="2:11">
      <c r="B1078" s="132"/>
      <c r="C1078" s="132"/>
      <c r="D1078" s="132"/>
      <c r="E1078" s="114"/>
      <c r="F1078" s="114"/>
      <c r="G1078" s="114"/>
      <c r="H1078" s="114"/>
      <c r="I1078" s="114"/>
      <c r="J1078" s="114"/>
      <c r="K1078" s="114"/>
    </row>
    <row r="1079" spans="2:11">
      <c r="B1079" s="132"/>
      <c r="C1079" s="132"/>
      <c r="D1079" s="132"/>
      <c r="E1079" s="114"/>
      <c r="F1079" s="114"/>
      <c r="G1079" s="114"/>
      <c r="H1079" s="114"/>
      <c r="I1079" s="114"/>
      <c r="J1079" s="114"/>
      <c r="K1079" s="114"/>
    </row>
    <row r="1080" spans="2:11">
      <c r="B1080" s="132"/>
      <c r="C1080" s="132"/>
      <c r="D1080" s="132"/>
      <c r="E1080" s="114"/>
      <c r="F1080" s="114"/>
      <c r="G1080" s="114"/>
      <c r="H1080" s="114"/>
      <c r="I1080" s="114"/>
      <c r="J1080" s="114"/>
      <c r="K1080" s="114"/>
    </row>
    <row r="1081" spans="2:11">
      <c r="B1081" s="132"/>
      <c r="C1081" s="132"/>
      <c r="D1081" s="132"/>
      <c r="E1081" s="114"/>
      <c r="F1081" s="114"/>
      <c r="G1081" s="114"/>
      <c r="H1081" s="114"/>
      <c r="I1081" s="114"/>
      <c r="J1081" s="114"/>
      <c r="K1081" s="114"/>
    </row>
    <row r="1082" spans="2:11">
      <c r="B1082" s="132"/>
      <c r="C1082" s="132"/>
      <c r="D1082" s="132"/>
      <c r="E1082" s="114"/>
      <c r="F1082" s="114"/>
      <c r="G1082" s="114"/>
      <c r="H1082" s="114"/>
      <c r="I1082" s="114"/>
      <c r="J1082" s="114"/>
      <c r="K1082" s="114"/>
    </row>
    <row r="1083" spans="2:11">
      <c r="B1083" s="132"/>
      <c r="C1083" s="132"/>
      <c r="D1083" s="132"/>
      <c r="E1083" s="114"/>
      <c r="F1083" s="114"/>
      <c r="G1083" s="114"/>
      <c r="H1083" s="114"/>
      <c r="I1083" s="114"/>
      <c r="J1083" s="114"/>
      <c r="K1083" s="114"/>
    </row>
    <row r="1084" spans="2:11">
      <c r="B1084" s="132"/>
      <c r="C1084" s="132"/>
      <c r="D1084" s="132"/>
      <c r="E1084" s="114"/>
      <c r="F1084" s="114"/>
      <c r="G1084" s="114"/>
      <c r="H1084" s="114"/>
      <c r="I1084" s="114"/>
      <c r="J1084" s="114"/>
      <c r="K1084" s="114"/>
    </row>
    <row r="1085" spans="2:11">
      <c r="B1085" s="132"/>
      <c r="C1085" s="132"/>
      <c r="D1085" s="132"/>
      <c r="E1085" s="114"/>
      <c r="F1085" s="114"/>
      <c r="G1085" s="114"/>
      <c r="H1085" s="114"/>
      <c r="I1085" s="114"/>
      <c r="J1085" s="114"/>
      <c r="K1085" s="114"/>
    </row>
    <row r="1086" spans="2:11">
      <c r="B1086" s="132"/>
      <c r="C1086" s="132"/>
      <c r="D1086" s="132"/>
      <c r="E1086" s="114"/>
      <c r="F1086" s="114"/>
      <c r="G1086" s="114"/>
      <c r="H1086" s="114"/>
      <c r="I1086" s="114"/>
      <c r="J1086" s="114"/>
      <c r="K1086" s="114"/>
    </row>
    <row r="1087" spans="2:11">
      <c r="B1087" s="132"/>
      <c r="C1087" s="132"/>
      <c r="D1087" s="132"/>
      <c r="E1087" s="114"/>
      <c r="F1087" s="114"/>
      <c r="G1087" s="114"/>
      <c r="H1087" s="114"/>
      <c r="I1087" s="114"/>
      <c r="J1087" s="114"/>
      <c r="K1087" s="114"/>
    </row>
    <row r="1088" spans="2:11">
      <c r="B1088" s="132"/>
      <c r="C1088" s="132"/>
      <c r="D1088" s="132"/>
      <c r="E1088" s="114"/>
      <c r="F1088" s="114"/>
      <c r="G1088" s="114"/>
      <c r="H1088" s="114"/>
      <c r="I1088" s="114"/>
      <c r="J1088" s="114"/>
      <c r="K1088" s="114"/>
    </row>
    <row r="1089" spans="2:11">
      <c r="B1089" s="132"/>
      <c r="C1089" s="132"/>
      <c r="D1089" s="132"/>
      <c r="E1089" s="114"/>
      <c r="F1089" s="114"/>
      <c r="G1089" s="114"/>
      <c r="H1089" s="114"/>
      <c r="I1089" s="114"/>
      <c r="J1089" s="114"/>
      <c r="K1089" s="114"/>
    </row>
    <row r="1090" spans="2:11">
      <c r="B1090" s="132"/>
      <c r="C1090" s="132"/>
      <c r="D1090" s="132"/>
      <c r="E1090" s="114"/>
      <c r="F1090" s="114"/>
      <c r="G1090" s="114"/>
      <c r="H1090" s="114"/>
      <c r="I1090" s="114"/>
      <c r="J1090" s="114"/>
      <c r="K1090" s="114"/>
    </row>
    <row r="1091" spans="2:11">
      <c r="B1091" s="132"/>
      <c r="C1091" s="132"/>
      <c r="D1091" s="132"/>
      <c r="E1091" s="114"/>
      <c r="F1091" s="114"/>
      <c r="G1091" s="114"/>
      <c r="H1091" s="114"/>
      <c r="I1091" s="114"/>
      <c r="J1091" s="114"/>
      <c r="K1091" s="114"/>
    </row>
    <row r="1092" spans="2:11">
      <c r="B1092" s="132"/>
      <c r="C1092" s="132"/>
      <c r="D1092" s="132"/>
      <c r="E1092" s="114"/>
      <c r="F1092" s="114"/>
      <c r="G1092" s="114"/>
      <c r="H1092" s="114"/>
      <c r="I1092" s="114"/>
      <c r="J1092" s="114"/>
      <c r="K1092" s="114"/>
    </row>
    <row r="1093" spans="2:11">
      <c r="B1093" s="132"/>
      <c r="C1093" s="132"/>
      <c r="D1093" s="132"/>
      <c r="E1093" s="114"/>
      <c r="F1093" s="114"/>
      <c r="G1093" s="114"/>
      <c r="H1093" s="114"/>
      <c r="I1093" s="114"/>
      <c r="J1093" s="114"/>
      <c r="K1093" s="114"/>
    </row>
    <row r="1094" spans="2:11">
      <c r="B1094" s="132"/>
      <c r="C1094" s="132"/>
      <c r="D1094" s="132"/>
      <c r="E1094" s="114"/>
      <c r="F1094" s="114"/>
      <c r="G1094" s="114"/>
      <c r="H1094" s="114"/>
      <c r="I1094" s="114"/>
      <c r="J1094" s="114"/>
      <c r="K1094" s="114"/>
    </row>
    <row r="1095" spans="2:11">
      <c r="B1095" s="132"/>
      <c r="C1095" s="132"/>
      <c r="D1095" s="132"/>
      <c r="E1095" s="114"/>
      <c r="F1095" s="114"/>
      <c r="G1095" s="114"/>
      <c r="H1095" s="114"/>
      <c r="I1095" s="114"/>
      <c r="J1095" s="114"/>
      <c r="K1095" s="114"/>
    </row>
    <row r="1096" spans="2:11">
      <c r="B1096" s="132"/>
      <c r="C1096" s="132"/>
      <c r="D1096" s="132"/>
      <c r="E1096" s="114"/>
      <c r="F1096" s="114"/>
      <c r="G1096" s="114"/>
      <c r="H1096" s="114"/>
      <c r="I1096" s="114"/>
      <c r="J1096" s="114"/>
      <c r="K1096" s="114"/>
    </row>
    <row r="1097" spans="2:11">
      <c r="B1097" s="132"/>
      <c r="C1097" s="132"/>
      <c r="D1097" s="132"/>
      <c r="E1097" s="114"/>
      <c r="F1097" s="114"/>
      <c r="G1097" s="114"/>
      <c r="H1097" s="114"/>
      <c r="I1097" s="114"/>
      <c r="J1097" s="114"/>
      <c r="K1097" s="114"/>
    </row>
    <row r="1098" spans="2:11">
      <c r="B1098" s="132"/>
      <c r="C1098" s="132"/>
      <c r="D1098" s="132"/>
      <c r="E1098" s="114"/>
      <c r="F1098" s="114"/>
      <c r="G1098" s="114"/>
      <c r="H1098" s="114"/>
      <c r="I1098" s="114"/>
      <c r="J1098" s="114"/>
      <c r="K1098" s="114"/>
    </row>
    <row r="1099" spans="2:11">
      <c r="B1099" s="132"/>
      <c r="C1099" s="132"/>
      <c r="D1099" s="132"/>
      <c r="E1099" s="114"/>
      <c r="F1099" s="114"/>
      <c r="G1099" s="114"/>
      <c r="H1099" s="114"/>
      <c r="I1099" s="114"/>
      <c r="J1099" s="114"/>
      <c r="K1099" s="11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151</v>
      </c>
      <c r="C1" s="77" t="s" vm="1">
        <v>224</v>
      </c>
    </row>
    <row r="2" spans="2:17">
      <c r="B2" s="56" t="s">
        <v>150</v>
      </c>
      <c r="C2" s="77" t="s">
        <v>225</v>
      </c>
    </row>
    <row r="3" spans="2:17">
      <c r="B3" s="56" t="s">
        <v>152</v>
      </c>
      <c r="C3" s="77" t="s">
        <v>226</v>
      </c>
    </row>
    <row r="4" spans="2:17">
      <c r="B4" s="56" t="s">
        <v>153</v>
      </c>
      <c r="C4" s="77">
        <v>2208</v>
      </c>
    </row>
    <row r="6" spans="2:17" ht="26.25" customHeight="1">
      <c r="B6" s="161" t="s">
        <v>180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2:17" ht="26.25" customHeight="1">
      <c r="B7" s="161" t="s">
        <v>105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</row>
    <row r="8" spans="2:17" s="3" customFormat="1" ht="63">
      <c r="B8" s="22" t="s">
        <v>121</v>
      </c>
      <c r="C8" s="30" t="s">
        <v>45</v>
      </c>
      <c r="D8" s="30" t="s">
        <v>51</v>
      </c>
      <c r="E8" s="30" t="s">
        <v>15</v>
      </c>
      <c r="F8" s="30" t="s">
        <v>67</v>
      </c>
      <c r="G8" s="30" t="s">
        <v>107</v>
      </c>
      <c r="H8" s="30" t="s">
        <v>18</v>
      </c>
      <c r="I8" s="30" t="s">
        <v>106</v>
      </c>
      <c r="J8" s="30" t="s">
        <v>17</v>
      </c>
      <c r="K8" s="30" t="s">
        <v>19</v>
      </c>
      <c r="L8" s="30" t="s">
        <v>208</v>
      </c>
      <c r="M8" s="30" t="s">
        <v>207</v>
      </c>
      <c r="N8" s="30" t="s">
        <v>115</v>
      </c>
      <c r="O8" s="30" t="s">
        <v>60</v>
      </c>
      <c r="P8" s="30" t="s">
        <v>154</v>
      </c>
      <c r="Q8" s="31" t="s">
        <v>156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215</v>
      </c>
      <c r="M9" s="16"/>
      <c r="N9" s="16" t="s">
        <v>211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118</v>
      </c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 ht="18" customHeight="1">
      <c r="B12" s="133" t="s">
        <v>223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33" t="s">
        <v>117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33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133" t="s">
        <v>214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32"/>
      <c r="C312" s="132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32"/>
      <c r="C313" s="132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32"/>
      <c r="C314" s="132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32"/>
      <c r="C315" s="132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32"/>
      <c r="C316" s="132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32"/>
      <c r="C317" s="132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32"/>
      <c r="C318" s="132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32"/>
      <c r="C319" s="132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32"/>
      <c r="C320" s="132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32"/>
      <c r="C321" s="132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32"/>
      <c r="C322" s="132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32"/>
      <c r="C323" s="132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32"/>
      <c r="C324" s="132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32"/>
      <c r="C325" s="132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32"/>
      <c r="C326" s="132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32"/>
      <c r="C327" s="132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32"/>
      <c r="C328" s="132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32"/>
      <c r="C329" s="132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32"/>
      <c r="C330" s="132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32"/>
      <c r="C331" s="132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32"/>
      <c r="C332" s="132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32"/>
      <c r="C333" s="132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32"/>
      <c r="C334" s="132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32"/>
      <c r="C335" s="132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32"/>
      <c r="C336" s="132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32"/>
      <c r="C337" s="132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32"/>
      <c r="C338" s="132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32"/>
      <c r="C339" s="132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32"/>
      <c r="C340" s="132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32"/>
      <c r="C341" s="132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32"/>
      <c r="C342" s="132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32"/>
      <c r="C343" s="132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32"/>
      <c r="C344" s="132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32"/>
      <c r="C345" s="132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32"/>
      <c r="C346" s="132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32"/>
      <c r="C347" s="132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32"/>
      <c r="C348" s="132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32"/>
      <c r="C349" s="132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32"/>
      <c r="C350" s="132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32"/>
      <c r="C351" s="132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32"/>
      <c r="C352" s="132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32"/>
      <c r="C353" s="132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32"/>
      <c r="C354" s="132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32"/>
      <c r="C355" s="132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32"/>
      <c r="C356" s="132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32"/>
      <c r="C357" s="132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32"/>
      <c r="C358" s="132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32"/>
      <c r="C359" s="132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32"/>
      <c r="C360" s="132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32"/>
      <c r="C361" s="132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32"/>
      <c r="C362" s="132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32"/>
      <c r="C363" s="132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32"/>
      <c r="C364" s="132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32"/>
      <c r="C365" s="132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32"/>
      <c r="C366" s="132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32"/>
      <c r="C367" s="132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32"/>
      <c r="C368" s="132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32"/>
      <c r="C369" s="132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32"/>
      <c r="C370" s="132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32"/>
      <c r="C371" s="132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32"/>
      <c r="C372" s="132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32"/>
      <c r="C373" s="132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32"/>
      <c r="C374" s="132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32"/>
      <c r="C375" s="132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32"/>
      <c r="C376" s="132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32"/>
      <c r="C377" s="132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32"/>
      <c r="C378" s="132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32"/>
      <c r="C379" s="132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32"/>
      <c r="C380" s="132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32"/>
      <c r="C381" s="132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32"/>
      <c r="C382" s="132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32"/>
      <c r="C383" s="132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32"/>
      <c r="C384" s="132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32"/>
      <c r="C385" s="132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32"/>
      <c r="C386" s="132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32"/>
      <c r="C387" s="132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32"/>
      <c r="C388" s="132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32"/>
      <c r="C389" s="132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32"/>
      <c r="C390" s="132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32"/>
      <c r="C391" s="132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32"/>
      <c r="C392" s="132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32"/>
      <c r="C393" s="132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32"/>
      <c r="C394" s="132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32"/>
      <c r="C395" s="132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32"/>
      <c r="C396" s="132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32"/>
      <c r="C397" s="132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32"/>
      <c r="C398" s="132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32"/>
      <c r="C399" s="132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32"/>
      <c r="C400" s="132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32"/>
      <c r="C401" s="132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32"/>
      <c r="C402" s="132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32"/>
      <c r="C403" s="132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32"/>
      <c r="C404" s="132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32"/>
      <c r="C405" s="132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32"/>
      <c r="C406" s="132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32"/>
      <c r="C407" s="132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32"/>
      <c r="C408" s="132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32"/>
      <c r="C409" s="132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32"/>
      <c r="C410" s="132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32"/>
      <c r="C411" s="132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32"/>
      <c r="C412" s="132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32"/>
      <c r="C413" s="132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32"/>
      <c r="C414" s="132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32"/>
      <c r="C415" s="132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32"/>
      <c r="C416" s="132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32"/>
      <c r="C417" s="132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32"/>
      <c r="C418" s="132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32"/>
      <c r="C419" s="132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32"/>
      <c r="C420" s="132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32"/>
      <c r="C421" s="132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32"/>
      <c r="C422" s="132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32"/>
      <c r="C423" s="132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32"/>
      <c r="C424" s="132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32"/>
      <c r="C425" s="132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32"/>
      <c r="C426" s="132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32"/>
      <c r="C427" s="132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32"/>
      <c r="C428" s="132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32"/>
      <c r="C429" s="132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32"/>
      <c r="C430" s="132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32"/>
      <c r="C431" s="132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32"/>
      <c r="C432" s="132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32"/>
      <c r="C433" s="132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32"/>
      <c r="C434" s="132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32"/>
      <c r="C435" s="132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32"/>
      <c r="C436" s="132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32"/>
      <c r="C437" s="132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32"/>
      <c r="C438" s="132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32"/>
      <c r="C439" s="132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32"/>
      <c r="C440" s="132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32"/>
      <c r="C441" s="132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32"/>
      <c r="C442" s="132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32"/>
      <c r="C443" s="132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32"/>
      <c r="C444" s="132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32"/>
      <c r="C445" s="132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32"/>
      <c r="C446" s="132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32"/>
      <c r="C447" s="132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32"/>
      <c r="C448" s="132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32"/>
      <c r="C449" s="132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32"/>
      <c r="C450" s="132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32"/>
      <c r="C451" s="132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32"/>
      <c r="C452" s="132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32"/>
      <c r="C453" s="132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32"/>
      <c r="C454" s="132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32"/>
      <c r="C455" s="132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32"/>
      <c r="C456" s="132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32"/>
      <c r="C457" s="132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32"/>
      <c r="C458" s="132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32"/>
      <c r="C459" s="132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32"/>
      <c r="C460" s="132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32"/>
      <c r="C461" s="132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32"/>
      <c r="C462" s="132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32"/>
      <c r="C463" s="132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32"/>
      <c r="C464" s="132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32"/>
      <c r="C465" s="132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32"/>
      <c r="C466" s="132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32"/>
      <c r="C467" s="132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32"/>
      <c r="C468" s="132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32"/>
      <c r="C469" s="132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32"/>
      <c r="C470" s="132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32"/>
      <c r="C471" s="132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32"/>
      <c r="C472" s="132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32"/>
      <c r="C473" s="132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32"/>
      <c r="C474" s="132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32"/>
      <c r="C475" s="132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32"/>
      <c r="C476" s="132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32"/>
      <c r="C477" s="132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32"/>
      <c r="C478" s="132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32"/>
      <c r="C479" s="132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32"/>
      <c r="C480" s="132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32"/>
      <c r="C481" s="132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32"/>
      <c r="C482" s="132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32"/>
      <c r="C483" s="132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32"/>
      <c r="C484" s="132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32"/>
      <c r="C485" s="132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32"/>
      <c r="C486" s="132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32"/>
      <c r="C487" s="132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32"/>
      <c r="C488" s="132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32"/>
      <c r="C489" s="132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32"/>
      <c r="C490" s="132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32"/>
      <c r="C491" s="132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32"/>
      <c r="C492" s="132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32"/>
      <c r="C493" s="132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32"/>
      <c r="C494" s="132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32"/>
      <c r="C495" s="132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32"/>
      <c r="C496" s="132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32"/>
      <c r="C497" s="132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32"/>
      <c r="C498" s="132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32"/>
      <c r="C499" s="132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32"/>
      <c r="C500" s="132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32"/>
      <c r="C501" s="132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32"/>
      <c r="C502" s="132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32"/>
      <c r="C503" s="132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32"/>
      <c r="C504" s="132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32"/>
      <c r="C505" s="132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32"/>
      <c r="C506" s="132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32"/>
      <c r="C507" s="132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32"/>
      <c r="C508" s="132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32"/>
      <c r="C509" s="132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32"/>
      <c r="C510" s="132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32"/>
      <c r="C511" s="132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32"/>
      <c r="C512" s="132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32"/>
      <c r="C513" s="132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32"/>
      <c r="C514" s="132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32"/>
      <c r="C515" s="132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32"/>
      <c r="C516" s="132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32"/>
      <c r="C517" s="132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32"/>
      <c r="C518" s="132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32"/>
      <c r="C519" s="132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32"/>
      <c r="C520" s="132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32"/>
      <c r="C521" s="132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32"/>
      <c r="C522" s="132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32"/>
      <c r="C523" s="132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32"/>
      <c r="C524" s="132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32"/>
      <c r="C525" s="132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32"/>
      <c r="C526" s="132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32"/>
      <c r="C527" s="132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32"/>
      <c r="C528" s="132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32"/>
      <c r="C529" s="132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32"/>
      <c r="C530" s="132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32"/>
      <c r="C531" s="132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32"/>
      <c r="C532" s="132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32"/>
      <c r="C533" s="132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32"/>
      <c r="C534" s="132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32"/>
      <c r="C535" s="132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32"/>
      <c r="C536" s="132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32"/>
      <c r="C537" s="132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32"/>
      <c r="C538" s="132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32"/>
      <c r="C539" s="132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32"/>
      <c r="C540" s="132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32"/>
      <c r="C541" s="132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32"/>
      <c r="C542" s="132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32"/>
      <c r="C543" s="132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32"/>
      <c r="C544" s="132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32"/>
      <c r="C545" s="132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32"/>
      <c r="C546" s="132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32"/>
      <c r="C547" s="132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32"/>
      <c r="C548" s="132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32"/>
      <c r="C549" s="132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32"/>
      <c r="C550" s="132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32"/>
      <c r="C551" s="132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32"/>
      <c r="C552" s="132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32"/>
      <c r="C553" s="132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32"/>
      <c r="C554" s="132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32"/>
      <c r="C555" s="132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32"/>
      <c r="C556" s="132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32"/>
      <c r="C557" s="132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32"/>
      <c r="C558" s="132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3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18.7109375" style="2" customWidth="1"/>
    <col min="5" max="5" width="17.140625" style="2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1.28515625" style="1" bestFit="1" customWidth="1"/>
    <col min="14" max="14" width="7.28515625" style="1" bestFit="1" customWidth="1"/>
    <col min="15" max="15" width="13.85546875" style="1" customWidth="1"/>
    <col min="16" max="16" width="12" style="1" customWidth="1"/>
    <col min="17" max="17" width="10.42578125" style="1" bestFit="1" customWidth="1"/>
    <col min="18" max="16384" width="9.140625" style="1"/>
  </cols>
  <sheetData>
    <row r="1" spans="2:17">
      <c r="B1" s="56" t="s">
        <v>151</v>
      </c>
      <c r="C1" s="77" t="s" vm="1">
        <v>224</v>
      </c>
    </row>
    <row r="2" spans="2:17">
      <c r="B2" s="56" t="s">
        <v>150</v>
      </c>
      <c r="C2" s="77" t="s">
        <v>225</v>
      </c>
    </row>
    <row r="3" spans="2:17">
      <c r="B3" s="56" t="s">
        <v>152</v>
      </c>
      <c r="C3" s="77" t="s">
        <v>226</v>
      </c>
    </row>
    <row r="4" spans="2:17">
      <c r="B4" s="56" t="s">
        <v>153</v>
      </c>
      <c r="C4" s="77">
        <v>2208</v>
      </c>
    </row>
    <row r="6" spans="2:17" ht="26.25" customHeight="1">
      <c r="B6" s="161" t="s">
        <v>181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</row>
    <row r="7" spans="2:17" s="3" customFormat="1" ht="47.25">
      <c r="B7" s="22" t="s">
        <v>121</v>
      </c>
      <c r="C7" s="30" t="s">
        <v>193</v>
      </c>
      <c r="D7" s="30" t="s">
        <v>45</v>
      </c>
      <c r="E7" s="30" t="s">
        <v>122</v>
      </c>
      <c r="F7" s="30" t="s">
        <v>15</v>
      </c>
      <c r="G7" s="30" t="s">
        <v>107</v>
      </c>
      <c r="H7" s="30" t="s">
        <v>67</v>
      </c>
      <c r="I7" s="30" t="s">
        <v>18</v>
      </c>
      <c r="J7" s="30" t="s">
        <v>106</v>
      </c>
      <c r="K7" s="13" t="s">
        <v>35</v>
      </c>
      <c r="L7" s="70" t="s">
        <v>19</v>
      </c>
      <c r="M7" s="30" t="s">
        <v>208</v>
      </c>
      <c r="N7" s="30" t="s">
        <v>207</v>
      </c>
      <c r="O7" s="30" t="s">
        <v>115</v>
      </c>
      <c r="P7" s="30" t="s">
        <v>154</v>
      </c>
      <c r="Q7" s="31" t="s">
        <v>156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215</v>
      </c>
      <c r="N8" s="16"/>
      <c r="O8" s="16" t="s">
        <v>211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118</v>
      </c>
    </row>
    <row r="10" spans="2:17" s="4" customFormat="1" ht="18" customHeight="1">
      <c r="B10" s="94" t="s">
        <v>40</v>
      </c>
      <c r="C10" s="95"/>
      <c r="D10" s="95"/>
      <c r="E10" s="95"/>
      <c r="F10" s="95"/>
      <c r="G10" s="95"/>
      <c r="H10" s="95"/>
      <c r="I10" s="97">
        <v>5.9377160385997012</v>
      </c>
      <c r="J10" s="95"/>
      <c r="K10" s="95"/>
      <c r="L10" s="98">
        <v>2.2424339987474787E-2</v>
      </c>
      <c r="M10" s="97"/>
      <c r="N10" s="99"/>
      <c r="O10" s="97">
        <f>O11+O163</f>
        <v>4066.866759999999</v>
      </c>
      <c r="P10" s="100">
        <f>O10/$O$10</f>
        <v>1</v>
      </c>
      <c r="Q10" s="100">
        <f>O10/'סכום נכסי הקרן'!$C$42</f>
        <v>3.2978447953645129E-2</v>
      </c>
    </row>
    <row r="11" spans="2:17" ht="21.75" customHeight="1">
      <c r="B11" s="80" t="s">
        <v>38</v>
      </c>
      <c r="C11" s="81"/>
      <c r="D11" s="81"/>
      <c r="E11" s="81"/>
      <c r="F11" s="81"/>
      <c r="G11" s="81"/>
      <c r="H11" s="81"/>
      <c r="I11" s="89">
        <v>6.1947491257601941</v>
      </c>
      <c r="J11" s="81"/>
      <c r="K11" s="81"/>
      <c r="L11" s="101">
        <v>1.9265388193567292E-2</v>
      </c>
      <c r="M11" s="89"/>
      <c r="N11" s="91"/>
      <c r="O11" s="89">
        <f>O12+O23</f>
        <v>3741.5963899999988</v>
      </c>
      <c r="P11" s="90">
        <f t="shared" ref="P11:P75" si="0">O11/$O$10</f>
        <v>0.92001941809374643</v>
      </c>
      <c r="Q11" s="90">
        <f>O11/'סכום נכסי הקרן'!$C$42</f>
        <v>3.0340812495947493E-2</v>
      </c>
    </row>
    <row r="12" spans="2:17">
      <c r="B12" s="96" t="s">
        <v>36</v>
      </c>
      <c r="C12" s="81"/>
      <c r="D12" s="81"/>
      <c r="E12" s="81"/>
      <c r="F12" s="81"/>
      <c r="G12" s="81"/>
      <c r="H12" s="81"/>
      <c r="I12" s="89">
        <v>8.2018273512548667</v>
      </c>
      <c r="J12" s="81"/>
      <c r="K12" s="81"/>
      <c r="L12" s="101">
        <v>2.1487259801502675E-2</v>
      </c>
      <c r="M12" s="89"/>
      <c r="N12" s="91"/>
      <c r="O12" s="89">
        <f>SUM(O13:O20)</f>
        <v>833.44045999999992</v>
      </c>
      <c r="P12" s="90">
        <f t="shared" si="0"/>
        <v>0.20493429197075541</v>
      </c>
      <c r="Q12" s="90">
        <f>O12/'סכום נכסי הקרן'!$C$42</f>
        <v>6.7584148816746733E-3</v>
      </c>
    </row>
    <row r="13" spans="2:17">
      <c r="B13" s="142" t="s">
        <v>1802</v>
      </c>
      <c r="C13" s="92" t="s">
        <v>1746</v>
      </c>
      <c r="D13" s="79">
        <v>5212</v>
      </c>
      <c r="E13" s="79"/>
      <c r="F13" s="79" t="s">
        <v>1496</v>
      </c>
      <c r="G13" s="110">
        <v>42643</v>
      </c>
      <c r="H13" s="79"/>
      <c r="I13" s="86">
        <v>8.76</v>
      </c>
      <c r="J13" s="92" t="s">
        <v>138</v>
      </c>
      <c r="K13" s="93">
        <v>2.06E-2</v>
      </c>
      <c r="L13" s="93">
        <v>2.06E-2</v>
      </c>
      <c r="M13" s="86">
        <v>121401.34999999998</v>
      </c>
      <c r="N13" s="88">
        <v>99.57</v>
      </c>
      <c r="O13" s="86">
        <v>120.86326999999997</v>
      </c>
      <c r="P13" s="87">
        <f t="shared" si="0"/>
        <v>2.9719013956582142E-2</v>
      </c>
      <c r="Q13" s="87">
        <f>O13/'סכום נכסי הקרן'!$C$42</f>
        <v>9.8008695500079743E-4</v>
      </c>
    </row>
    <row r="14" spans="2:17">
      <c r="B14" s="142" t="s">
        <v>1802</v>
      </c>
      <c r="C14" s="92" t="s">
        <v>1746</v>
      </c>
      <c r="D14" s="79">
        <v>5211</v>
      </c>
      <c r="E14" s="79"/>
      <c r="F14" s="79" t="s">
        <v>1496</v>
      </c>
      <c r="G14" s="110">
        <v>42643</v>
      </c>
      <c r="H14" s="79"/>
      <c r="I14" s="86">
        <v>5.8000000000000007</v>
      </c>
      <c r="J14" s="92" t="s">
        <v>138</v>
      </c>
      <c r="K14" s="93">
        <v>3.04E-2</v>
      </c>
      <c r="L14" s="93">
        <v>3.04E-2</v>
      </c>
      <c r="M14" s="86">
        <v>117518.98999999998</v>
      </c>
      <c r="N14" s="88">
        <v>104.82</v>
      </c>
      <c r="O14" s="88">
        <v>123.18340999999998</v>
      </c>
      <c r="P14" s="87">
        <f t="shared" si="0"/>
        <v>3.0289512115710428E-2</v>
      </c>
      <c r="Q14" s="87">
        <f>O14/'סכום נכסי הקרן'!$C$42</f>
        <v>9.989010988492599E-4</v>
      </c>
    </row>
    <row r="15" spans="2:17">
      <c r="B15" s="142" t="s">
        <v>1802</v>
      </c>
      <c r="C15" s="92" t="s">
        <v>1746</v>
      </c>
      <c r="D15" s="79">
        <v>5025</v>
      </c>
      <c r="E15" s="79"/>
      <c r="F15" s="79" t="s">
        <v>1496</v>
      </c>
      <c r="G15" s="110">
        <v>42551</v>
      </c>
      <c r="H15" s="79"/>
      <c r="I15" s="86">
        <v>9.7200000000000024</v>
      </c>
      <c r="J15" s="92" t="s">
        <v>138</v>
      </c>
      <c r="K15" s="93">
        <v>2.3300000000000005E-2</v>
      </c>
      <c r="L15" s="93">
        <v>2.3300000000000005E-2</v>
      </c>
      <c r="M15" s="86">
        <v>122038.16999999998</v>
      </c>
      <c r="N15" s="88">
        <v>98.01</v>
      </c>
      <c r="O15" s="86">
        <v>119.60855999999998</v>
      </c>
      <c r="P15" s="87">
        <f t="shared" si="0"/>
        <v>2.9410493890879279E-2</v>
      </c>
      <c r="Q15" s="87">
        <f>O15/'סכום נכסי הקרן'!$C$42</f>
        <v>9.6991244207136039E-4</v>
      </c>
    </row>
    <row r="16" spans="2:17">
      <c r="B16" s="142" t="s">
        <v>1802</v>
      </c>
      <c r="C16" s="92" t="s">
        <v>1746</v>
      </c>
      <c r="D16" s="79">
        <v>5024</v>
      </c>
      <c r="E16" s="79"/>
      <c r="F16" s="79" t="s">
        <v>1496</v>
      </c>
      <c r="G16" s="110">
        <v>42551</v>
      </c>
      <c r="H16" s="79"/>
      <c r="I16" s="86">
        <v>6.9800000000000013</v>
      </c>
      <c r="J16" s="92" t="s">
        <v>138</v>
      </c>
      <c r="K16" s="93">
        <v>3.1899999999999998E-2</v>
      </c>
      <c r="L16" s="93">
        <v>3.1899999999999998E-2</v>
      </c>
      <c r="M16" s="86">
        <v>95529.679999999978</v>
      </c>
      <c r="N16" s="88">
        <v>108.3</v>
      </c>
      <c r="O16" s="86">
        <v>103.45630999999999</v>
      </c>
      <c r="P16" s="87">
        <f t="shared" si="0"/>
        <v>2.5438824555934065E-2</v>
      </c>
      <c r="Q16" s="87">
        <f>O16/'סכום נכסי הקרן'!$C$42</f>
        <v>8.3893295161978126E-4</v>
      </c>
    </row>
    <row r="17" spans="2:17">
      <c r="B17" s="142" t="s">
        <v>1802</v>
      </c>
      <c r="C17" s="92" t="s">
        <v>1746</v>
      </c>
      <c r="D17" s="79">
        <v>5023</v>
      </c>
      <c r="E17" s="79"/>
      <c r="F17" s="79" t="s">
        <v>1496</v>
      </c>
      <c r="G17" s="110">
        <v>42551</v>
      </c>
      <c r="H17" s="79"/>
      <c r="I17" s="86">
        <v>9.8699999999999992</v>
      </c>
      <c r="J17" s="92" t="s">
        <v>138</v>
      </c>
      <c r="K17" s="93">
        <v>1.52E-2</v>
      </c>
      <c r="L17" s="93">
        <v>1.52E-2</v>
      </c>
      <c r="M17" s="86">
        <v>109380.05999999998</v>
      </c>
      <c r="N17" s="88">
        <v>103.21</v>
      </c>
      <c r="O17" s="86">
        <v>112.88069999999999</v>
      </c>
      <c r="P17" s="87">
        <f t="shared" si="0"/>
        <v>2.7756183485096526E-2</v>
      </c>
      <c r="Q17" s="87">
        <f>O17/'סכום נכסי הקרן'!$C$42</f>
        <v>9.1535585245508034E-4</v>
      </c>
    </row>
    <row r="18" spans="2:17">
      <c r="B18" s="142" t="s">
        <v>1802</v>
      </c>
      <c r="C18" s="92" t="s">
        <v>1746</v>
      </c>
      <c r="D18" s="79">
        <v>5210</v>
      </c>
      <c r="E18" s="79"/>
      <c r="F18" s="79" t="s">
        <v>1496</v>
      </c>
      <c r="G18" s="110">
        <v>42643</v>
      </c>
      <c r="H18" s="79"/>
      <c r="I18" s="86">
        <v>9.0500000000000007</v>
      </c>
      <c r="J18" s="92" t="s">
        <v>138</v>
      </c>
      <c r="K18" s="93">
        <v>7.7000000000000002E-3</v>
      </c>
      <c r="L18" s="93">
        <v>7.7000000000000002E-3</v>
      </c>
      <c r="M18" s="86">
        <v>88084.75999999998</v>
      </c>
      <c r="N18" s="88">
        <v>109.32</v>
      </c>
      <c r="O18" s="86">
        <v>96.291239999999988</v>
      </c>
      <c r="P18" s="87">
        <f t="shared" si="0"/>
        <v>2.3677008784030094E-2</v>
      </c>
      <c r="Q18" s="87">
        <f>O18/'סכום נכסי הקרן'!$C$42</f>
        <v>7.8083100188213513E-4</v>
      </c>
    </row>
    <row r="19" spans="2:17">
      <c r="B19" s="142" t="s">
        <v>1802</v>
      </c>
      <c r="C19" s="92" t="s">
        <v>1746</v>
      </c>
      <c r="D19" s="79">
        <v>5022</v>
      </c>
      <c r="E19" s="79"/>
      <c r="F19" s="79" t="s">
        <v>1496</v>
      </c>
      <c r="G19" s="110">
        <v>42551</v>
      </c>
      <c r="H19" s="79"/>
      <c r="I19" s="86">
        <v>8.1299999999999972</v>
      </c>
      <c r="J19" s="92" t="s">
        <v>138</v>
      </c>
      <c r="K19" s="93">
        <v>2.1499999999999998E-2</v>
      </c>
      <c r="L19" s="93">
        <v>2.1499999999999998E-2</v>
      </c>
      <c r="M19" s="86">
        <v>80867.089999999982</v>
      </c>
      <c r="N19" s="88">
        <v>106.26</v>
      </c>
      <c r="O19" s="86">
        <v>85.920850000000002</v>
      </c>
      <c r="P19" s="87">
        <f t="shared" si="0"/>
        <v>2.11270383492967E-2</v>
      </c>
      <c r="Q19" s="87">
        <f>O19/'סכום נכסי הקרן'!$C$42</f>
        <v>6.96736934616946E-4</v>
      </c>
    </row>
    <row r="20" spans="2:17">
      <c r="B20" s="142" t="s">
        <v>1802</v>
      </c>
      <c r="C20" s="92" t="s">
        <v>1746</v>
      </c>
      <c r="D20" s="79">
        <v>5209</v>
      </c>
      <c r="E20" s="79"/>
      <c r="F20" s="79" t="s">
        <v>1496</v>
      </c>
      <c r="G20" s="110">
        <v>42643</v>
      </c>
      <c r="H20" s="79"/>
      <c r="I20" s="86">
        <v>6.9300000000000006</v>
      </c>
      <c r="J20" s="92" t="s">
        <v>138</v>
      </c>
      <c r="K20" s="93">
        <v>1.8000000000000002E-2</v>
      </c>
      <c r="L20" s="93">
        <v>1.8000000000000002E-2</v>
      </c>
      <c r="M20" s="86">
        <v>66446.189999999988</v>
      </c>
      <c r="N20" s="88">
        <v>107.22</v>
      </c>
      <c r="O20" s="86">
        <v>71.23612</v>
      </c>
      <c r="P20" s="87">
        <f t="shared" si="0"/>
        <v>1.751621683322618E-2</v>
      </c>
      <c r="Q20" s="87">
        <f>O20/'סכום נכסי הקרן'!$C$42</f>
        <v>5.7765764517931229E-4</v>
      </c>
    </row>
    <row r="21" spans="2:17">
      <c r="B21" s="85"/>
      <c r="C21" s="92"/>
      <c r="D21" s="79"/>
      <c r="E21" s="79"/>
      <c r="F21" s="79"/>
      <c r="G21" s="110"/>
      <c r="H21" s="79"/>
      <c r="I21" s="86"/>
      <c r="J21" s="92"/>
      <c r="K21" s="93"/>
      <c r="L21" s="93"/>
      <c r="M21" s="86"/>
      <c r="N21" s="88"/>
      <c r="O21" s="86"/>
      <c r="P21" s="87"/>
      <c r="Q21" s="79"/>
    </row>
    <row r="22" spans="2:17">
      <c r="B22" s="82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6"/>
      <c r="N22" s="88"/>
      <c r="O22" s="79"/>
      <c r="P22" s="87"/>
      <c r="Q22" s="79"/>
    </row>
    <row r="23" spans="2:17">
      <c r="B23" s="96" t="s">
        <v>37</v>
      </c>
      <c r="C23" s="81"/>
      <c r="D23" s="81"/>
      <c r="E23" s="81"/>
      <c r="F23" s="81"/>
      <c r="G23" s="81"/>
      <c r="H23" s="81"/>
      <c r="I23" s="89">
        <v>5.6195027033908103</v>
      </c>
      <c r="J23" s="81"/>
      <c r="K23" s="81"/>
      <c r="L23" s="101">
        <v>1.8628580082556113E-2</v>
      </c>
      <c r="M23" s="89"/>
      <c r="N23" s="91"/>
      <c r="O23" s="89">
        <f>SUM(O24:O159)</f>
        <v>2908.155929999999</v>
      </c>
      <c r="P23" s="90">
        <f t="shared" si="0"/>
        <v>0.71508512612299102</v>
      </c>
      <c r="Q23" s="90">
        <f>O23/'סכום נכסי הקרן'!$C$42</f>
        <v>2.3582397614272822E-2</v>
      </c>
    </row>
    <row r="24" spans="2:17">
      <c r="B24" s="85" t="s">
        <v>1803</v>
      </c>
      <c r="C24" s="92" t="s">
        <v>1745</v>
      </c>
      <c r="D24" s="79">
        <v>90148620</v>
      </c>
      <c r="E24" s="79"/>
      <c r="F24" s="79" t="s">
        <v>316</v>
      </c>
      <c r="G24" s="110">
        <v>42368</v>
      </c>
      <c r="H24" s="79" t="s">
        <v>258</v>
      </c>
      <c r="I24" s="86">
        <v>9.49</v>
      </c>
      <c r="J24" s="92" t="s">
        <v>138</v>
      </c>
      <c r="K24" s="93">
        <v>3.1699999999999999E-2</v>
      </c>
      <c r="L24" s="93">
        <v>7.4999999999999997E-3</v>
      </c>
      <c r="M24" s="86">
        <v>8159.7099999999991</v>
      </c>
      <c r="N24" s="88">
        <v>127.07</v>
      </c>
      <c r="O24" s="86">
        <v>10.368539999999999</v>
      </c>
      <c r="P24" s="87">
        <f t="shared" si="0"/>
        <v>2.5495155390829675E-3</v>
      </c>
      <c r="Q24" s="87">
        <f>O24/'סכום נכסי הקרן'!$C$42</f>
        <v>8.4079065512657154E-5</v>
      </c>
    </row>
    <row r="25" spans="2:17">
      <c r="B25" s="85" t="s">
        <v>1803</v>
      </c>
      <c r="C25" s="92" t="s">
        <v>1745</v>
      </c>
      <c r="D25" s="79">
        <v>90148621</v>
      </c>
      <c r="E25" s="79"/>
      <c r="F25" s="79" t="s">
        <v>316</v>
      </c>
      <c r="G25" s="110">
        <v>42388</v>
      </c>
      <c r="H25" s="79" t="s">
        <v>258</v>
      </c>
      <c r="I25" s="86">
        <v>9.48</v>
      </c>
      <c r="J25" s="92" t="s">
        <v>138</v>
      </c>
      <c r="K25" s="93">
        <v>3.1899999999999998E-2</v>
      </c>
      <c r="L25" s="93">
        <v>7.5000000000000023E-3</v>
      </c>
      <c r="M25" s="86">
        <v>11423.61</v>
      </c>
      <c r="N25" s="88">
        <v>127.39</v>
      </c>
      <c r="O25" s="86">
        <v>14.552539999999997</v>
      </c>
      <c r="P25" s="87">
        <f t="shared" si="0"/>
        <v>3.5783173776757814E-3</v>
      </c>
      <c r="Q25" s="87">
        <f>O25/'סכום נכסי הקרן'!$C$42</f>
        <v>1.1800735340130468E-4</v>
      </c>
    </row>
    <row r="26" spans="2:17">
      <c r="B26" s="85" t="s">
        <v>1803</v>
      </c>
      <c r="C26" s="92" t="s">
        <v>1745</v>
      </c>
      <c r="D26" s="79">
        <v>90148622</v>
      </c>
      <c r="E26" s="79"/>
      <c r="F26" s="79" t="s">
        <v>316</v>
      </c>
      <c r="G26" s="110">
        <v>42509</v>
      </c>
      <c r="H26" s="79" t="s">
        <v>258</v>
      </c>
      <c r="I26" s="86">
        <v>9.5800000000000018</v>
      </c>
      <c r="J26" s="92" t="s">
        <v>138</v>
      </c>
      <c r="K26" s="93">
        <v>2.7400000000000001E-2</v>
      </c>
      <c r="L26" s="93">
        <v>9.1999999999999998E-3</v>
      </c>
      <c r="M26" s="86">
        <v>11423.61</v>
      </c>
      <c r="N26" s="88">
        <v>121.43</v>
      </c>
      <c r="O26" s="86">
        <v>13.871689999999997</v>
      </c>
      <c r="P26" s="87">
        <f t="shared" si="0"/>
        <v>3.4109034838407152E-3</v>
      </c>
      <c r="Q26" s="87">
        <f>O26/'סכום נכסי הקרן'!$C$42</f>
        <v>1.1248630301674788E-4</v>
      </c>
    </row>
    <row r="27" spans="2:17">
      <c r="B27" s="85" t="s">
        <v>1803</v>
      </c>
      <c r="C27" s="92" t="s">
        <v>1745</v>
      </c>
      <c r="D27" s="79">
        <v>90148623</v>
      </c>
      <c r="E27" s="79"/>
      <c r="F27" s="79" t="s">
        <v>316</v>
      </c>
      <c r="G27" s="110">
        <v>42723</v>
      </c>
      <c r="H27" s="79" t="s">
        <v>258</v>
      </c>
      <c r="I27" s="86">
        <v>9.39</v>
      </c>
      <c r="J27" s="92" t="s">
        <v>138</v>
      </c>
      <c r="K27" s="93">
        <v>3.15E-2</v>
      </c>
      <c r="L27" s="93">
        <v>1.23E-2</v>
      </c>
      <c r="M27" s="86">
        <v>1631.9299999999996</v>
      </c>
      <c r="N27" s="88">
        <v>121.65</v>
      </c>
      <c r="O27" s="86">
        <v>1.9852499999999997</v>
      </c>
      <c r="P27" s="87">
        <f t="shared" si="0"/>
        <v>4.8815221081892541E-4</v>
      </c>
      <c r="Q27" s="87">
        <f>O27/'סכום נכסי הקרן'!$C$42</f>
        <v>1.6098502277948739E-5</v>
      </c>
    </row>
    <row r="28" spans="2:17">
      <c r="B28" s="85" t="s">
        <v>1803</v>
      </c>
      <c r="C28" s="92" t="s">
        <v>1745</v>
      </c>
      <c r="D28" s="79">
        <v>90148624</v>
      </c>
      <c r="E28" s="79"/>
      <c r="F28" s="79" t="s">
        <v>316</v>
      </c>
      <c r="G28" s="110">
        <v>42918</v>
      </c>
      <c r="H28" s="79" t="s">
        <v>258</v>
      </c>
      <c r="I28" s="86">
        <v>9.32</v>
      </c>
      <c r="J28" s="92" t="s">
        <v>138</v>
      </c>
      <c r="K28" s="93">
        <v>3.1899999999999998E-2</v>
      </c>
      <c r="L28" s="93">
        <v>1.5400000000000002E-2</v>
      </c>
      <c r="M28" s="86">
        <v>8159.7099999999991</v>
      </c>
      <c r="N28" s="88">
        <v>117.79</v>
      </c>
      <c r="O28" s="86">
        <v>9.6113299999999988</v>
      </c>
      <c r="P28" s="87">
        <f t="shared" si="0"/>
        <v>2.3633255199145007E-3</v>
      </c>
      <c r="Q28" s="87">
        <f>O28/'סכום נכסי הקרן'!$C$42</f>
        <v>7.7938807656021677E-5</v>
      </c>
    </row>
    <row r="29" spans="2:17">
      <c r="B29" s="85" t="s">
        <v>1804</v>
      </c>
      <c r="C29" s="92" t="s">
        <v>1745</v>
      </c>
      <c r="D29" s="79">
        <v>90150400</v>
      </c>
      <c r="E29" s="79"/>
      <c r="F29" s="79" t="s">
        <v>355</v>
      </c>
      <c r="G29" s="110">
        <v>42229</v>
      </c>
      <c r="H29" s="79" t="s">
        <v>136</v>
      </c>
      <c r="I29" s="86">
        <v>3.8700000000000006</v>
      </c>
      <c r="J29" s="92" t="s">
        <v>137</v>
      </c>
      <c r="K29" s="93">
        <v>9.8519999999999996E-2</v>
      </c>
      <c r="L29" s="93">
        <v>2.64E-2</v>
      </c>
      <c r="M29" s="86">
        <v>30090.079999999994</v>
      </c>
      <c r="N29" s="88">
        <v>132.57</v>
      </c>
      <c r="O29" s="86">
        <v>138.89843999999997</v>
      </c>
      <c r="P29" s="87">
        <f t="shared" si="0"/>
        <v>3.4153673625639015E-2</v>
      </c>
      <c r="Q29" s="87">
        <f>O29/'סכום נכסי הקרן'!$C$42</f>
        <v>1.1263351480889187E-3</v>
      </c>
    </row>
    <row r="30" spans="2:17">
      <c r="B30" s="85" t="s">
        <v>1804</v>
      </c>
      <c r="C30" s="92" t="s">
        <v>1746</v>
      </c>
      <c r="D30" s="79">
        <v>14811160</v>
      </c>
      <c r="E30" s="79"/>
      <c r="F30" s="79" t="s">
        <v>1747</v>
      </c>
      <c r="G30" s="110">
        <v>42201</v>
      </c>
      <c r="H30" s="79" t="s">
        <v>1744</v>
      </c>
      <c r="I30" s="86">
        <v>7.08</v>
      </c>
      <c r="J30" s="92" t="s">
        <v>138</v>
      </c>
      <c r="K30" s="93">
        <v>4.2030000000000005E-2</v>
      </c>
      <c r="L30" s="93">
        <v>1.0599999999999998E-2</v>
      </c>
      <c r="M30" s="86">
        <v>3070.9999999999995</v>
      </c>
      <c r="N30" s="88">
        <v>126.31</v>
      </c>
      <c r="O30" s="86">
        <v>3.8789799999999994</v>
      </c>
      <c r="P30" s="87">
        <f t="shared" si="0"/>
        <v>9.5380061086633688E-4</v>
      </c>
      <c r="Q30" s="87">
        <f>O30/'סכום נכסי הקרן'!$C$42</f>
        <v>3.1454863803610428E-5</v>
      </c>
    </row>
    <row r="31" spans="2:17">
      <c r="B31" s="85" t="s">
        <v>1805</v>
      </c>
      <c r="C31" s="92" t="s">
        <v>1745</v>
      </c>
      <c r="D31" s="79">
        <v>14760843</v>
      </c>
      <c r="E31" s="79"/>
      <c r="F31" s="79" t="s">
        <v>1747</v>
      </c>
      <c r="G31" s="110">
        <v>40742</v>
      </c>
      <c r="H31" s="79" t="s">
        <v>1744</v>
      </c>
      <c r="I31" s="86">
        <v>5.089999999999999</v>
      </c>
      <c r="J31" s="92" t="s">
        <v>138</v>
      </c>
      <c r="K31" s="93">
        <v>4.4999999999999998E-2</v>
      </c>
      <c r="L31" s="93">
        <v>-2.5999999999999994E-3</v>
      </c>
      <c r="M31" s="86">
        <v>38031.189999999995</v>
      </c>
      <c r="N31" s="88">
        <v>132.33000000000001</v>
      </c>
      <c r="O31" s="86">
        <v>50.326660000000004</v>
      </c>
      <c r="P31" s="87">
        <f t="shared" si="0"/>
        <v>1.2374799316021855E-2</v>
      </c>
      <c r="Q31" s="87">
        <f>O31/'סכום נכסי הקרן'!$C$42</f>
        <v>4.081016751802301E-4</v>
      </c>
    </row>
    <row r="32" spans="2:17">
      <c r="B32" s="85" t="s">
        <v>1806</v>
      </c>
      <c r="C32" s="92" t="s">
        <v>1745</v>
      </c>
      <c r="D32" s="79">
        <v>11898602</v>
      </c>
      <c r="E32" s="79"/>
      <c r="F32" s="79" t="s">
        <v>436</v>
      </c>
      <c r="G32" s="110">
        <v>43431</v>
      </c>
      <c r="H32" s="79" t="s">
        <v>258</v>
      </c>
      <c r="I32" s="86">
        <v>10.44</v>
      </c>
      <c r="J32" s="92" t="s">
        <v>138</v>
      </c>
      <c r="K32" s="93">
        <v>3.9599999999999996E-2</v>
      </c>
      <c r="L32" s="93">
        <v>2.4399999999999995E-2</v>
      </c>
      <c r="M32" s="86">
        <v>5914.56</v>
      </c>
      <c r="N32" s="88">
        <v>116.86</v>
      </c>
      <c r="O32" s="86">
        <v>6.9259999999999993</v>
      </c>
      <c r="P32" s="87">
        <f t="shared" si="0"/>
        <v>1.7030309593914507E-3</v>
      </c>
      <c r="Q32" s="87">
        <f>O32/'סכום נכסי הקרן'!$C$42</f>
        <v>5.6163317857737294E-5</v>
      </c>
    </row>
    <row r="33" spans="2:17">
      <c r="B33" s="85" t="s">
        <v>1806</v>
      </c>
      <c r="C33" s="92" t="s">
        <v>1745</v>
      </c>
      <c r="D33" s="79">
        <v>11898601</v>
      </c>
      <c r="E33" s="79"/>
      <c r="F33" s="79" t="s">
        <v>436</v>
      </c>
      <c r="G33" s="110">
        <v>43276</v>
      </c>
      <c r="H33" s="79" t="s">
        <v>258</v>
      </c>
      <c r="I33" s="86">
        <v>10.500000000000002</v>
      </c>
      <c r="J33" s="92" t="s">
        <v>138</v>
      </c>
      <c r="K33" s="93">
        <v>3.56E-2</v>
      </c>
      <c r="L33" s="93">
        <v>2.5499999999999998E-2</v>
      </c>
      <c r="M33" s="86">
        <v>5922.1599999999989</v>
      </c>
      <c r="N33" s="88">
        <v>112.11</v>
      </c>
      <c r="O33" s="86">
        <v>6.6393399999999989</v>
      </c>
      <c r="P33" s="87">
        <f t="shared" si="0"/>
        <v>1.6325442636335597E-3</v>
      </c>
      <c r="Q33" s="87">
        <f>O33/'סכום נכסי הקרן'!$C$42</f>
        <v>5.383877603026126E-5</v>
      </c>
    </row>
    <row r="34" spans="2:17">
      <c r="B34" s="85" t="s">
        <v>1806</v>
      </c>
      <c r="C34" s="92" t="s">
        <v>1745</v>
      </c>
      <c r="D34" s="79">
        <v>11898600</v>
      </c>
      <c r="E34" s="79"/>
      <c r="F34" s="79" t="s">
        <v>436</v>
      </c>
      <c r="G34" s="110">
        <v>43222</v>
      </c>
      <c r="H34" s="79" t="s">
        <v>258</v>
      </c>
      <c r="I34" s="86">
        <v>10.5</v>
      </c>
      <c r="J34" s="92" t="s">
        <v>138</v>
      </c>
      <c r="K34" s="93">
        <v>3.5200000000000002E-2</v>
      </c>
      <c r="L34" s="93">
        <v>2.5499999999999998E-2</v>
      </c>
      <c r="M34" s="86">
        <v>28314.109999999997</v>
      </c>
      <c r="N34" s="88">
        <v>112.63</v>
      </c>
      <c r="O34" s="86">
        <v>31.890179999999997</v>
      </c>
      <c r="P34" s="87">
        <f t="shared" si="0"/>
        <v>7.8414617153575016E-3</v>
      </c>
      <c r="Q34" s="87">
        <f>O34/'סכום נכסי הקרן'!$C$42</f>
        <v>2.5859923706041826E-4</v>
      </c>
    </row>
    <row r="35" spans="2:17">
      <c r="B35" s="85" t="s">
        <v>1806</v>
      </c>
      <c r="C35" s="92" t="s">
        <v>1745</v>
      </c>
      <c r="D35" s="79">
        <v>11898603</v>
      </c>
      <c r="E35" s="79"/>
      <c r="F35" s="79" t="s">
        <v>436</v>
      </c>
      <c r="G35" s="110">
        <v>43500</v>
      </c>
      <c r="H35" s="79" t="s">
        <v>258</v>
      </c>
      <c r="I35" s="86">
        <v>10.540000000000003</v>
      </c>
      <c r="J35" s="92" t="s">
        <v>138</v>
      </c>
      <c r="K35" s="93">
        <v>3.7499999999999999E-2</v>
      </c>
      <c r="L35" s="93">
        <v>2.2199999999999998E-2</v>
      </c>
      <c r="M35" s="86">
        <v>11130.589999999998</v>
      </c>
      <c r="N35" s="88">
        <v>118.06</v>
      </c>
      <c r="O35" s="86">
        <v>13.140779999999998</v>
      </c>
      <c r="P35" s="87">
        <f t="shared" si="0"/>
        <v>3.2311803595945691E-3</v>
      </c>
      <c r="Q35" s="87">
        <f>O35/'סכום נכסי הקרן'!$C$42</f>
        <v>1.0655931331772987E-4</v>
      </c>
    </row>
    <row r="36" spans="2:17">
      <c r="B36" s="85" t="s">
        <v>1806</v>
      </c>
      <c r="C36" s="92" t="s">
        <v>1745</v>
      </c>
      <c r="D36" s="79">
        <v>11898604</v>
      </c>
      <c r="E36" s="79"/>
      <c r="F36" s="79" t="s">
        <v>436</v>
      </c>
      <c r="G36" s="110">
        <v>43585</v>
      </c>
      <c r="H36" s="79" t="s">
        <v>258</v>
      </c>
      <c r="I36" s="86">
        <v>10.639999999999999</v>
      </c>
      <c r="J36" s="92" t="s">
        <v>138</v>
      </c>
      <c r="K36" s="93">
        <v>3.3500000000000002E-2</v>
      </c>
      <c r="L36" s="93">
        <v>2.2399999999999996E-2</v>
      </c>
      <c r="M36" s="86">
        <v>11280.239999999998</v>
      </c>
      <c r="N36" s="88">
        <v>113.36</v>
      </c>
      <c r="O36" s="86">
        <v>12.787280000000001</v>
      </c>
      <c r="P36" s="87">
        <f t="shared" si="0"/>
        <v>3.1442584069314343E-3</v>
      </c>
      <c r="Q36" s="87">
        <f>O36/'סכום נכסי הקרן'!$C$42</f>
        <v>1.0369276222579947E-4</v>
      </c>
    </row>
    <row r="37" spans="2:17">
      <c r="B37" s="85" t="s">
        <v>1806</v>
      </c>
      <c r="C37" s="92" t="s">
        <v>1745</v>
      </c>
      <c r="D37" s="79">
        <v>11898606</v>
      </c>
      <c r="E37" s="79"/>
      <c r="F37" s="79" t="s">
        <v>436</v>
      </c>
      <c r="G37" s="110">
        <v>43677</v>
      </c>
      <c r="H37" s="79" t="s">
        <v>258</v>
      </c>
      <c r="I37" s="86">
        <v>10.57</v>
      </c>
      <c r="J37" s="92" t="s">
        <v>138</v>
      </c>
      <c r="K37" s="93">
        <v>3.2000000000000001E-2</v>
      </c>
      <c r="L37" s="93">
        <v>2.6100000000000002E-2</v>
      </c>
      <c r="M37" s="86">
        <v>10491.02</v>
      </c>
      <c r="N37" s="88">
        <v>106.63</v>
      </c>
      <c r="O37" s="86">
        <v>11.186569999999998</v>
      </c>
      <c r="P37" s="87">
        <f t="shared" si="0"/>
        <v>2.7506605601212274E-3</v>
      </c>
      <c r="Q37" s="87">
        <f>O37/'סכום נכסי הקרן'!$C$42</f>
        <v>9.0712516120102258E-5</v>
      </c>
    </row>
    <row r="38" spans="2:17">
      <c r="B38" s="85" t="s">
        <v>1806</v>
      </c>
      <c r="C38" s="92" t="s">
        <v>1745</v>
      </c>
      <c r="D38" s="79">
        <v>11898607</v>
      </c>
      <c r="E38" s="79"/>
      <c r="F38" s="79" t="s">
        <v>436</v>
      </c>
      <c r="G38" s="110">
        <v>43708</v>
      </c>
      <c r="H38" s="79" t="s">
        <v>258</v>
      </c>
      <c r="I38" s="86">
        <v>10.749999999999998</v>
      </c>
      <c r="J38" s="92" t="s">
        <v>138</v>
      </c>
      <c r="K38" s="93">
        <v>2.6800000000000001E-2</v>
      </c>
      <c r="L38" s="93">
        <v>2.4900000000000002E-2</v>
      </c>
      <c r="M38" s="86">
        <v>749.80999999999983</v>
      </c>
      <c r="N38" s="88">
        <v>102.51</v>
      </c>
      <c r="O38" s="86">
        <v>0.76862999999999992</v>
      </c>
      <c r="P38" s="87">
        <f t="shared" si="0"/>
        <v>1.8899807772409049E-4</v>
      </c>
      <c r="Q38" s="87">
        <f>O38/'סכום נכסי הקרן'!$C$42</f>
        <v>6.2328632695628963E-6</v>
      </c>
    </row>
    <row r="39" spans="2:17">
      <c r="B39" s="85" t="s">
        <v>1806</v>
      </c>
      <c r="C39" s="92" t="s">
        <v>1745</v>
      </c>
      <c r="D39" s="79">
        <v>11898556</v>
      </c>
      <c r="E39" s="79"/>
      <c r="F39" s="79" t="s">
        <v>436</v>
      </c>
      <c r="G39" s="110">
        <v>43708</v>
      </c>
      <c r="H39" s="79" t="s">
        <v>258</v>
      </c>
      <c r="I39" s="86">
        <v>9.9999999999999985E-3</v>
      </c>
      <c r="J39" s="92" t="s">
        <v>138</v>
      </c>
      <c r="K39" s="93">
        <v>3.2500000000000001E-2</v>
      </c>
      <c r="L39" s="93">
        <v>1.7299999999999996E-2</v>
      </c>
      <c r="M39" s="86">
        <v>11039.11</v>
      </c>
      <c r="N39" s="88">
        <v>100.32</v>
      </c>
      <c r="O39" s="86">
        <v>11.074440000000001</v>
      </c>
      <c r="P39" s="87">
        <f t="shared" si="0"/>
        <v>2.7230889659143895E-3</v>
      </c>
      <c r="Q39" s="87">
        <f>O39/'סכום נכסי הקרן'!$C$42</f>
        <v>8.980324773555304E-5</v>
      </c>
    </row>
    <row r="40" spans="2:17">
      <c r="B40" s="85" t="s">
        <v>1806</v>
      </c>
      <c r="C40" s="92" t="s">
        <v>1745</v>
      </c>
      <c r="D40" s="79">
        <v>11898557</v>
      </c>
      <c r="E40" s="79"/>
      <c r="F40" s="79" t="s">
        <v>436</v>
      </c>
      <c r="G40" s="110">
        <v>43708</v>
      </c>
      <c r="H40" s="79" t="s">
        <v>258</v>
      </c>
      <c r="I40" s="86">
        <v>0.26</v>
      </c>
      <c r="J40" s="92" t="s">
        <v>138</v>
      </c>
      <c r="K40" s="93">
        <v>3.2500000000000001E-2</v>
      </c>
      <c r="L40" s="93">
        <v>3.2899999999999999E-2</v>
      </c>
      <c r="M40" s="86">
        <v>5434.64</v>
      </c>
      <c r="N40" s="88">
        <v>100.31</v>
      </c>
      <c r="O40" s="86">
        <v>5.4514899999999988</v>
      </c>
      <c r="P40" s="87">
        <f t="shared" si="0"/>
        <v>1.3404643726267541E-3</v>
      </c>
      <c r="Q40" s="87">
        <f>O40/'סכום נכסי הקרן'!$C$42</f>
        <v>4.4206434546386982E-5</v>
      </c>
    </row>
    <row r="41" spans="2:17">
      <c r="B41" s="85" t="s">
        <v>1807</v>
      </c>
      <c r="C41" s="92" t="s">
        <v>1746</v>
      </c>
      <c r="D41" s="79">
        <v>472710</v>
      </c>
      <c r="E41" s="79"/>
      <c r="F41" s="79" t="s">
        <v>1748</v>
      </c>
      <c r="G41" s="110">
        <v>42901</v>
      </c>
      <c r="H41" s="79" t="s">
        <v>1744</v>
      </c>
      <c r="I41" s="86">
        <v>2.5099999999999993</v>
      </c>
      <c r="J41" s="92" t="s">
        <v>138</v>
      </c>
      <c r="K41" s="93">
        <v>0.04</v>
      </c>
      <c r="L41" s="93">
        <v>1.6799999999999999E-2</v>
      </c>
      <c r="M41" s="86">
        <v>174780.99999999997</v>
      </c>
      <c r="N41" s="88">
        <v>107.1</v>
      </c>
      <c r="O41" s="86">
        <v>187.19045</v>
      </c>
      <c r="P41" s="87">
        <f t="shared" si="0"/>
        <v>4.6028173787527785E-2</v>
      </c>
      <c r="Q41" s="87">
        <f>O41/'סכום נכסי הקרן'!$C$42</f>
        <v>1.517937733653318E-3</v>
      </c>
    </row>
    <row r="42" spans="2:17">
      <c r="B42" s="85" t="s">
        <v>1808</v>
      </c>
      <c r="C42" s="92" t="s">
        <v>1745</v>
      </c>
      <c r="D42" s="79">
        <v>90145563</v>
      </c>
      <c r="E42" s="79"/>
      <c r="F42" s="79" t="s">
        <v>444</v>
      </c>
      <c r="G42" s="110">
        <v>42122</v>
      </c>
      <c r="H42" s="79" t="s">
        <v>136</v>
      </c>
      <c r="I42" s="86">
        <v>5.9</v>
      </c>
      <c r="J42" s="92" t="s">
        <v>138</v>
      </c>
      <c r="K42" s="93">
        <v>2.4799999999999999E-2</v>
      </c>
      <c r="L42" s="93">
        <v>9.300000000000001E-3</v>
      </c>
      <c r="M42" s="86">
        <v>218705.45999999996</v>
      </c>
      <c r="N42" s="88">
        <v>111.71</v>
      </c>
      <c r="O42" s="86">
        <v>244.31585999999996</v>
      </c>
      <c r="P42" s="87">
        <f t="shared" si="0"/>
        <v>6.0074714618877756E-2</v>
      </c>
      <c r="Q42" s="87">
        <f>O42/'סכום נכסי הקרן'!$C$42</f>
        <v>1.9811708493887442E-3</v>
      </c>
    </row>
    <row r="43" spans="2:17">
      <c r="B43" s="85" t="s">
        <v>1809</v>
      </c>
      <c r="C43" s="92" t="s">
        <v>1745</v>
      </c>
      <c r="D43" s="79">
        <v>95350502</v>
      </c>
      <c r="E43" s="79"/>
      <c r="F43" s="79" t="s">
        <v>444</v>
      </c>
      <c r="G43" s="110">
        <v>41767</v>
      </c>
      <c r="H43" s="79" t="s">
        <v>136</v>
      </c>
      <c r="I43" s="86">
        <v>6.4900000000000011</v>
      </c>
      <c r="J43" s="92" t="s">
        <v>138</v>
      </c>
      <c r="K43" s="93">
        <v>5.3499999999999999E-2</v>
      </c>
      <c r="L43" s="93">
        <v>8.2000000000000007E-3</v>
      </c>
      <c r="M43" s="86">
        <v>662.4799999999999</v>
      </c>
      <c r="N43" s="88">
        <v>133.35</v>
      </c>
      <c r="O43" s="86">
        <v>0.88340999999999981</v>
      </c>
      <c r="P43" s="87">
        <f t="shared" si="0"/>
        <v>2.1722127921397651E-4</v>
      </c>
      <c r="Q43" s="87">
        <f>O43/'סכום נכסי הקרן'!$C$42</f>
        <v>7.1636206509823419E-6</v>
      </c>
    </row>
    <row r="44" spans="2:17">
      <c r="B44" s="85" t="s">
        <v>1809</v>
      </c>
      <c r="C44" s="92" t="s">
        <v>1745</v>
      </c>
      <c r="D44" s="79">
        <v>95350101</v>
      </c>
      <c r="E44" s="79"/>
      <c r="F44" s="79" t="s">
        <v>444</v>
      </c>
      <c r="G44" s="110">
        <v>41269</v>
      </c>
      <c r="H44" s="79" t="s">
        <v>136</v>
      </c>
      <c r="I44" s="86">
        <v>6.5900000000000007</v>
      </c>
      <c r="J44" s="92" t="s">
        <v>138</v>
      </c>
      <c r="K44" s="93">
        <v>5.3499999999999999E-2</v>
      </c>
      <c r="L44" s="93">
        <v>1E-3</v>
      </c>
      <c r="M44" s="86">
        <v>3290.1999999999994</v>
      </c>
      <c r="N44" s="88">
        <v>141.83000000000001</v>
      </c>
      <c r="O44" s="86">
        <v>4.6664899999999987</v>
      </c>
      <c r="P44" s="87">
        <f t="shared" si="0"/>
        <v>1.1474410831202151E-3</v>
      </c>
      <c r="Q44" s="87">
        <f>O44/'סכום נכסי הקרן'!$C$42</f>
        <v>3.7840826039554212E-5</v>
      </c>
    </row>
    <row r="45" spans="2:17">
      <c r="B45" s="85" t="s">
        <v>1809</v>
      </c>
      <c r="C45" s="92" t="s">
        <v>1745</v>
      </c>
      <c r="D45" s="79">
        <v>95350102</v>
      </c>
      <c r="E45" s="79"/>
      <c r="F45" s="79" t="s">
        <v>444</v>
      </c>
      <c r="G45" s="110">
        <v>41767</v>
      </c>
      <c r="H45" s="79" t="s">
        <v>136</v>
      </c>
      <c r="I45" s="86">
        <v>6.9799999999999986</v>
      </c>
      <c r="J45" s="92" t="s">
        <v>138</v>
      </c>
      <c r="K45" s="93">
        <v>5.3499999999999999E-2</v>
      </c>
      <c r="L45" s="93">
        <v>1.1399999999999999E-2</v>
      </c>
      <c r="M45" s="86">
        <v>518.44000000000005</v>
      </c>
      <c r="N45" s="88">
        <v>133.35</v>
      </c>
      <c r="O45" s="86">
        <v>0.69134000000000007</v>
      </c>
      <c r="P45" s="87">
        <f t="shared" si="0"/>
        <v>1.6999327511777157E-4</v>
      </c>
      <c r="Q45" s="87">
        <f>O45/'סכום נכסי הקרן'!$C$42</f>
        <v>5.6061143759411075E-6</v>
      </c>
    </row>
    <row r="46" spans="2:17">
      <c r="B46" s="85" t="s">
        <v>1809</v>
      </c>
      <c r="C46" s="92" t="s">
        <v>1745</v>
      </c>
      <c r="D46" s="79">
        <v>95350202</v>
      </c>
      <c r="E46" s="79"/>
      <c r="F46" s="79" t="s">
        <v>444</v>
      </c>
      <c r="G46" s="110">
        <v>41767</v>
      </c>
      <c r="H46" s="79" t="s">
        <v>136</v>
      </c>
      <c r="I46" s="86">
        <v>6.49</v>
      </c>
      <c r="J46" s="92" t="s">
        <v>138</v>
      </c>
      <c r="K46" s="93">
        <v>5.3499999999999999E-2</v>
      </c>
      <c r="L46" s="93">
        <v>8.2000000000000024E-3</v>
      </c>
      <c r="M46" s="86">
        <v>662.50999999999988</v>
      </c>
      <c r="N46" s="88">
        <v>133.35</v>
      </c>
      <c r="O46" s="86">
        <v>0.88344999999999985</v>
      </c>
      <c r="P46" s="87">
        <f t="shared" si="0"/>
        <v>2.1723111479560742E-4</v>
      </c>
      <c r="Q46" s="87">
        <f>O46/'סכום נכסי הקרן'!$C$42</f>
        <v>7.1639450131992508E-6</v>
      </c>
    </row>
    <row r="47" spans="2:17">
      <c r="B47" s="85" t="s">
        <v>1809</v>
      </c>
      <c r="C47" s="92" t="s">
        <v>1745</v>
      </c>
      <c r="D47" s="79">
        <v>95350201</v>
      </c>
      <c r="E47" s="79"/>
      <c r="F47" s="79" t="s">
        <v>444</v>
      </c>
      <c r="G47" s="110">
        <v>41269</v>
      </c>
      <c r="H47" s="79" t="s">
        <v>136</v>
      </c>
      <c r="I47" s="86">
        <v>6.5900000000000007</v>
      </c>
      <c r="J47" s="92" t="s">
        <v>138</v>
      </c>
      <c r="K47" s="93">
        <v>5.3499999999999999E-2</v>
      </c>
      <c r="L47" s="93">
        <v>1E-3</v>
      </c>
      <c r="M47" s="86">
        <v>3495.9899999999993</v>
      </c>
      <c r="N47" s="88">
        <v>141.83000000000001</v>
      </c>
      <c r="O47" s="86">
        <v>4.958359999999999</v>
      </c>
      <c r="P47" s="87">
        <f t="shared" si="0"/>
        <v>1.2192088633855317E-3</v>
      </c>
      <c r="Q47" s="87">
        <f>O47/'סכום נכסי הקרן'!$C$42</f>
        <v>4.02076160457826E-5</v>
      </c>
    </row>
    <row r="48" spans="2:17">
      <c r="B48" s="85" t="s">
        <v>1809</v>
      </c>
      <c r="C48" s="92" t="s">
        <v>1745</v>
      </c>
      <c r="D48" s="79">
        <v>95350301</v>
      </c>
      <c r="E48" s="79"/>
      <c r="F48" s="79" t="s">
        <v>444</v>
      </c>
      <c r="G48" s="110">
        <v>41281</v>
      </c>
      <c r="H48" s="79" t="s">
        <v>136</v>
      </c>
      <c r="I48" s="86">
        <v>6.59</v>
      </c>
      <c r="J48" s="92" t="s">
        <v>138</v>
      </c>
      <c r="K48" s="93">
        <v>5.3499999999999999E-2</v>
      </c>
      <c r="L48" s="93">
        <v>1.1000000000000001E-3</v>
      </c>
      <c r="M48" s="86">
        <v>4404.24</v>
      </c>
      <c r="N48" s="88">
        <v>141.71</v>
      </c>
      <c r="O48" s="86">
        <v>6.2412499999999991</v>
      </c>
      <c r="P48" s="87">
        <f t="shared" si="0"/>
        <v>1.534658096347371E-3</v>
      </c>
      <c r="Q48" s="87">
        <f>O48/'סכום נכסי הקרן'!$C$42</f>
        <v>5.0610642157031893E-5</v>
      </c>
    </row>
    <row r="49" spans="2:17">
      <c r="B49" s="85" t="s">
        <v>1809</v>
      </c>
      <c r="C49" s="92" t="s">
        <v>1745</v>
      </c>
      <c r="D49" s="79" t="s">
        <v>1749</v>
      </c>
      <c r="E49" s="79"/>
      <c r="F49" s="79" t="s">
        <v>444</v>
      </c>
      <c r="G49" s="110">
        <v>41767</v>
      </c>
      <c r="H49" s="79" t="s">
        <v>136</v>
      </c>
      <c r="I49" s="86">
        <v>6.4900000000000011</v>
      </c>
      <c r="J49" s="92" t="s">
        <v>138</v>
      </c>
      <c r="K49" s="93">
        <v>5.3499999999999999E-2</v>
      </c>
      <c r="L49" s="93">
        <v>8.2000000000000007E-3</v>
      </c>
      <c r="M49" s="86">
        <v>777.65999999999985</v>
      </c>
      <c r="N49" s="88">
        <v>133.35</v>
      </c>
      <c r="O49" s="86">
        <v>1.0370099999999998</v>
      </c>
      <c r="P49" s="87">
        <f t="shared" si="0"/>
        <v>2.5498991267665724E-4</v>
      </c>
      <c r="Q49" s="87">
        <f>O49/'סכום נכסי הקרן'!$C$42</f>
        <v>8.4091715639116575E-6</v>
      </c>
    </row>
    <row r="50" spans="2:17">
      <c r="B50" s="85" t="s">
        <v>1809</v>
      </c>
      <c r="C50" s="92" t="s">
        <v>1745</v>
      </c>
      <c r="D50" s="79">
        <v>95350401</v>
      </c>
      <c r="E50" s="79"/>
      <c r="F50" s="79" t="s">
        <v>444</v>
      </c>
      <c r="G50" s="110">
        <v>41281</v>
      </c>
      <c r="H50" s="79" t="s">
        <v>136</v>
      </c>
      <c r="I50" s="86">
        <v>6.5900000000000007</v>
      </c>
      <c r="J50" s="92" t="s">
        <v>138</v>
      </c>
      <c r="K50" s="93">
        <v>5.3499999999999999E-2</v>
      </c>
      <c r="L50" s="93">
        <v>1.1000000000000003E-3</v>
      </c>
      <c r="M50" s="86">
        <v>3172.55</v>
      </c>
      <c r="N50" s="88">
        <v>141.71</v>
      </c>
      <c r="O50" s="86">
        <v>4.4958199999999984</v>
      </c>
      <c r="P50" s="87">
        <f t="shared" si="0"/>
        <v>1.1054751151965449E-3</v>
      </c>
      <c r="Q50" s="87">
        <f>O50/'סכום נכסי הקרן'!$C$42</f>
        <v>3.6456853550559115E-5</v>
      </c>
    </row>
    <row r="51" spans="2:17">
      <c r="B51" s="85" t="s">
        <v>1809</v>
      </c>
      <c r="C51" s="92" t="s">
        <v>1745</v>
      </c>
      <c r="D51" s="79">
        <v>95350402</v>
      </c>
      <c r="E51" s="79"/>
      <c r="F51" s="79" t="s">
        <v>444</v>
      </c>
      <c r="G51" s="110">
        <v>41767</v>
      </c>
      <c r="H51" s="79" t="s">
        <v>136</v>
      </c>
      <c r="I51" s="86">
        <v>6.49</v>
      </c>
      <c r="J51" s="92" t="s">
        <v>138</v>
      </c>
      <c r="K51" s="93">
        <v>5.3499999999999999E-2</v>
      </c>
      <c r="L51" s="93">
        <v>8.2000000000000024E-3</v>
      </c>
      <c r="M51" s="86">
        <v>633.57999999999993</v>
      </c>
      <c r="N51" s="88">
        <v>133.35</v>
      </c>
      <c r="O51" s="86">
        <v>0.84488999999999992</v>
      </c>
      <c r="P51" s="87">
        <f t="shared" si="0"/>
        <v>2.0774961410341365E-4</v>
      </c>
      <c r="Q51" s="87">
        <f>O51/'סכום נכסי הקרן'!$C$42</f>
        <v>6.851259836099287E-6</v>
      </c>
    </row>
    <row r="52" spans="2:17">
      <c r="B52" s="85" t="s">
        <v>1809</v>
      </c>
      <c r="C52" s="92" t="s">
        <v>1745</v>
      </c>
      <c r="D52" s="79">
        <v>95350501</v>
      </c>
      <c r="E52" s="79"/>
      <c r="F52" s="79" t="s">
        <v>444</v>
      </c>
      <c r="G52" s="110">
        <v>41281</v>
      </c>
      <c r="H52" s="79" t="s">
        <v>136</v>
      </c>
      <c r="I52" s="86">
        <v>6.5900000000000007</v>
      </c>
      <c r="J52" s="92" t="s">
        <v>138</v>
      </c>
      <c r="K52" s="93">
        <v>5.3499999999999999E-2</v>
      </c>
      <c r="L52" s="93">
        <v>1.1000000000000001E-3</v>
      </c>
      <c r="M52" s="86">
        <v>3810.1699999999996</v>
      </c>
      <c r="N52" s="88">
        <v>141.71</v>
      </c>
      <c r="O52" s="86">
        <v>5.3993999999999991</v>
      </c>
      <c r="P52" s="87">
        <f t="shared" si="0"/>
        <v>1.3276559864479063E-3</v>
      </c>
      <c r="Q52" s="87">
        <f>O52/'סכום נכסי הקרן'!$C$42</f>
        <v>4.378403384941766E-5</v>
      </c>
    </row>
    <row r="53" spans="2:17">
      <c r="B53" s="85" t="s">
        <v>1810</v>
      </c>
      <c r="C53" s="92" t="s">
        <v>1746</v>
      </c>
      <c r="D53" s="79">
        <v>22333</v>
      </c>
      <c r="E53" s="79"/>
      <c r="F53" s="79" t="s">
        <v>1748</v>
      </c>
      <c r="G53" s="110">
        <v>41639</v>
      </c>
      <c r="H53" s="79" t="s">
        <v>1744</v>
      </c>
      <c r="I53" s="86">
        <v>2.1999999999999997</v>
      </c>
      <c r="J53" s="92" t="s">
        <v>138</v>
      </c>
      <c r="K53" s="93">
        <v>3.7000000000000005E-2</v>
      </c>
      <c r="L53" s="93">
        <v>-1.9999999999999998E-4</v>
      </c>
      <c r="M53" s="86">
        <v>38635.599999999999</v>
      </c>
      <c r="N53" s="88">
        <v>110.09</v>
      </c>
      <c r="O53" s="86">
        <v>42.533940000000001</v>
      </c>
      <c r="P53" s="87">
        <f t="shared" si="0"/>
        <v>1.0458650973851923E-2</v>
      </c>
      <c r="Q53" s="87">
        <f>O53/'סכום נכסי הקרן'!$C$42</f>
        <v>3.449100768065156E-4</v>
      </c>
    </row>
    <row r="54" spans="2:17">
      <c r="B54" s="85" t="s">
        <v>1810</v>
      </c>
      <c r="C54" s="92" t="s">
        <v>1746</v>
      </c>
      <c r="D54" s="79">
        <v>22334</v>
      </c>
      <c r="E54" s="79"/>
      <c r="F54" s="79" t="s">
        <v>1748</v>
      </c>
      <c r="G54" s="110">
        <v>42004</v>
      </c>
      <c r="H54" s="79" t="s">
        <v>1744</v>
      </c>
      <c r="I54" s="86">
        <v>2.6700000000000004</v>
      </c>
      <c r="J54" s="92" t="s">
        <v>138</v>
      </c>
      <c r="K54" s="93">
        <v>3.7000000000000005E-2</v>
      </c>
      <c r="L54" s="93">
        <v>8.0000000000000004E-4</v>
      </c>
      <c r="M54" s="86">
        <v>15740.429999999998</v>
      </c>
      <c r="N54" s="88">
        <v>111.77</v>
      </c>
      <c r="O54" s="86">
        <v>17.593069999999997</v>
      </c>
      <c r="P54" s="87">
        <f t="shared" si="0"/>
        <v>4.3259519030812805E-3</v>
      </c>
      <c r="Q54" s="87">
        <f>O54/'סכום נכסי הקרן'!$C$42</f>
        <v>1.4266317968573812E-4</v>
      </c>
    </row>
    <row r="55" spans="2:17">
      <c r="B55" s="85" t="s">
        <v>1810</v>
      </c>
      <c r="C55" s="92" t="s">
        <v>1746</v>
      </c>
      <c r="D55" s="79">
        <v>458870</v>
      </c>
      <c r="E55" s="79"/>
      <c r="F55" s="79" t="s">
        <v>1748</v>
      </c>
      <c r="G55" s="110">
        <v>42759</v>
      </c>
      <c r="H55" s="79" t="s">
        <v>1744</v>
      </c>
      <c r="I55" s="86">
        <v>3.8299999999999996</v>
      </c>
      <c r="J55" s="92" t="s">
        <v>138</v>
      </c>
      <c r="K55" s="93">
        <v>2.5499999999999998E-2</v>
      </c>
      <c r="L55" s="93">
        <v>1.1299999999999999E-2</v>
      </c>
      <c r="M55" s="86">
        <v>32553.449999999997</v>
      </c>
      <c r="N55" s="88">
        <v>105.99</v>
      </c>
      <c r="O55" s="86">
        <v>34.503399999999992</v>
      </c>
      <c r="P55" s="87">
        <f t="shared" si="0"/>
        <v>8.4840251810954347E-3</v>
      </c>
      <c r="Q55" s="87">
        <f>O55/'סכום נכסי הקרן'!$C$42</f>
        <v>2.7978998287217049E-4</v>
      </c>
    </row>
    <row r="56" spans="2:17">
      <c r="B56" s="85" t="s">
        <v>1810</v>
      </c>
      <c r="C56" s="92" t="s">
        <v>1746</v>
      </c>
      <c r="D56" s="79">
        <v>458869</v>
      </c>
      <c r="E56" s="79"/>
      <c r="F56" s="79" t="s">
        <v>1748</v>
      </c>
      <c r="G56" s="110">
        <v>42759</v>
      </c>
      <c r="H56" s="79" t="s">
        <v>1744</v>
      </c>
      <c r="I56" s="86">
        <v>3.7299999999999995</v>
      </c>
      <c r="J56" s="92" t="s">
        <v>138</v>
      </c>
      <c r="K56" s="93">
        <v>3.8800000000000001E-2</v>
      </c>
      <c r="L56" s="93">
        <v>1.9599999999999996E-2</v>
      </c>
      <c r="M56" s="86">
        <v>32553.449999999997</v>
      </c>
      <c r="N56" s="88">
        <v>108.05</v>
      </c>
      <c r="O56" s="86">
        <v>35.173999999999992</v>
      </c>
      <c r="P56" s="87">
        <f t="shared" si="0"/>
        <v>8.6489187071375814E-3</v>
      </c>
      <c r="Q56" s="87">
        <f>O56/'סכום נכסי הקרן'!$C$42</f>
        <v>2.8522791543864442E-4</v>
      </c>
    </row>
    <row r="57" spans="2:17">
      <c r="B57" s="85" t="s">
        <v>1811</v>
      </c>
      <c r="C57" s="92" t="s">
        <v>1746</v>
      </c>
      <c r="D57" s="79">
        <v>4069</v>
      </c>
      <c r="E57" s="79"/>
      <c r="F57" s="79" t="s">
        <v>537</v>
      </c>
      <c r="G57" s="110">
        <v>42052</v>
      </c>
      <c r="H57" s="79" t="s">
        <v>136</v>
      </c>
      <c r="I57" s="86">
        <v>5.6</v>
      </c>
      <c r="J57" s="92" t="s">
        <v>138</v>
      </c>
      <c r="K57" s="93">
        <v>2.9779E-2</v>
      </c>
      <c r="L57" s="93">
        <v>1.4000000000000002E-3</v>
      </c>
      <c r="M57" s="86">
        <v>26165.049999999996</v>
      </c>
      <c r="N57" s="88">
        <v>119.41</v>
      </c>
      <c r="O57" s="86">
        <v>31.243689999999994</v>
      </c>
      <c r="P57" s="87">
        <f t="shared" si="0"/>
        <v>7.6824965861433834E-3</v>
      </c>
      <c r="Q57" s="87">
        <f>O57/'סכום נכסי הקרן'!$C$42</f>
        <v>2.5335681382018598E-4</v>
      </c>
    </row>
    <row r="58" spans="2:17">
      <c r="B58" s="85" t="s">
        <v>1812</v>
      </c>
      <c r="C58" s="92" t="s">
        <v>1746</v>
      </c>
      <c r="D58" s="79">
        <v>2963</v>
      </c>
      <c r="E58" s="79"/>
      <c r="F58" s="79" t="s">
        <v>537</v>
      </c>
      <c r="G58" s="110">
        <v>41423</v>
      </c>
      <c r="H58" s="79" t="s">
        <v>136</v>
      </c>
      <c r="I58" s="86">
        <v>4.6599999999999993</v>
      </c>
      <c r="J58" s="92" t="s">
        <v>138</v>
      </c>
      <c r="K58" s="93">
        <v>0.05</v>
      </c>
      <c r="L58" s="93">
        <v>2.3E-3</v>
      </c>
      <c r="M58" s="86">
        <v>10472.849999999999</v>
      </c>
      <c r="N58" s="88">
        <v>127.39</v>
      </c>
      <c r="O58" s="86">
        <v>13.341349999999998</v>
      </c>
      <c r="P58" s="87">
        <f t="shared" si="0"/>
        <v>3.2804984247873422E-3</v>
      </c>
      <c r="Q58" s="87">
        <f>O58/'סכום נכסי הקרן'!$C$42</f>
        <v>1.081857465638642E-4</v>
      </c>
    </row>
    <row r="59" spans="2:17">
      <c r="B59" s="85" t="s">
        <v>1812</v>
      </c>
      <c r="C59" s="92" t="s">
        <v>1746</v>
      </c>
      <c r="D59" s="79">
        <v>2968</v>
      </c>
      <c r="E59" s="79"/>
      <c r="F59" s="79" t="s">
        <v>537</v>
      </c>
      <c r="G59" s="110">
        <v>41423</v>
      </c>
      <c r="H59" s="79" t="s">
        <v>136</v>
      </c>
      <c r="I59" s="86">
        <v>4.66</v>
      </c>
      <c r="J59" s="92" t="s">
        <v>138</v>
      </c>
      <c r="K59" s="93">
        <v>0.05</v>
      </c>
      <c r="L59" s="93">
        <v>2.3000000000000004E-3</v>
      </c>
      <c r="M59" s="86">
        <v>3368.26</v>
      </c>
      <c r="N59" s="88">
        <v>127.39</v>
      </c>
      <c r="O59" s="86">
        <v>4.2908199999999992</v>
      </c>
      <c r="P59" s="87">
        <f t="shared" si="0"/>
        <v>1.0550677593381497E-3</v>
      </c>
      <c r="Q59" s="87">
        <f>O59/'סכום נכסי הקרן'!$C$42</f>
        <v>3.4794497188902156E-5</v>
      </c>
    </row>
    <row r="60" spans="2:17">
      <c r="B60" s="85" t="s">
        <v>1812</v>
      </c>
      <c r="C60" s="92" t="s">
        <v>1746</v>
      </c>
      <c r="D60" s="79">
        <v>4605</v>
      </c>
      <c r="E60" s="79"/>
      <c r="F60" s="79" t="s">
        <v>537</v>
      </c>
      <c r="G60" s="110">
        <v>42352</v>
      </c>
      <c r="H60" s="79" t="s">
        <v>136</v>
      </c>
      <c r="I60" s="86">
        <v>6.8400000000000007</v>
      </c>
      <c r="J60" s="92" t="s">
        <v>138</v>
      </c>
      <c r="K60" s="93">
        <v>0.05</v>
      </c>
      <c r="L60" s="93">
        <v>1.03E-2</v>
      </c>
      <c r="M60" s="86">
        <v>10409.799999999997</v>
      </c>
      <c r="N60" s="88">
        <v>132.1</v>
      </c>
      <c r="O60" s="86">
        <v>13.751339999999999</v>
      </c>
      <c r="P60" s="87">
        <f t="shared" si="0"/>
        <v>3.3813106776087254E-3</v>
      </c>
      <c r="Q60" s="87">
        <f>O60/'סכום נכסי הקרן'!$C$42</f>
        <v>1.1151037819662391E-4</v>
      </c>
    </row>
    <row r="61" spans="2:17">
      <c r="B61" s="85" t="s">
        <v>1812</v>
      </c>
      <c r="C61" s="92" t="s">
        <v>1746</v>
      </c>
      <c r="D61" s="79">
        <v>4606</v>
      </c>
      <c r="E61" s="79"/>
      <c r="F61" s="79" t="s">
        <v>537</v>
      </c>
      <c r="G61" s="110">
        <v>42352</v>
      </c>
      <c r="H61" s="79" t="s">
        <v>136</v>
      </c>
      <c r="I61" s="86">
        <v>8.9200000000000017</v>
      </c>
      <c r="J61" s="92" t="s">
        <v>138</v>
      </c>
      <c r="K61" s="93">
        <v>4.0999999999999995E-2</v>
      </c>
      <c r="L61" s="93">
        <v>1.2000000000000002E-2</v>
      </c>
      <c r="M61" s="86">
        <v>28033.259999999995</v>
      </c>
      <c r="N61" s="88">
        <v>130.53</v>
      </c>
      <c r="O61" s="86">
        <v>36.591809999999988</v>
      </c>
      <c r="P61" s="87">
        <f t="shared" si="0"/>
        <v>8.997543356940467E-3</v>
      </c>
      <c r="Q61" s="87">
        <f>O61/'סכום נכסי הקרן'!$C$42</f>
        <v>2.9672501530752664E-4</v>
      </c>
    </row>
    <row r="62" spans="2:17">
      <c r="B62" s="85" t="s">
        <v>1812</v>
      </c>
      <c r="C62" s="92" t="s">
        <v>1746</v>
      </c>
      <c r="D62" s="79">
        <v>5150</v>
      </c>
      <c r="E62" s="79"/>
      <c r="F62" s="79" t="s">
        <v>537</v>
      </c>
      <c r="G62" s="110">
        <v>42631</v>
      </c>
      <c r="H62" s="79" t="s">
        <v>136</v>
      </c>
      <c r="I62" s="86">
        <v>8.7800000000000011</v>
      </c>
      <c r="J62" s="92" t="s">
        <v>138</v>
      </c>
      <c r="K62" s="93">
        <v>4.0999999999999995E-2</v>
      </c>
      <c r="L62" s="93">
        <v>1.6700000000000003E-2</v>
      </c>
      <c r="M62" s="86">
        <v>8318.8700000000008</v>
      </c>
      <c r="N62" s="88">
        <v>125.82</v>
      </c>
      <c r="O62" s="86">
        <v>10.466799999999997</v>
      </c>
      <c r="P62" s="87">
        <f t="shared" si="0"/>
        <v>2.573676645359289E-3</v>
      </c>
      <c r="Q62" s="87">
        <f>O62/'סכום נכסי הקרן'!$C$42</f>
        <v>8.4875861298493304E-5</v>
      </c>
    </row>
    <row r="63" spans="2:17">
      <c r="B63" s="85" t="s">
        <v>1813</v>
      </c>
      <c r="C63" s="92" t="s">
        <v>1745</v>
      </c>
      <c r="D63" s="79" t="s">
        <v>1750</v>
      </c>
      <c r="E63" s="79"/>
      <c r="F63" s="79" t="s">
        <v>537</v>
      </c>
      <c r="G63" s="110">
        <v>43011</v>
      </c>
      <c r="H63" s="79" t="s">
        <v>136</v>
      </c>
      <c r="I63" s="86">
        <v>8.81</v>
      </c>
      <c r="J63" s="92" t="s">
        <v>138</v>
      </c>
      <c r="K63" s="93">
        <v>3.9E-2</v>
      </c>
      <c r="L63" s="93">
        <v>2.46E-2</v>
      </c>
      <c r="M63" s="86">
        <v>6177.89</v>
      </c>
      <c r="N63" s="88">
        <v>115.61</v>
      </c>
      <c r="O63" s="86">
        <v>7.1422599999999985</v>
      </c>
      <c r="P63" s="87">
        <f t="shared" si="0"/>
        <v>1.7562070314789463E-3</v>
      </c>
      <c r="Q63" s="87">
        <f>O63/'סכום נכסי הקרן'!$C$42</f>
        <v>5.7916982183454047E-5</v>
      </c>
    </row>
    <row r="64" spans="2:17">
      <c r="B64" s="85" t="s">
        <v>1813</v>
      </c>
      <c r="C64" s="92" t="s">
        <v>1745</v>
      </c>
      <c r="D64" s="79" t="s">
        <v>1751</v>
      </c>
      <c r="E64" s="79"/>
      <c r="F64" s="79" t="s">
        <v>537</v>
      </c>
      <c r="G64" s="110">
        <v>43104</v>
      </c>
      <c r="H64" s="79" t="s">
        <v>136</v>
      </c>
      <c r="I64" s="86">
        <v>8.81</v>
      </c>
      <c r="J64" s="92" t="s">
        <v>138</v>
      </c>
      <c r="K64" s="93">
        <v>3.8199999999999998E-2</v>
      </c>
      <c r="L64" s="93">
        <v>2.7799999999999998E-2</v>
      </c>
      <c r="M64" s="86">
        <v>10996.999999999998</v>
      </c>
      <c r="N64" s="88">
        <v>109.45</v>
      </c>
      <c r="O64" s="86">
        <v>12.036219999999998</v>
      </c>
      <c r="P64" s="87">
        <f t="shared" si="0"/>
        <v>2.959580608438719E-3</v>
      </c>
      <c r="Q64" s="87">
        <f>O64/'סכום נכסי הקרן'!$C$42</f>
        <v>9.7602375060013678E-5</v>
      </c>
    </row>
    <row r="65" spans="2:17">
      <c r="B65" s="85" t="s">
        <v>1813</v>
      </c>
      <c r="C65" s="92" t="s">
        <v>1745</v>
      </c>
      <c r="D65" s="79" t="s">
        <v>1752</v>
      </c>
      <c r="E65" s="79"/>
      <c r="F65" s="79" t="s">
        <v>537</v>
      </c>
      <c r="G65" s="110">
        <v>43194</v>
      </c>
      <c r="H65" s="79" t="s">
        <v>136</v>
      </c>
      <c r="I65" s="86">
        <v>8.8699999999999992</v>
      </c>
      <c r="J65" s="92" t="s">
        <v>138</v>
      </c>
      <c r="K65" s="93">
        <v>3.7900000000000003E-2</v>
      </c>
      <c r="L65" s="93">
        <v>2.3300000000000001E-2</v>
      </c>
      <c r="M65" s="86">
        <v>7099.9899999999989</v>
      </c>
      <c r="N65" s="88">
        <v>113.78</v>
      </c>
      <c r="O65" s="86">
        <v>8.0783699999999996</v>
      </c>
      <c r="P65" s="87">
        <f t="shared" si="0"/>
        <v>1.9863866894916423E-3</v>
      </c>
      <c r="Q65" s="87">
        <f>O65/'סכום נכסי הקרן'!$C$42</f>
        <v>6.5507950055213585E-5</v>
      </c>
    </row>
    <row r="66" spans="2:17">
      <c r="B66" s="85" t="s">
        <v>1813</v>
      </c>
      <c r="C66" s="92" t="s">
        <v>1745</v>
      </c>
      <c r="D66" s="79" t="s">
        <v>1753</v>
      </c>
      <c r="E66" s="79"/>
      <c r="F66" s="79" t="s">
        <v>537</v>
      </c>
      <c r="G66" s="110">
        <v>43285</v>
      </c>
      <c r="H66" s="79" t="s">
        <v>136</v>
      </c>
      <c r="I66" s="86">
        <v>8.84</v>
      </c>
      <c r="J66" s="92" t="s">
        <v>138</v>
      </c>
      <c r="K66" s="93">
        <v>4.0099999999999997E-2</v>
      </c>
      <c r="L66" s="93">
        <v>2.35E-2</v>
      </c>
      <c r="M66" s="86">
        <v>9425.5599999999977</v>
      </c>
      <c r="N66" s="88">
        <v>114.37</v>
      </c>
      <c r="O66" s="86">
        <v>10.779999999999998</v>
      </c>
      <c r="P66" s="87">
        <f t="shared" si="0"/>
        <v>2.6506892495292865E-3</v>
      </c>
      <c r="Q66" s="87">
        <f>O66/'סכום נכסי הקרן'!$C$42</f>
        <v>8.7415617456888247E-5</v>
      </c>
    </row>
    <row r="67" spans="2:17">
      <c r="B67" s="85" t="s">
        <v>1813</v>
      </c>
      <c r="C67" s="92" t="s">
        <v>1745</v>
      </c>
      <c r="D67" s="79" t="s">
        <v>1754</v>
      </c>
      <c r="E67" s="79"/>
      <c r="F67" s="79" t="s">
        <v>537</v>
      </c>
      <c r="G67" s="110">
        <v>43377</v>
      </c>
      <c r="H67" s="79" t="s">
        <v>136</v>
      </c>
      <c r="I67" s="86">
        <v>8.8199999999999985</v>
      </c>
      <c r="J67" s="92" t="s">
        <v>138</v>
      </c>
      <c r="K67" s="93">
        <v>3.9699999999999999E-2</v>
      </c>
      <c r="L67" s="93">
        <v>2.5099999999999994E-2</v>
      </c>
      <c r="M67" s="86">
        <v>18861.539999999997</v>
      </c>
      <c r="N67" s="88">
        <v>112.21</v>
      </c>
      <c r="O67" s="86">
        <v>21.164540000000002</v>
      </c>
      <c r="P67" s="87">
        <f t="shared" si="0"/>
        <v>5.2041390212646177E-3</v>
      </c>
      <c r="Q67" s="87">
        <f>O67/'סכום נכסי הקרן'!$C$42</f>
        <v>1.7162442785630892E-4</v>
      </c>
    </row>
    <row r="68" spans="2:17">
      <c r="B68" s="85" t="s">
        <v>1813</v>
      </c>
      <c r="C68" s="92" t="s">
        <v>1745</v>
      </c>
      <c r="D68" s="79">
        <v>90840012</v>
      </c>
      <c r="E68" s="79"/>
      <c r="F68" s="79" t="s">
        <v>537</v>
      </c>
      <c r="G68" s="110">
        <v>43469</v>
      </c>
      <c r="H68" s="79" t="s">
        <v>136</v>
      </c>
      <c r="I68" s="86">
        <v>10.520000000000001</v>
      </c>
      <c r="J68" s="92" t="s">
        <v>138</v>
      </c>
      <c r="K68" s="93">
        <v>4.1700000000000001E-2</v>
      </c>
      <c r="L68" s="93">
        <v>0.02</v>
      </c>
      <c r="M68" s="86">
        <v>13264.709999999997</v>
      </c>
      <c r="N68" s="88">
        <v>122.47</v>
      </c>
      <c r="O68" s="86">
        <v>16.245289999999997</v>
      </c>
      <c r="P68" s="87">
        <f t="shared" si="0"/>
        <v>3.9945468978187038E-3</v>
      </c>
      <c r="Q68" s="87">
        <f>O68/'סכום נכסי הקרן'!$C$42</f>
        <v>1.3173395696810871E-4</v>
      </c>
    </row>
    <row r="69" spans="2:17">
      <c r="B69" s="85" t="s">
        <v>1813</v>
      </c>
      <c r="C69" s="92" t="s">
        <v>1745</v>
      </c>
      <c r="D69" s="79">
        <v>90840013</v>
      </c>
      <c r="E69" s="79"/>
      <c r="F69" s="79" t="s">
        <v>537</v>
      </c>
      <c r="G69" s="110">
        <v>43559</v>
      </c>
      <c r="H69" s="79" t="s">
        <v>136</v>
      </c>
      <c r="I69" s="86">
        <v>10.5</v>
      </c>
      <c r="J69" s="92" t="s">
        <v>138</v>
      </c>
      <c r="K69" s="93">
        <v>3.7200000000000004E-2</v>
      </c>
      <c r="L69" s="93">
        <v>2.3900000000000005E-2</v>
      </c>
      <c r="M69" s="86">
        <v>31814.519999999997</v>
      </c>
      <c r="N69" s="88">
        <v>112.99</v>
      </c>
      <c r="O69" s="86">
        <v>35.947219999999994</v>
      </c>
      <c r="P69" s="87">
        <f t="shared" si="0"/>
        <v>8.8390454178538178E-3</v>
      </c>
      <c r="Q69" s="87">
        <f>O69/'סכום נכסי הקרן'!$C$42</f>
        <v>2.914979992725976E-4</v>
      </c>
    </row>
    <row r="70" spans="2:17">
      <c r="B70" s="85" t="s">
        <v>1813</v>
      </c>
      <c r="C70" s="92" t="s">
        <v>1745</v>
      </c>
      <c r="D70" s="79">
        <v>90840000</v>
      </c>
      <c r="E70" s="79"/>
      <c r="F70" s="79" t="s">
        <v>537</v>
      </c>
      <c r="G70" s="110">
        <v>42935</v>
      </c>
      <c r="H70" s="79" t="s">
        <v>136</v>
      </c>
      <c r="I70" s="86">
        <v>10.450000000000001</v>
      </c>
      <c r="J70" s="92" t="s">
        <v>138</v>
      </c>
      <c r="K70" s="93">
        <v>4.0800000000000003E-2</v>
      </c>
      <c r="L70" s="93">
        <v>2.35E-2</v>
      </c>
      <c r="M70" s="86">
        <v>28821.609999999997</v>
      </c>
      <c r="N70" s="88">
        <v>118.96</v>
      </c>
      <c r="O70" s="86">
        <v>34.286179999999995</v>
      </c>
      <c r="P70" s="87">
        <f t="shared" si="0"/>
        <v>8.4306130550487971E-3</v>
      </c>
      <c r="Q70" s="87">
        <f>O70/'סכום נכסי הקרן'!$C$42</f>
        <v>2.7802853385324795E-4</v>
      </c>
    </row>
    <row r="71" spans="2:17">
      <c r="B71" s="85" t="s">
        <v>1814</v>
      </c>
      <c r="C71" s="92" t="s">
        <v>1746</v>
      </c>
      <c r="D71" s="79">
        <v>4099</v>
      </c>
      <c r="E71" s="79"/>
      <c r="F71" s="79" t="s">
        <v>537</v>
      </c>
      <c r="G71" s="110">
        <v>42052</v>
      </c>
      <c r="H71" s="79" t="s">
        <v>136</v>
      </c>
      <c r="I71" s="86">
        <v>5.58</v>
      </c>
      <c r="J71" s="92" t="s">
        <v>138</v>
      </c>
      <c r="K71" s="93">
        <v>2.9779E-2</v>
      </c>
      <c r="L71" s="93">
        <v>2.5000000000000001E-3</v>
      </c>
      <c r="M71" s="86">
        <v>19085.599999999995</v>
      </c>
      <c r="N71" s="88">
        <v>119.44</v>
      </c>
      <c r="O71" s="86">
        <v>22.795839999999995</v>
      </c>
      <c r="P71" s="87">
        <f t="shared" si="0"/>
        <v>5.6052586291270579E-3</v>
      </c>
      <c r="Q71" s="87">
        <f>O71/'סכום נכסי הקרן'!$C$42</f>
        <v>1.8485272996738694E-4</v>
      </c>
    </row>
    <row r="72" spans="2:17">
      <c r="B72" s="85" t="s">
        <v>1814</v>
      </c>
      <c r="C72" s="92" t="s">
        <v>1746</v>
      </c>
      <c r="D72" s="79">
        <v>40999</v>
      </c>
      <c r="E72" s="79"/>
      <c r="F72" s="79" t="s">
        <v>537</v>
      </c>
      <c r="G72" s="110">
        <v>42054</v>
      </c>
      <c r="H72" s="79" t="s">
        <v>136</v>
      </c>
      <c r="I72" s="86">
        <v>5.58</v>
      </c>
      <c r="J72" s="92" t="s">
        <v>138</v>
      </c>
      <c r="K72" s="93">
        <v>2.9779E-2</v>
      </c>
      <c r="L72" s="93">
        <v>2.5999999999999999E-3</v>
      </c>
      <c r="M72" s="86">
        <v>539.7399999999999</v>
      </c>
      <c r="N72" s="88">
        <v>119.34</v>
      </c>
      <c r="O72" s="86">
        <v>0.64413999999999982</v>
      </c>
      <c r="P72" s="87">
        <f t="shared" si="0"/>
        <v>1.5838728879330189E-4</v>
      </c>
      <c r="Q72" s="87">
        <f>O72/'סכום נכסי הקרן'!$C$42</f>
        <v>5.2233669599888677E-6</v>
      </c>
    </row>
    <row r="73" spans="2:17">
      <c r="B73" s="85" t="s">
        <v>1805</v>
      </c>
      <c r="C73" s="92" t="s">
        <v>1746</v>
      </c>
      <c r="D73" s="79">
        <v>14760844</v>
      </c>
      <c r="E73" s="79"/>
      <c r="F73" s="79" t="s">
        <v>1755</v>
      </c>
      <c r="G73" s="110">
        <v>40742</v>
      </c>
      <c r="H73" s="79" t="s">
        <v>1744</v>
      </c>
      <c r="I73" s="86">
        <v>7.83</v>
      </c>
      <c r="J73" s="92" t="s">
        <v>138</v>
      </c>
      <c r="K73" s="93">
        <v>0.06</v>
      </c>
      <c r="L73" s="93">
        <v>8.9999999999999998E-4</v>
      </c>
      <c r="M73" s="86">
        <v>39059.51999999999</v>
      </c>
      <c r="N73" s="88">
        <v>163.32</v>
      </c>
      <c r="O73" s="86">
        <v>63.791999999999994</v>
      </c>
      <c r="P73" s="87">
        <f t="shared" si="0"/>
        <v>1.5685785584969598E-2</v>
      </c>
      <c r="Q73" s="87">
        <f>O73/'סכום נכסי הקרן'!$C$42</f>
        <v>5.1729286352595694E-4</v>
      </c>
    </row>
    <row r="74" spans="2:17">
      <c r="B74" s="85" t="s">
        <v>1815</v>
      </c>
      <c r="C74" s="92" t="s">
        <v>1745</v>
      </c>
      <c r="D74" s="79">
        <v>90136004</v>
      </c>
      <c r="E74" s="79"/>
      <c r="F74" s="79" t="s">
        <v>1755</v>
      </c>
      <c r="G74" s="110">
        <v>42680</v>
      </c>
      <c r="H74" s="79" t="s">
        <v>1744</v>
      </c>
      <c r="I74" s="86">
        <v>3.68</v>
      </c>
      <c r="J74" s="92" t="s">
        <v>138</v>
      </c>
      <c r="K74" s="93">
        <v>2.3E-2</v>
      </c>
      <c r="L74" s="93">
        <v>1.5700000000000002E-2</v>
      </c>
      <c r="M74" s="86">
        <v>12333.969999999998</v>
      </c>
      <c r="N74" s="88">
        <v>105.32</v>
      </c>
      <c r="O74" s="86">
        <v>12.990149999999998</v>
      </c>
      <c r="P74" s="87">
        <f t="shared" si="0"/>
        <v>3.1941420180679834E-3</v>
      </c>
      <c r="Q74" s="87">
        <f>O74/'סכום נכסי הקרן'!$C$42</f>
        <v>1.0533784629940601E-4</v>
      </c>
    </row>
    <row r="75" spans="2:17">
      <c r="B75" s="85" t="s">
        <v>1816</v>
      </c>
      <c r="C75" s="92" t="s">
        <v>1746</v>
      </c>
      <c r="D75" s="79">
        <v>4100</v>
      </c>
      <c r="E75" s="79"/>
      <c r="F75" s="79" t="s">
        <v>537</v>
      </c>
      <c r="G75" s="110">
        <v>42052</v>
      </c>
      <c r="H75" s="79" t="s">
        <v>136</v>
      </c>
      <c r="I75" s="86">
        <v>6.1</v>
      </c>
      <c r="J75" s="92" t="s">
        <v>138</v>
      </c>
      <c r="K75" s="93">
        <v>2.9779E-2</v>
      </c>
      <c r="L75" s="93">
        <v>2.3E-3</v>
      </c>
      <c r="M75" s="86">
        <v>21744.359999999997</v>
      </c>
      <c r="N75" s="88">
        <v>119.49</v>
      </c>
      <c r="O75" s="86">
        <v>25.982339999999997</v>
      </c>
      <c r="P75" s="87">
        <f t="shared" si="0"/>
        <v>6.388785650799143E-3</v>
      </c>
      <c r="Q75" s="87">
        <f>O75/'סכום נכסי הקרן'!$C$42</f>
        <v>2.1069223507187438E-4</v>
      </c>
    </row>
    <row r="76" spans="2:17">
      <c r="B76" s="85" t="s">
        <v>1817</v>
      </c>
      <c r="C76" s="92" t="s">
        <v>1745</v>
      </c>
      <c r="D76" s="79">
        <v>90143221</v>
      </c>
      <c r="E76" s="79"/>
      <c r="F76" s="79" t="s">
        <v>541</v>
      </c>
      <c r="G76" s="110">
        <v>42516</v>
      </c>
      <c r="H76" s="79" t="s">
        <v>258</v>
      </c>
      <c r="I76" s="86">
        <v>5.38</v>
      </c>
      <c r="J76" s="92" t="s">
        <v>138</v>
      </c>
      <c r="K76" s="93">
        <v>2.3269999999999999E-2</v>
      </c>
      <c r="L76" s="93">
        <v>4.3000000000000009E-3</v>
      </c>
      <c r="M76" s="86">
        <v>130977.72999999998</v>
      </c>
      <c r="N76" s="88">
        <v>113.19</v>
      </c>
      <c r="O76" s="86">
        <v>148.25368999999998</v>
      </c>
      <c r="P76" s="87">
        <f t="shared" ref="P76:P139" si="1">O76/$O$10</f>
        <v>3.6454031751952456E-2</v>
      </c>
      <c r="Q76" s="87">
        <f>O76/'סכום נכסי הקרן'!$C$42</f>
        <v>1.2021973888322911E-3</v>
      </c>
    </row>
    <row r="77" spans="2:17">
      <c r="B77" s="85" t="s">
        <v>1815</v>
      </c>
      <c r="C77" s="92" t="s">
        <v>1745</v>
      </c>
      <c r="D77" s="79">
        <v>90136001</v>
      </c>
      <c r="E77" s="79"/>
      <c r="F77" s="79" t="s">
        <v>1755</v>
      </c>
      <c r="G77" s="110">
        <v>42680</v>
      </c>
      <c r="H77" s="79" t="s">
        <v>1744</v>
      </c>
      <c r="I77" s="86">
        <v>2.4799999999999995</v>
      </c>
      <c r="J77" s="92" t="s">
        <v>138</v>
      </c>
      <c r="K77" s="93">
        <v>2.35E-2</v>
      </c>
      <c r="L77" s="93">
        <v>2.1699999999999994E-2</v>
      </c>
      <c r="M77" s="86">
        <v>24696.240000000002</v>
      </c>
      <c r="N77" s="88">
        <v>100.59</v>
      </c>
      <c r="O77" s="86">
        <v>24.841949999999997</v>
      </c>
      <c r="P77" s="87">
        <f t="shared" si="1"/>
        <v>6.1083756773974082E-3</v>
      </c>
      <c r="Q77" s="87">
        <f>O77/'סכום נכסי הקרן'!$C$42</f>
        <v>2.0144474935836226E-4</v>
      </c>
    </row>
    <row r="78" spans="2:17">
      <c r="B78" s="85" t="s">
        <v>1815</v>
      </c>
      <c r="C78" s="92" t="s">
        <v>1745</v>
      </c>
      <c r="D78" s="79">
        <v>90136005</v>
      </c>
      <c r="E78" s="79"/>
      <c r="F78" s="79" t="s">
        <v>1755</v>
      </c>
      <c r="G78" s="110">
        <v>42680</v>
      </c>
      <c r="H78" s="79" t="s">
        <v>1744</v>
      </c>
      <c r="I78" s="86">
        <v>3.63</v>
      </c>
      <c r="J78" s="92" t="s">
        <v>138</v>
      </c>
      <c r="K78" s="93">
        <v>3.3700000000000001E-2</v>
      </c>
      <c r="L78" s="93">
        <v>2.6399999999999993E-2</v>
      </c>
      <c r="M78" s="86">
        <v>6292.9299999999985</v>
      </c>
      <c r="N78" s="88">
        <v>102.91</v>
      </c>
      <c r="O78" s="86">
        <v>6.4760600000000004</v>
      </c>
      <c r="P78" s="87">
        <f t="shared" si="1"/>
        <v>1.5923954194161998E-3</v>
      </c>
      <c r="Q78" s="87">
        <f>O78/'סכום נכסי הקרן'!$C$42</f>
        <v>5.2514729460840059E-5</v>
      </c>
    </row>
    <row r="79" spans="2:17">
      <c r="B79" s="85" t="s">
        <v>1815</v>
      </c>
      <c r="C79" s="92" t="s">
        <v>1745</v>
      </c>
      <c r="D79" s="79">
        <v>90136035</v>
      </c>
      <c r="E79" s="79"/>
      <c r="F79" s="79" t="s">
        <v>1755</v>
      </c>
      <c r="G79" s="110">
        <v>42717</v>
      </c>
      <c r="H79" s="79" t="s">
        <v>1744</v>
      </c>
      <c r="I79" s="86">
        <v>3.34</v>
      </c>
      <c r="J79" s="92" t="s">
        <v>138</v>
      </c>
      <c r="K79" s="93">
        <v>3.85E-2</v>
      </c>
      <c r="L79" s="93">
        <v>3.3200000000000007E-2</v>
      </c>
      <c r="M79" s="86">
        <v>1656.8099999999997</v>
      </c>
      <c r="N79" s="88">
        <v>102.08</v>
      </c>
      <c r="O79" s="86">
        <v>1.6912699999999998</v>
      </c>
      <c r="P79" s="87">
        <f t="shared" si="1"/>
        <v>4.1586560362257853E-4</v>
      </c>
      <c r="Q79" s="87">
        <f>O79/'סכום נכסי הקרן'!$C$42</f>
        <v>1.3714602164778423E-5</v>
      </c>
    </row>
    <row r="80" spans="2:17">
      <c r="B80" s="85" t="s">
        <v>1815</v>
      </c>
      <c r="C80" s="92" t="s">
        <v>1745</v>
      </c>
      <c r="D80" s="79">
        <v>90136025</v>
      </c>
      <c r="E80" s="79"/>
      <c r="F80" s="79" t="s">
        <v>1755</v>
      </c>
      <c r="G80" s="110">
        <v>42710</v>
      </c>
      <c r="H80" s="79" t="s">
        <v>1744</v>
      </c>
      <c r="I80" s="86">
        <v>3.3400000000000003</v>
      </c>
      <c r="J80" s="92" t="s">
        <v>138</v>
      </c>
      <c r="K80" s="93">
        <v>3.8399999999999997E-2</v>
      </c>
      <c r="L80" s="93">
        <v>3.3099999999999997E-2</v>
      </c>
      <c r="M80" s="86">
        <v>4953.2299999999987</v>
      </c>
      <c r="N80" s="88">
        <v>102.08</v>
      </c>
      <c r="O80" s="86">
        <v>5.0562599999999991</v>
      </c>
      <c r="P80" s="87">
        <f t="shared" si="1"/>
        <v>1.2432814494271753E-3</v>
      </c>
      <c r="Q80" s="87">
        <f>O80/'סכום נכסי הקרן'!$C$42</f>
        <v>4.1001492571666583E-5</v>
      </c>
    </row>
    <row r="81" spans="2:17">
      <c r="B81" s="85" t="s">
        <v>1815</v>
      </c>
      <c r="C81" s="92" t="s">
        <v>1745</v>
      </c>
      <c r="D81" s="79">
        <v>90136003</v>
      </c>
      <c r="E81" s="79"/>
      <c r="F81" s="79" t="s">
        <v>1755</v>
      </c>
      <c r="G81" s="110">
        <v>42680</v>
      </c>
      <c r="H81" s="79" t="s">
        <v>1744</v>
      </c>
      <c r="I81" s="86">
        <v>4.59</v>
      </c>
      <c r="J81" s="92" t="s">
        <v>138</v>
      </c>
      <c r="K81" s="93">
        <v>3.6699999999999997E-2</v>
      </c>
      <c r="L81" s="93">
        <v>2.7300000000000001E-2</v>
      </c>
      <c r="M81" s="86">
        <v>21253.549999999996</v>
      </c>
      <c r="N81" s="88">
        <v>104.69</v>
      </c>
      <c r="O81" s="86">
        <v>22.250339999999998</v>
      </c>
      <c r="P81" s="87">
        <f t="shared" si="1"/>
        <v>5.4711258846355726E-3</v>
      </c>
      <c r="Q81" s="87">
        <f>O81/'סכום נכסי הקרן'!$C$42</f>
        <v>1.804292402342949E-4</v>
      </c>
    </row>
    <row r="82" spans="2:17">
      <c r="B82" s="85" t="s">
        <v>1815</v>
      </c>
      <c r="C82" s="92" t="s">
        <v>1745</v>
      </c>
      <c r="D82" s="79">
        <v>90136002</v>
      </c>
      <c r="E82" s="79"/>
      <c r="F82" s="79" t="s">
        <v>1755</v>
      </c>
      <c r="G82" s="110">
        <v>42680</v>
      </c>
      <c r="H82" s="79" t="s">
        <v>1744</v>
      </c>
      <c r="I82" s="86">
        <v>2.4700000000000002</v>
      </c>
      <c r="J82" s="92" t="s">
        <v>138</v>
      </c>
      <c r="K82" s="93">
        <v>3.1800000000000002E-2</v>
      </c>
      <c r="L82" s="93">
        <v>2.7000000000000003E-2</v>
      </c>
      <c r="M82" s="86">
        <v>25168.539999999994</v>
      </c>
      <c r="N82" s="88">
        <v>101.4</v>
      </c>
      <c r="O82" s="86">
        <v>25.520889999999994</v>
      </c>
      <c r="P82" s="87">
        <f t="shared" si="1"/>
        <v>6.2753199222095983E-3</v>
      </c>
      <c r="Q82" s="87">
        <f>O82/'סכום נכסי הקרן'!$C$42</f>
        <v>2.0695031144706165E-4</v>
      </c>
    </row>
    <row r="83" spans="2:17">
      <c r="B83" s="85" t="s">
        <v>1818</v>
      </c>
      <c r="C83" s="92" t="s">
        <v>1746</v>
      </c>
      <c r="D83" s="79">
        <v>470540</v>
      </c>
      <c r="E83" s="79"/>
      <c r="F83" s="79" t="s">
        <v>1755</v>
      </c>
      <c r="G83" s="110">
        <v>42884</v>
      </c>
      <c r="H83" s="79" t="s">
        <v>1744</v>
      </c>
      <c r="I83" s="86">
        <v>0.90999999999999981</v>
      </c>
      <c r="J83" s="92" t="s">
        <v>138</v>
      </c>
      <c r="K83" s="93">
        <v>2.2099999999999998E-2</v>
      </c>
      <c r="L83" s="93">
        <v>1.67E-2</v>
      </c>
      <c r="M83" s="86">
        <v>16004.829999999998</v>
      </c>
      <c r="N83" s="88">
        <v>100.69</v>
      </c>
      <c r="O83" s="86">
        <v>16.115259999999999</v>
      </c>
      <c r="P83" s="87">
        <f t="shared" si="1"/>
        <v>3.9625738808320345E-3</v>
      </c>
      <c r="Q83" s="87">
        <f>O83/'סכום נכסי הקרן'!$C$42</f>
        <v>1.3067953649149286E-4</v>
      </c>
    </row>
    <row r="84" spans="2:17">
      <c r="B84" s="85" t="s">
        <v>1818</v>
      </c>
      <c r="C84" s="92" t="s">
        <v>1746</v>
      </c>
      <c r="D84" s="79">
        <v>484097</v>
      </c>
      <c r="E84" s="79"/>
      <c r="F84" s="79" t="s">
        <v>1755</v>
      </c>
      <c r="G84" s="110">
        <v>43006</v>
      </c>
      <c r="H84" s="79" t="s">
        <v>1744</v>
      </c>
      <c r="I84" s="86">
        <v>1.1100000000000001</v>
      </c>
      <c r="J84" s="92" t="s">
        <v>138</v>
      </c>
      <c r="K84" s="93">
        <v>2.0799999999999999E-2</v>
      </c>
      <c r="L84" s="93">
        <v>1.84E-2</v>
      </c>
      <c r="M84" s="86">
        <v>18291.240000000002</v>
      </c>
      <c r="N84" s="88">
        <v>100.28</v>
      </c>
      <c r="O84" s="86">
        <v>18.342449999999996</v>
      </c>
      <c r="P84" s="87">
        <f t="shared" si="1"/>
        <v>4.5102166071454971E-3</v>
      </c>
      <c r="Q84" s="87">
        <f>O84/'סכום נכסי הקרן'!$C$42</f>
        <v>1.4873994363841369E-4</v>
      </c>
    </row>
    <row r="85" spans="2:17">
      <c r="B85" s="85" t="s">
        <v>1818</v>
      </c>
      <c r="C85" s="92" t="s">
        <v>1746</v>
      </c>
      <c r="D85" s="79">
        <v>465782</v>
      </c>
      <c r="E85" s="79"/>
      <c r="F85" s="79" t="s">
        <v>1755</v>
      </c>
      <c r="G85" s="110">
        <v>42828</v>
      </c>
      <c r="H85" s="79" t="s">
        <v>1744</v>
      </c>
      <c r="I85" s="86">
        <v>0.75000000000000011</v>
      </c>
      <c r="J85" s="92" t="s">
        <v>138</v>
      </c>
      <c r="K85" s="93">
        <v>2.2700000000000001E-2</v>
      </c>
      <c r="L85" s="93">
        <v>1.61E-2</v>
      </c>
      <c r="M85" s="86">
        <v>16004.829999999998</v>
      </c>
      <c r="N85" s="88">
        <v>101.06</v>
      </c>
      <c r="O85" s="86">
        <v>16.174479999999999</v>
      </c>
      <c r="P85" s="87">
        <f t="shared" si="1"/>
        <v>3.9771354594365918E-3</v>
      </c>
      <c r="Q85" s="87">
        <f>O85/'סכום נכסי הקרן'!$C$42</f>
        <v>1.3115975475362616E-4</v>
      </c>
    </row>
    <row r="86" spans="2:17">
      <c r="B86" s="85" t="s">
        <v>1818</v>
      </c>
      <c r="C86" s="92" t="s">
        <v>1746</v>
      </c>
      <c r="D86" s="79">
        <v>467404</v>
      </c>
      <c r="E86" s="79"/>
      <c r="F86" s="79" t="s">
        <v>1755</v>
      </c>
      <c r="G86" s="110">
        <v>42859</v>
      </c>
      <c r="H86" s="79" t="s">
        <v>1744</v>
      </c>
      <c r="I86" s="86">
        <v>0.84</v>
      </c>
      <c r="J86" s="92" t="s">
        <v>138</v>
      </c>
      <c r="K86" s="93">
        <v>2.2799999999999997E-2</v>
      </c>
      <c r="L86" s="93">
        <v>1.5999999999999997E-2</v>
      </c>
      <c r="M86" s="86">
        <v>16004.829999999998</v>
      </c>
      <c r="N86" s="88">
        <v>100.93</v>
      </c>
      <c r="O86" s="86">
        <v>16.153679999999998</v>
      </c>
      <c r="P86" s="87">
        <f t="shared" si="1"/>
        <v>3.9720209569885203E-3</v>
      </c>
      <c r="Q86" s="87">
        <f>O86/'סכום נכסי הקרן'!$C$42</f>
        <v>1.3099108640083362E-4</v>
      </c>
    </row>
    <row r="87" spans="2:17">
      <c r="B87" s="85" t="s">
        <v>1819</v>
      </c>
      <c r="C87" s="92" t="s">
        <v>1745</v>
      </c>
      <c r="D87" s="79">
        <v>91102700</v>
      </c>
      <c r="E87" s="79"/>
      <c r="F87" s="79" t="s">
        <v>1756</v>
      </c>
      <c r="G87" s="110">
        <v>43093</v>
      </c>
      <c r="H87" s="79" t="s">
        <v>1744</v>
      </c>
      <c r="I87" s="86">
        <v>3.92</v>
      </c>
      <c r="J87" s="92" t="s">
        <v>138</v>
      </c>
      <c r="K87" s="93">
        <v>2.6089999999999999E-2</v>
      </c>
      <c r="L87" s="93">
        <v>2.4799999999999999E-2</v>
      </c>
      <c r="M87" s="86">
        <v>34808.94999999999</v>
      </c>
      <c r="N87" s="88">
        <v>104.22</v>
      </c>
      <c r="O87" s="86">
        <v>36.277889999999992</v>
      </c>
      <c r="P87" s="87">
        <f t="shared" si="1"/>
        <v>8.9203537123011128E-3</v>
      </c>
      <c r="Q87" s="87">
        <f>O87/'סכום נכסי הקרן'!$C$42</f>
        <v>2.941794206292274E-4</v>
      </c>
    </row>
    <row r="88" spans="2:17">
      <c r="B88" s="85" t="s">
        <v>1819</v>
      </c>
      <c r="C88" s="92" t="s">
        <v>1745</v>
      </c>
      <c r="D88" s="79">
        <v>91102701</v>
      </c>
      <c r="E88" s="79"/>
      <c r="F88" s="79" t="s">
        <v>1756</v>
      </c>
      <c r="G88" s="110">
        <v>43374</v>
      </c>
      <c r="H88" s="79" t="s">
        <v>1744</v>
      </c>
      <c r="I88" s="86">
        <v>3.91</v>
      </c>
      <c r="J88" s="92" t="s">
        <v>138</v>
      </c>
      <c r="K88" s="93">
        <v>2.6849999999999999E-2</v>
      </c>
      <c r="L88" s="93">
        <v>2.4399999999999995E-2</v>
      </c>
      <c r="M88" s="86">
        <v>48732.529999999992</v>
      </c>
      <c r="N88" s="88">
        <v>103.62</v>
      </c>
      <c r="O88" s="86">
        <v>50.496649999999995</v>
      </c>
      <c r="P88" s="87">
        <f t="shared" si="1"/>
        <v>1.2416598079057798E-2</v>
      </c>
      <c r="Q88" s="87">
        <f>O88/'סכום נכסי הקרן'!$C$42</f>
        <v>4.094801335115377E-4</v>
      </c>
    </row>
    <row r="89" spans="2:17">
      <c r="B89" s="85" t="s">
        <v>1820</v>
      </c>
      <c r="C89" s="92" t="s">
        <v>1745</v>
      </c>
      <c r="D89" s="79">
        <v>91040003</v>
      </c>
      <c r="E89" s="79"/>
      <c r="F89" s="79" t="s">
        <v>580</v>
      </c>
      <c r="G89" s="110">
        <v>43301</v>
      </c>
      <c r="H89" s="79" t="s">
        <v>258</v>
      </c>
      <c r="I89" s="86">
        <v>1.35</v>
      </c>
      <c r="J89" s="92" t="s">
        <v>137</v>
      </c>
      <c r="K89" s="93">
        <v>6.5111000000000002E-2</v>
      </c>
      <c r="L89" s="93">
        <v>6.6299999999999998E-2</v>
      </c>
      <c r="M89" s="86">
        <v>30725.089999999997</v>
      </c>
      <c r="N89" s="88">
        <v>101.19</v>
      </c>
      <c r="O89" s="86">
        <v>108.25788999999999</v>
      </c>
      <c r="P89" s="87">
        <f t="shared" si="1"/>
        <v>2.6619482857117259E-2</v>
      </c>
      <c r="Q89" s="87">
        <f>O89/'סכום נכסי הקרן'!$C$42</f>
        <v>8.7786922995639039E-4</v>
      </c>
    </row>
    <row r="90" spans="2:17">
      <c r="B90" s="85" t="s">
        <v>1820</v>
      </c>
      <c r="C90" s="92" t="s">
        <v>1745</v>
      </c>
      <c r="D90" s="79">
        <v>91040006</v>
      </c>
      <c r="E90" s="79"/>
      <c r="F90" s="79" t="s">
        <v>580</v>
      </c>
      <c r="G90" s="110">
        <v>43496</v>
      </c>
      <c r="H90" s="79" t="s">
        <v>258</v>
      </c>
      <c r="I90" s="86">
        <v>1.33</v>
      </c>
      <c r="J90" s="92" t="s">
        <v>137</v>
      </c>
      <c r="K90" s="93">
        <v>6.5093999999999999E-2</v>
      </c>
      <c r="L90" s="93">
        <v>6.6500000000000017E-2</v>
      </c>
      <c r="M90" s="86">
        <v>11380.759999999998</v>
      </c>
      <c r="N90" s="88">
        <v>101.19</v>
      </c>
      <c r="O90" s="86">
        <v>40.099379999999989</v>
      </c>
      <c r="P90" s="87">
        <f t="shared" si="1"/>
        <v>9.8600181334684289E-3</v>
      </c>
      <c r="Q90" s="87">
        <f>O90/'סכום נכסי הקרן'!$C$42</f>
        <v>3.2516809483658582E-4</v>
      </c>
    </row>
    <row r="91" spans="2:17">
      <c r="B91" s="85" t="s">
        <v>1820</v>
      </c>
      <c r="C91" s="92" t="s">
        <v>1745</v>
      </c>
      <c r="D91" s="79">
        <v>91040009</v>
      </c>
      <c r="E91" s="79"/>
      <c r="F91" s="79" t="s">
        <v>580</v>
      </c>
      <c r="G91" s="110">
        <v>43738</v>
      </c>
      <c r="H91" s="79" t="s">
        <v>258</v>
      </c>
      <c r="I91" s="86">
        <v>1.33</v>
      </c>
      <c r="J91" s="92" t="s">
        <v>137</v>
      </c>
      <c r="K91" s="93">
        <v>6.5093999999999999E-2</v>
      </c>
      <c r="L91" s="93">
        <v>6.7400000000000002E-2</v>
      </c>
      <c r="M91" s="86">
        <v>2966.2299999999996</v>
      </c>
      <c r="N91" s="88">
        <v>101.08</v>
      </c>
      <c r="O91" s="86">
        <v>10.439979999999998</v>
      </c>
      <c r="P91" s="87">
        <f t="shared" si="1"/>
        <v>2.5670818878757665E-3</v>
      </c>
      <c r="Q91" s="87">
        <f>O91/'סכום נכסי הקרן'!$C$42</f>
        <v>8.4658376432056046E-5</v>
      </c>
    </row>
    <row r="92" spans="2:17">
      <c r="B92" s="85" t="s">
        <v>1820</v>
      </c>
      <c r="C92" s="92" t="s">
        <v>1745</v>
      </c>
      <c r="D92" s="79">
        <v>6615</v>
      </c>
      <c r="E92" s="79"/>
      <c r="F92" s="79" t="s">
        <v>580</v>
      </c>
      <c r="G92" s="110">
        <v>43496</v>
      </c>
      <c r="H92" s="79" t="s">
        <v>258</v>
      </c>
      <c r="I92" s="86">
        <v>1.33</v>
      </c>
      <c r="J92" s="92" t="s">
        <v>137</v>
      </c>
      <c r="K92" s="93">
        <v>6.5093999999999999E-2</v>
      </c>
      <c r="L92" s="93">
        <v>6.7400000000000015E-2</v>
      </c>
      <c r="M92" s="86">
        <v>2078.4299999999994</v>
      </c>
      <c r="N92" s="88">
        <v>101.08</v>
      </c>
      <c r="O92" s="86">
        <v>7.3152599999999985</v>
      </c>
      <c r="P92" s="87">
        <f t="shared" si="1"/>
        <v>1.7987459220326167E-3</v>
      </c>
      <c r="Q92" s="87">
        <f>O92/'סכום נכסי הקרן'!$C$42</f>
        <v>5.9319848771584069E-5</v>
      </c>
    </row>
    <row r="93" spans="2:17">
      <c r="B93" s="85" t="s">
        <v>1820</v>
      </c>
      <c r="C93" s="92" t="s">
        <v>1745</v>
      </c>
      <c r="D93" s="79">
        <v>66679</v>
      </c>
      <c r="E93" s="79"/>
      <c r="F93" s="79" t="s">
        <v>580</v>
      </c>
      <c r="G93" s="110">
        <v>43496</v>
      </c>
      <c r="H93" s="79" t="s">
        <v>258</v>
      </c>
      <c r="I93" s="86">
        <v>1.3299999999999998</v>
      </c>
      <c r="J93" s="92" t="s">
        <v>137</v>
      </c>
      <c r="K93" s="93">
        <v>6.5093999999999999E-2</v>
      </c>
      <c r="L93" s="93">
        <v>6.7400000000000002E-2</v>
      </c>
      <c r="M93" s="86">
        <v>1795.7999999999997</v>
      </c>
      <c r="N93" s="88">
        <v>101.08</v>
      </c>
      <c r="O93" s="86">
        <v>6.3205299999999989</v>
      </c>
      <c r="P93" s="87">
        <f t="shared" si="1"/>
        <v>1.5541522191398276E-3</v>
      </c>
      <c r="Q93" s="87">
        <f>O93/'סכום נכסי הקרן'!$C$42</f>
        <v>5.1253528070944887E-5</v>
      </c>
    </row>
    <row r="94" spans="2:17">
      <c r="B94" s="85" t="s">
        <v>1820</v>
      </c>
      <c r="C94" s="92" t="s">
        <v>1745</v>
      </c>
      <c r="D94" s="79">
        <v>6719</v>
      </c>
      <c r="E94" s="79"/>
      <c r="F94" s="79" t="s">
        <v>580</v>
      </c>
      <c r="G94" s="110">
        <v>43487</v>
      </c>
      <c r="H94" s="79" t="s">
        <v>258</v>
      </c>
      <c r="I94" s="86">
        <v>1.3299999999999996</v>
      </c>
      <c r="J94" s="92" t="s">
        <v>137</v>
      </c>
      <c r="K94" s="93">
        <v>6.5093999999999999E-2</v>
      </c>
      <c r="L94" s="93">
        <v>6.7399999999999988E-2</v>
      </c>
      <c r="M94" s="86">
        <v>832.00999999999988</v>
      </c>
      <c r="N94" s="88">
        <v>101.08</v>
      </c>
      <c r="O94" s="86">
        <v>2.9283399999999999</v>
      </c>
      <c r="P94" s="87">
        <f t="shared" si="1"/>
        <v>7.2004817782621452E-4</v>
      </c>
      <c r="Q94" s="87">
        <f>O94/'סכום נכסי הקרן'!$C$42</f>
        <v>2.3746071356558828E-5</v>
      </c>
    </row>
    <row r="95" spans="2:17">
      <c r="B95" s="85" t="s">
        <v>1820</v>
      </c>
      <c r="C95" s="92" t="s">
        <v>1745</v>
      </c>
      <c r="D95" s="79">
        <v>6735</v>
      </c>
      <c r="E95" s="79"/>
      <c r="F95" s="79" t="s">
        <v>580</v>
      </c>
      <c r="G95" s="110">
        <v>43493</v>
      </c>
      <c r="H95" s="79" t="s">
        <v>258</v>
      </c>
      <c r="I95" s="86">
        <v>1.33</v>
      </c>
      <c r="J95" s="92" t="s">
        <v>137</v>
      </c>
      <c r="K95" s="93">
        <v>6.5093999999999999E-2</v>
      </c>
      <c r="L95" s="93">
        <v>6.7400000000000002E-2</v>
      </c>
      <c r="M95" s="86">
        <v>2049.83</v>
      </c>
      <c r="N95" s="88">
        <v>101.08</v>
      </c>
      <c r="O95" s="86">
        <v>7.2146099999999986</v>
      </c>
      <c r="P95" s="87">
        <f t="shared" si="1"/>
        <v>1.7739971397538483E-3</v>
      </c>
      <c r="Q95" s="87">
        <f>O95/'סכום נכסי הקרן'!$C$42</f>
        <v>5.8503672343287617E-5</v>
      </c>
    </row>
    <row r="96" spans="2:17">
      <c r="B96" s="85" t="s">
        <v>1820</v>
      </c>
      <c r="C96" s="92" t="s">
        <v>1745</v>
      </c>
      <c r="D96" s="79">
        <v>6956</v>
      </c>
      <c r="E96" s="79"/>
      <c r="F96" s="79" t="s">
        <v>580</v>
      </c>
      <c r="G96" s="110">
        <v>43628</v>
      </c>
      <c r="H96" s="79" t="s">
        <v>258</v>
      </c>
      <c r="I96" s="86">
        <v>1.3500000000000003</v>
      </c>
      <c r="J96" s="92" t="s">
        <v>137</v>
      </c>
      <c r="K96" s="93">
        <v>6.5093999999999999E-2</v>
      </c>
      <c r="L96" s="93">
        <v>6.7900000000000016E-2</v>
      </c>
      <c r="M96" s="86">
        <v>3539.3199999999993</v>
      </c>
      <c r="N96" s="88">
        <v>101.08</v>
      </c>
      <c r="O96" s="86">
        <v>12.457019999999996</v>
      </c>
      <c r="P96" s="87">
        <f t="shared" si="1"/>
        <v>3.0630509271958543E-3</v>
      </c>
      <c r="Q96" s="87">
        <f>O96/'סכום נכסי הקרן'!$C$42</f>
        <v>1.0101466558189294E-4</v>
      </c>
    </row>
    <row r="97" spans="2:17">
      <c r="B97" s="85" t="s">
        <v>1820</v>
      </c>
      <c r="C97" s="92" t="s">
        <v>1745</v>
      </c>
      <c r="D97" s="79">
        <v>6829</v>
      </c>
      <c r="E97" s="79"/>
      <c r="F97" s="79" t="s">
        <v>580</v>
      </c>
      <c r="G97" s="110">
        <v>43738</v>
      </c>
      <c r="H97" s="79" t="s">
        <v>258</v>
      </c>
      <c r="I97" s="86">
        <v>1.3299999999999998</v>
      </c>
      <c r="J97" s="92" t="s">
        <v>137</v>
      </c>
      <c r="K97" s="93">
        <v>6.5093999999999999E-2</v>
      </c>
      <c r="L97" s="93">
        <v>6.7399999999999988E-2</v>
      </c>
      <c r="M97" s="86">
        <v>1435.5599999999997</v>
      </c>
      <c r="N97" s="88">
        <v>101.08</v>
      </c>
      <c r="O97" s="86">
        <v>5.0525899999999995</v>
      </c>
      <c r="P97" s="87">
        <f t="shared" si="1"/>
        <v>1.2423790348125398E-3</v>
      </c>
      <c r="Q97" s="87">
        <f>O97/'סכום נכסי הקרן'!$C$42</f>
        <v>4.0971732338265217E-5</v>
      </c>
    </row>
    <row r="98" spans="2:17">
      <c r="B98" s="85" t="s">
        <v>1820</v>
      </c>
      <c r="C98" s="92" t="s">
        <v>1745</v>
      </c>
      <c r="D98" s="79">
        <v>6886</v>
      </c>
      <c r="E98" s="79"/>
      <c r="F98" s="79" t="s">
        <v>580</v>
      </c>
      <c r="G98" s="110">
        <v>43578</v>
      </c>
      <c r="H98" s="79" t="s">
        <v>258</v>
      </c>
      <c r="I98" s="86">
        <v>1.3299999999999998</v>
      </c>
      <c r="J98" s="92" t="s">
        <v>137</v>
      </c>
      <c r="K98" s="93">
        <v>6.5111000000000002E-2</v>
      </c>
      <c r="L98" s="93">
        <v>6.699999999999999E-2</v>
      </c>
      <c r="M98" s="86">
        <v>927.92999999999984</v>
      </c>
      <c r="N98" s="88">
        <v>101.08</v>
      </c>
      <c r="O98" s="86">
        <v>3.2659399999999996</v>
      </c>
      <c r="P98" s="87">
        <f t="shared" si="1"/>
        <v>8.0306048679106479E-4</v>
      </c>
      <c r="Q98" s="87">
        <f>O98/'סכום נכסי הקרן'!$C$42</f>
        <v>2.6483688467268052E-5</v>
      </c>
    </row>
    <row r="99" spans="2:17">
      <c r="B99" s="85" t="s">
        <v>1820</v>
      </c>
      <c r="C99" s="92" t="s">
        <v>1745</v>
      </c>
      <c r="D99" s="79">
        <v>6889</v>
      </c>
      <c r="E99" s="79"/>
      <c r="F99" s="79" t="s">
        <v>580</v>
      </c>
      <c r="G99" s="110">
        <v>43584</v>
      </c>
      <c r="H99" s="79" t="s">
        <v>258</v>
      </c>
      <c r="I99" s="86">
        <v>1.35</v>
      </c>
      <c r="J99" s="92" t="s">
        <v>137</v>
      </c>
      <c r="K99" s="93">
        <v>6.5111000000000002E-2</v>
      </c>
      <c r="L99" s="93">
        <v>6.720000000000001E-2</v>
      </c>
      <c r="M99" s="86">
        <v>1773.8999999999996</v>
      </c>
      <c r="N99" s="88">
        <v>101.08</v>
      </c>
      <c r="O99" s="86">
        <v>6.2434399999999988</v>
      </c>
      <c r="P99" s="87">
        <f t="shared" si="1"/>
        <v>1.5351965944416632E-3</v>
      </c>
      <c r="Q99" s="87">
        <f>O99/'סכום נכסי הקרן'!$C$42</f>
        <v>5.0628400988407637E-5</v>
      </c>
    </row>
    <row r="100" spans="2:17">
      <c r="B100" s="85" t="s">
        <v>1820</v>
      </c>
      <c r="C100" s="92" t="s">
        <v>1745</v>
      </c>
      <c r="D100" s="79">
        <v>6926</v>
      </c>
      <c r="E100" s="79"/>
      <c r="F100" s="79" t="s">
        <v>580</v>
      </c>
      <c r="G100" s="110">
        <v>43738</v>
      </c>
      <c r="H100" s="79" t="s">
        <v>258</v>
      </c>
      <c r="I100" s="86">
        <v>1.35</v>
      </c>
      <c r="J100" s="92" t="s">
        <v>137</v>
      </c>
      <c r="K100" s="93">
        <v>6.5111000000000002E-2</v>
      </c>
      <c r="L100" s="93">
        <v>6.7199999999999996E-2</v>
      </c>
      <c r="M100" s="86">
        <v>781.94</v>
      </c>
      <c r="N100" s="88">
        <v>101.08</v>
      </c>
      <c r="O100" s="86">
        <v>2.7521399999999994</v>
      </c>
      <c r="P100" s="87">
        <f t="shared" si="1"/>
        <v>6.7672244074207146E-4</v>
      </c>
      <c r="Q100" s="87">
        <f>O100/'סכום נכסי הקרן'!$C$42</f>
        <v>2.2317255791076105E-5</v>
      </c>
    </row>
    <row r="101" spans="2:17">
      <c r="B101" s="85" t="s">
        <v>1820</v>
      </c>
      <c r="C101" s="92" t="s">
        <v>1745</v>
      </c>
      <c r="D101" s="79">
        <v>91050037</v>
      </c>
      <c r="E101" s="79"/>
      <c r="F101" s="79" t="s">
        <v>580</v>
      </c>
      <c r="G101" s="110">
        <v>43706</v>
      </c>
      <c r="H101" s="79" t="s">
        <v>258</v>
      </c>
      <c r="I101" s="86">
        <v>1.3399999999999999</v>
      </c>
      <c r="J101" s="92" t="s">
        <v>137</v>
      </c>
      <c r="K101" s="93">
        <v>6.3948000000000005E-2</v>
      </c>
      <c r="L101" s="93">
        <v>6.6400000000000001E-2</v>
      </c>
      <c r="M101" s="86">
        <v>429.33999999999992</v>
      </c>
      <c r="N101" s="88">
        <v>100.56</v>
      </c>
      <c r="O101" s="86">
        <v>1.5033199999999998</v>
      </c>
      <c r="P101" s="87">
        <f t="shared" si="1"/>
        <v>3.6965066443435689E-4</v>
      </c>
      <c r="Q101" s="87">
        <f>O101/'סכום נכסי הקרן'!$C$42</f>
        <v>1.219050519807878E-5</v>
      </c>
    </row>
    <row r="102" spans="2:17">
      <c r="B102" s="85" t="s">
        <v>1820</v>
      </c>
      <c r="C102" s="92" t="s">
        <v>1745</v>
      </c>
      <c r="D102" s="79">
        <v>7007</v>
      </c>
      <c r="E102" s="79"/>
      <c r="F102" s="79" t="s">
        <v>580</v>
      </c>
      <c r="G102" s="110">
        <v>43738</v>
      </c>
      <c r="H102" s="79" t="s">
        <v>258</v>
      </c>
      <c r="I102" s="86">
        <v>1.33</v>
      </c>
      <c r="J102" s="92" t="s">
        <v>137</v>
      </c>
      <c r="K102" s="93">
        <v>6.5093999999999999E-2</v>
      </c>
      <c r="L102" s="93">
        <v>6.7700000000000024E-2</v>
      </c>
      <c r="M102" s="86">
        <v>1404.41</v>
      </c>
      <c r="N102" s="88">
        <v>101.08</v>
      </c>
      <c r="O102" s="86">
        <v>4.9429499999999988</v>
      </c>
      <c r="P102" s="87">
        <f t="shared" si="1"/>
        <v>1.2154197055622251E-3</v>
      </c>
      <c r="Q102" s="87">
        <f>O102/'סכום נכסי הקרן'!$C$42</f>
        <v>4.0082655501718525E-5</v>
      </c>
    </row>
    <row r="103" spans="2:17">
      <c r="B103" s="85" t="s">
        <v>1820</v>
      </c>
      <c r="C103" s="92" t="s">
        <v>1745</v>
      </c>
      <c r="D103" s="79">
        <v>91040010</v>
      </c>
      <c r="E103" s="79"/>
      <c r="F103" s="79" t="s">
        <v>580</v>
      </c>
      <c r="G103" s="110">
        <v>43669</v>
      </c>
      <c r="H103" s="79" t="s">
        <v>258</v>
      </c>
      <c r="I103" s="86">
        <v>1.3299999999999998</v>
      </c>
      <c r="J103" s="92" t="s">
        <v>137</v>
      </c>
      <c r="K103" s="93">
        <v>6.5093999999999999E-2</v>
      </c>
      <c r="L103" s="93">
        <v>6.770000000000001E-2</v>
      </c>
      <c r="M103" s="86">
        <v>54.899999999999991</v>
      </c>
      <c r="N103" s="88">
        <v>101.08</v>
      </c>
      <c r="O103" s="86">
        <v>0.19321999999999998</v>
      </c>
      <c r="P103" s="87">
        <f t="shared" si="1"/>
        <v>4.7510777068093578E-5</v>
      </c>
      <c r="Q103" s="87">
        <f>O103/'סכום נכסי הקרן'!$C$42</f>
        <v>1.5668316887773606E-6</v>
      </c>
    </row>
    <row r="104" spans="2:17">
      <c r="B104" s="85" t="s">
        <v>1820</v>
      </c>
      <c r="C104" s="92" t="s">
        <v>1745</v>
      </c>
      <c r="D104" s="79">
        <v>7078</v>
      </c>
      <c r="E104" s="79"/>
      <c r="F104" s="79" t="s">
        <v>580</v>
      </c>
      <c r="G104" s="110">
        <v>43677</v>
      </c>
      <c r="H104" s="79" t="s">
        <v>258</v>
      </c>
      <c r="I104" s="86">
        <v>1.33</v>
      </c>
      <c r="J104" s="92" t="s">
        <v>137</v>
      </c>
      <c r="K104" s="93">
        <v>6.5093999999999999E-2</v>
      </c>
      <c r="L104" s="93">
        <v>6.7699999999999996E-2</v>
      </c>
      <c r="M104" s="86">
        <v>988.13999999999987</v>
      </c>
      <c r="N104" s="88">
        <v>101.08</v>
      </c>
      <c r="O104" s="86">
        <v>3.4778499999999997</v>
      </c>
      <c r="P104" s="87">
        <f t="shared" si="1"/>
        <v>8.5516693937619942E-4</v>
      </c>
      <c r="Q104" s="87">
        <f>O104/'סכום נכסי הקרן'!$C$42</f>
        <v>2.8202078401895994E-5</v>
      </c>
    </row>
    <row r="105" spans="2:17">
      <c r="B105" s="85" t="s">
        <v>1821</v>
      </c>
      <c r="C105" s="92" t="s">
        <v>1745</v>
      </c>
      <c r="D105" s="79">
        <v>455954</v>
      </c>
      <c r="E105" s="79"/>
      <c r="F105" s="79" t="s">
        <v>1756</v>
      </c>
      <c r="G105" s="110">
        <v>42732</v>
      </c>
      <c r="H105" s="79" t="s">
        <v>1744</v>
      </c>
      <c r="I105" s="86">
        <v>3.7700000000000005</v>
      </c>
      <c r="J105" s="92" t="s">
        <v>138</v>
      </c>
      <c r="K105" s="93">
        <v>2.1613000000000004E-2</v>
      </c>
      <c r="L105" s="93">
        <v>7.8000000000000005E-3</v>
      </c>
      <c r="M105" s="86">
        <v>72833.909999999989</v>
      </c>
      <c r="N105" s="88">
        <v>107.42</v>
      </c>
      <c r="O105" s="86">
        <v>78.238189999999989</v>
      </c>
      <c r="P105" s="87">
        <f t="shared" si="1"/>
        <v>1.9237952609984205E-2</v>
      </c>
      <c r="Q105" s="87">
        <f>O105/'סכום נכסי הקרן'!$C$42</f>
        <v>6.3443781888305561E-4</v>
      </c>
    </row>
    <row r="106" spans="2:17">
      <c r="B106" s="85" t="s">
        <v>1819</v>
      </c>
      <c r="C106" s="92" t="s">
        <v>1745</v>
      </c>
      <c r="D106" s="79">
        <v>91102799</v>
      </c>
      <c r="E106" s="79"/>
      <c r="F106" s="79" t="s">
        <v>1756</v>
      </c>
      <c r="G106" s="110">
        <v>41339</v>
      </c>
      <c r="H106" s="79" t="s">
        <v>1744</v>
      </c>
      <c r="I106" s="86">
        <v>2.31</v>
      </c>
      <c r="J106" s="92" t="s">
        <v>138</v>
      </c>
      <c r="K106" s="93">
        <v>4.7500000000000001E-2</v>
      </c>
      <c r="L106" s="93">
        <v>6.4000000000000003E-3</v>
      </c>
      <c r="M106" s="86">
        <v>8530.9</v>
      </c>
      <c r="N106" s="88">
        <v>116.46</v>
      </c>
      <c r="O106" s="86">
        <v>9.9350899999999989</v>
      </c>
      <c r="P106" s="87">
        <f t="shared" si="1"/>
        <v>2.4429347176350576E-3</v>
      </c>
      <c r="Q106" s="87">
        <f>O106/'סכום נכסי הקרן'!$C$42</f>
        <v>8.0564195439680508E-5</v>
      </c>
    </row>
    <row r="107" spans="2:17">
      <c r="B107" s="85" t="s">
        <v>1819</v>
      </c>
      <c r="C107" s="92" t="s">
        <v>1745</v>
      </c>
      <c r="D107" s="79">
        <v>91102798</v>
      </c>
      <c r="E107" s="79"/>
      <c r="F107" s="79" t="s">
        <v>1756</v>
      </c>
      <c r="G107" s="110">
        <v>41338</v>
      </c>
      <c r="H107" s="79" t="s">
        <v>1744</v>
      </c>
      <c r="I107" s="86">
        <v>2.31</v>
      </c>
      <c r="J107" s="92" t="s">
        <v>138</v>
      </c>
      <c r="K107" s="93">
        <v>4.4999999999999998E-2</v>
      </c>
      <c r="L107" s="93">
        <v>5.0000000000000001E-3</v>
      </c>
      <c r="M107" s="86">
        <v>14510.029999999997</v>
      </c>
      <c r="N107" s="88">
        <v>116.01</v>
      </c>
      <c r="O107" s="86">
        <v>16.833069999999996</v>
      </c>
      <c r="P107" s="87">
        <f t="shared" si="1"/>
        <v>4.1390758520940575E-3</v>
      </c>
      <c r="Q107" s="87">
        <f>O107/'סכום נכסי הקרן'!$C$42</f>
        <v>1.3650029756447326E-4</v>
      </c>
    </row>
    <row r="108" spans="2:17">
      <c r="B108" s="85" t="s">
        <v>1822</v>
      </c>
      <c r="C108" s="92" t="s">
        <v>1746</v>
      </c>
      <c r="D108" s="79">
        <v>414968</v>
      </c>
      <c r="E108" s="79"/>
      <c r="F108" s="79" t="s">
        <v>572</v>
      </c>
      <c r="G108" s="110">
        <v>42432</v>
      </c>
      <c r="H108" s="79" t="s">
        <v>136</v>
      </c>
      <c r="I108" s="86">
        <v>6.0499999999999989</v>
      </c>
      <c r="J108" s="92" t="s">
        <v>138</v>
      </c>
      <c r="K108" s="93">
        <v>2.5399999999999999E-2</v>
      </c>
      <c r="L108" s="93">
        <v>3.9999999999999983E-3</v>
      </c>
      <c r="M108" s="86">
        <v>76646.159999999989</v>
      </c>
      <c r="N108" s="88">
        <v>117.42</v>
      </c>
      <c r="O108" s="86">
        <v>89.997910000000005</v>
      </c>
      <c r="P108" s="87">
        <f t="shared" si="1"/>
        <v>2.2129544760399286E-2</v>
      </c>
      <c r="Q108" s="87">
        <f>O108/'סכום נכסי הקרן'!$C$42</f>
        <v>7.2979804011868825E-4</v>
      </c>
    </row>
    <row r="109" spans="2:17">
      <c r="B109" s="85" t="s">
        <v>1823</v>
      </c>
      <c r="C109" s="92" t="s">
        <v>1745</v>
      </c>
      <c r="D109" s="79">
        <v>90145980</v>
      </c>
      <c r="E109" s="79"/>
      <c r="F109" s="79" t="s">
        <v>1756</v>
      </c>
      <c r="G109" s="110">
        <v>42242</v>
      </c>
      <c r="H109" s="79" t="s">
        <v>1744</v>
      </c>
      <c r="I109" s="86">
        <v>4.88</v>
      </c>
      <c r="J109" s="92" t="s">
        <v>138</v>
      </c>
      <c r="K109" s="93">
        <v>2.8221E-2</v>
      </c>
      <c r="L109" s="93">
        <v>1.21E-2</v>
      </c>
      <c r="M109" s="86">
        <v>134463.08999999997</v>
      </c>
      <c r="N109" s="88">
        <v>108.6</v>
      </c>
      <c r="O109" s="86">
        <v>146.02690999999999</v>
      </c>
      <c r="P109" s="87">
        <f t="shared" si="1"/>
        <v>3.5906489840350712E-2</v>
      </c>
      <c r="Q109" s="87">
        <f>O109/'סכום נכסי הקרן'!$C$42</f>
        <v>1.1841403063980937E-3</v>
      </c>
    </row>
    <row r="110" spans="2:17">
      <c r="B110" s="85" t="s">
        <v>1824</v>
      </c>
      <c r="C110" s="92" t="s">
        <v>1746</v>
      </c>
      <c r="D110" s="79">
        <v>7134</v>
      </c>
      <c r="E110" s="79"/>
      <c r="F110" s="79" t="s">
        <v>572</v>
      </c>
      <c r="G110" s="110">
        <v>43738</v>
      </c>
      <c r="H110" s="79" t="s">
        <v>136</v>
      </c>
      <c r="I110" s="86">
        <v>6.71</v>
      </c>
      <c r="J110" s="92" t="s">
        <v>138</v>
      </c>
      <c r="K110" s="93">
        <v>0.04</v>
      </c>
      <c r="L110" s="93">
        <v>3.8800000000000001E-2</v>
      </c>
      <c r="M110" s="86">
        <v>1686.2999999999997</v>
      </c>
      <c r="N110" s="88">
        <v>101.57</v>
      </c>
      <c r="O110" s="86">
        <v>1.7127599999999998</v>
      </c>
      <c r="P110" s="87">
        <f t="shared" si="1"/>
        <v>4.2114976985378305E-4</v>
      </c>
      <c r="Q110" s="87">
        <f>O110/'סכום נכסי הקרן'!$C$42</f>
        <v>1.3888865765812609E-5</v>
      </c>
    </row>
    <row r="111" spans="2:17">
      <c r="B111" s="85" t="s">
        <v>1824</v>
      </c>
      <c r="C111" s="92" t="s">
        <v>1746</v>
      </c>
      <c r="D111" s="79">
        <v>487742</v>
      </c>
      <c r="E111" s="79"/>
      <c r="F111" s="79" t="s">
        <v>572</v>
      </c>
      <c r="G111" s="110">
        <v>43072</v>
      </c>
      <c r="H111" s="79" t="s">
        <v>136</v>
      </c>
      <c r="I111" s="86">
        <v>6.78</v>
      </c>
      <c r="J111" s="92" t="s">
        <v>138</v>
      </c>
      <c r="K111" s="93">
        <v>0.04</v>
      </c>
      <c r="L111" s="93">
        <v>3.2500000000000008E-2</v>
      </c>
      <c r="M111" s="86">
        <v>27705.749999999996</v>
      </c>
      <c r="N111" s="88">
        <v>107.69</v>
      </c>
      <c r="O111" s="86">
        <v>29.836309999999994</v>
      </c>
      <c r="P111" s="87">
        <f t="shared" si="1"/>
        <v>7.3364365642507555E-3</v>
      </c>
      <c r="Q111" s="87">
        <f>O111/'סכום נכסי הקרן'!$C$42</f>
        <v>2.4194429139936263E-4</v>
      </c>
    </row>
    <row r="112" spans="2:17">
      <c r="B112" s="85" t="s">
        <v>1825</v>
      </c>
      <c r="C112" s="92" t="s">
        <v>1745</v>
      </c>
      <c r="D112" s="79">
        <v>90240690</v>
      </c>
      <c r="E112" s="79"/>
      <c r="F112" s="79" t="s">
        <v>572</v>
      </c>
      <c r="G112" s="110">
        <v>42326</v>
      </c>
      <c r="H112" s="79" t="s">
        <v>136</v>
      </c>
      <c r="I112" s="86">
        <v>9.93</v>
      </c>
      <c r="J112" s="92" t="s">
        <v>138</v>
      </c>
      <c r="K112" s="93">
        <v>3.5499999999999997E-2</v>
      </c>
      <c r="L112" s="93">
        <v>2.1100000000000004E-2</v>
      </c>
      <c r="M112" s="86">
        <v>1386.0699999999997</v>
      </c>
      <c r="N112" s="88">
        <v>115.89</v>
      </c>
      <c r="O112" s="86">
        <v>1.6059199999999996</v>
      </c>
      <c r="P112" s="87">
        <f t="shared" si="1"/>
        <v>3.9487893131763183E-4</v>
      </c>
      <c r="Q112" s="87">
        <f>O112/'סכום נכסי הקרן'!$C$42</f>
        <v>1.3022494284449532E-5</v>
      </c>
    </row>
    <row r="113" spans="2:17">
      <c r="B113" s="85" t="s">
        <v>1825</v>
      </c>
      <c r="C113" s="92" t="s">
        <v>1745</v>
      </c>
      <c r="D113" s="79">
        <v>90240692</v>
      </c>
      <c r="E113" s="79"/>
      <c r="F113" s="79" t="s">
        <v>572</v>
      </c>
      <c r="G113" s="110">
        <v>42606</v>
      </c>
      <c r="H113" s="79" t="s">
        <v>136</v>
      </c>
      <c r="I113" s="86">
        <v>9.92</v>
      </c>
      <c r="J113" s="92" t="s">
        <v>138</v>
      </c>
      <c r="K113" s="93">
        <v>3.5499999999999997E-2</v>
      </c>
      <c r="L113" s="93">
        <v>2.1299999999999999E-2</v>
      </c>
      <c r="M113" s="86">
        <v>5830.1999999999989</v>
      </c>
      <c r="N113" s="88">
        <v>115.74</v>
      </c>
      <c r="O113" s="86">
        <v>6.7480899999999995</v>
      </c>
      <c r="P113" s="87">
        <f t="shared" si="1"/>
        <v>1.6592847511925867E-3</v>
      </c>
      <c r="Q113" s="87">
        <f>O113/'סכום נכסי הקרן'!$C$42</f>
        <v>5.4720635807481728E-5</v>
      </c>
    </row>
    <row r="114" spans="2:17">
      <c r="B114" s="85" t="s">
        <v>1825</v>
      </c>
      <c r="C114" s="92" t="s">
        <v>1745</v>
      </c>
      <c r="D114" s="79">
        <v>90240693</v>
      </c>
      <c r="E114" s="79"/>
      <c r="F114" s="79" t="s">
        <v>572</v>
      </c>
      <c r="G114" s="110">
        <v>42648</v>
      </c>
      <c r="H114" s="79" t="s">
        <v>136</v>
      </c>
      <c r="I114" s="86">
        <v>9.9199999999999982</v>
      </c>
      <c r="J114" s="92" t="s">
        <v>138</v>
      </c>
      <c r="K114" s="93">
        <v>3.5499999999999997E-2</v>
      </c>
      <c r="L114" s="93">
        <v>2.1300000000000003E-2</v>
      </c>
      <c r="M114" s="86">
        <v>5348.0699999999988</v>
      </c>
      <c r="N114" s="88">
        <v>115.74</v>
      </c>
      <c r="O114" s="86">
        <v>6.1898299999999988</v>
      </c>
      <c r="P114" s="87">
        <f t="shared" si="1"/>
        <v>1.5220144561608408E-3</v>
      </c>
      <c r="Q114" s="87">
        <f>O114/'סכום נכסי הקרן'!$C$42</f>
        <v>5.0193674527195782E-5</v>
      </c>
    </row>
    <row r="115" spans="2:17">
      <c r="B115" s="85" t="s">
        <v>1825</v>
      </c>
      <c r="C115" s="92" t="s">
        <v>1745</v>
      </c>
      <c r="D115" s="79">
        <v>90240694</v>
      </c>
      <c r="E115" s="79"/>
      <c r="F115" s="79" t="s">
        <v>572</v>
      </c>
      <c r="G115" s="110">
        <v>42718</v>
      </c>
      <c r="H115" s="79" t="s">
        <v>136</v>
      </c>
      <c r="I115" s="86">
        <v>9.9200000000000017</v>
      </c>
      <c r="J115" s="92" t="s">
        <v>138</v>
      </c>
      <c r="K115" s="93">
        <v>3.5499999999999997E-2</v>
      </c>
      <c r="L115" s="93">
        <v>2.1500000000000005E-2</v>
      </c>
      <c r="M115" s="86">
        <v>3736.5599999999995</v>
      </c>
      <c r="N115" s="88">
        <v>115.47</v>
      </c>
      <c r="O115" s="86">
        <v>4.3143199999999986</v>
      </c>
      <c r="P115" s="87">
        <f t="shared" si="1"/>
        <v>1.060846163546307E-3</v>
      </c>
      <c r="Q115" s="87">
        <f>O115/'סכום נכסי הקרן'!$C$42</f>
        <v>3.4985059991335993E-5</v>
      </c>
    </row>
    <row r="116" spans="2:17">
      <c r="B116" s="85" t="s">
        <v>1825</v>
      </c>
      <c r="C116" s="92" t="s">
        <v>1745</v>
      </c>
      <c r="D116" s="79">
        <v>90240695</v>
      </c>
      <c r="E116" s="79"/>
      <c r="F116" s="79" t="s">
        <v>572</v>
      </c>
      <c r="G116" s="110">
        <v>42900</v>
      </c>
      <c r="H116" s="79" t="s">
        <v>136</v>
      </c>
      <c r="I116" s="86">
        <v>9.740000000000002</v>
      </c>
      <c r="J116" s="92" t="s">
        <v>138</v>
      </c>
      <c r="K116" s="93">
        <v>3.5499999999999997E-2</v>
      </c>
      <c r="L116" s="93">
        <v>2.6700000000000005E-2</v>
      </c>
      <c r="M116" s="86">
        <v>4426.1000000000004</v>
      </c>
      <c r="N116" s="88">
        <v>109.82</v>
      </c>
      <c r="O116" s="86">
        <v>4.8606899999999991</v>
      </c>
      <c r="P116" s="87">
        <f t="shared" si="1"/>
        <v>1.195192831938266E-3</v>
      </c>
      <c r="Q116" s="87">
        <f>O116/'סכום נכסי הקרן'!$C$42</f>
        <v>3.9415604602645836E-5</v>
      </c>
    </row>
    <row r="117" spans="2:17">
      <c r="B117" s="85" t="s">
        <v>1825</v>
      </c>
      <c r="C117" s="92" t="s">
        <v>1745</v>
      </c>
      <c r="D117" s="79">
        <v>90240696</v>
      </c>
      <c r="E117" s="79"/>
      <c r="F117" s="79" t="s">
        <v>572</v>
      </c>
      <c r="G117" s="110">
        <v>43075</v>
      </c>
      <c r="H117" s="79" t="s">
        <v>136</v>
      </c>
      <c r="I117" s="86">
        <v>9.5500000000000007</v>
      </c>
      <c r="J117" s="92" t="s">
        <v>138</v>
      </c>
      <c r="K117" s="93">
        <v>3.5499999999999997E-2</v>
      </c>
      <c r="L117" s="93">
        <v>3.1700000000000006E-2</v>
      </c>
      <c r="M117" s="86">
        <v>2746.4299999999994</v>
      </c>
      <c r="N117" s="88">
        <v>104.82</v>
      </c>
      <c r="O117" s="86">
        <v>2.8790199999999997</v>
      </c>
      <c r="P117" s="87">
        <f t="shared" si="1"/>
        <v>7.0792090567530679E-4</v>
      </c>
      <c r="Q117" s="87">
        <f>O117/'סכום נכסי הקרן'!$C$42</f>
        <v>2.3346132743110428E-5</v>
      </c>
    </row>
    <row r="118" spans="2:17">
      <c r="B118" s="85" t="s">
        <v>1825</v>
      </c>
      <c r="C118" s="92" t="s">
        <v>1745</v>
      </c>
      <c r="D118" s="79">
        <v>90240697</v>
      </c>
      <c r="E118" s="79"/>
      <c r="F118" s="79" t="s">
        <v>572</v>
      </c>
      <c r="G118" s="110">
        <v>43292</v>
      </c>
      <c r="H118" s="79" t="s">
        <v>136</v>
      </c>
      <c r="I118" s="86">
        <v>9.6800000000000015</v>
      </c>
      <c r="J118" s="92" t="s">
        <v>138</v>
      </c>
      <c r="K118" s="93">
        <v>3.5499999999999997E-2</v>
      </c>
      <c r="L118" s="93">
        <v>2.8100000000000003E-2</v>
      </c>
      <c r="M118" s="86">
        <v>7488.869999999999</v>
      </c>
      <c r="N118" s="88">
        <v>108.35</v>
      </c>
      <c r="O118" s="86">
        <v>8.1143099999999979</v>
      </c>
      <c r="P118" s="87">
        <f t="shared" si="1"/>
        <v>1.9952239595870114E-3</v>
      </c>
      <c r="Q118" s="87">
        <f>O118/'סכום נכסי הקרן'!$C$42</f>
        <v>6.579938950710601E-5</v>
      </c>
    </row>
    <row r="119" spans="2:17">
      <c r="B119" s="85" t="s">
        <v>1826</v>
      </c>
      <c r="C119" s="92" t="s">
        <v>1745</v>
      </c>
      <c r="D119" s="79">
        <v>90240790</v>
      </c>
      <c r="E119" s="79"/>
      <c r="F119" s="79" t="s">
        <v>572</v>
      </c>
      <c r="G119" s="110">
        <v>42326</v>
      </c>
      <c r="H119" s="79" t="s">
        <v>136</v>
      </c>
      <c r="I119" s="86">
        <v>9.9599999999999991</v>
      </c>
      <c r="J119" s="92" t="s">
        <v>138</v>
      </c>
      <c r="K119" s="93">
        <v>3.5499999999999997E-2</v>
      </c>
      <c r="L119" s="93">
        <v>2.0400000000000001E-2</v>
      </c>
      <c r="M119" s="86">
        <v>3085.1099999999992</v>
      </c>
      <c r="N119" s="88">
        <v>116.69</v>
      </c>
      <c r="O119" s="86">
        <v>3.5999999999999996</v>
      </c>
      <c r="P119" s="87">
        <f t="shared" si="1"/>
        <v>8.8520234678157999E-4</v>
      </c>
      <c r="Q119" s="87">
        <f>O119/'סכום נכסי הקרן'!$C$42</f>
        <v>2.9192599521780864E-5</v>
      </c>
    </row>
    <row r="120" spans="2:17">
      <c r="B120" s="85" t="s">
        <v>1826</v>
      </c>
      <c r="C120" s="92" t="s">
        <v>1745</v>
      </c>
      <c r="D120" s="79">
        <v>90240792</v>
      </c>
      <c r="E120" s="79"/>
      <c r="F120" s="79" t="s">
        <v>572</v>
      </c>
      <c r="G120" s="110">
        <v>42606</v>
      </c>
      <c r="H120" s="79" t="s">
        <v>136</v>
      </c>
      <c r="I120" s="86">
        <v>9.92</v>
      </c>
      <c r="J120" s="92" t="s">
        <v>138</v>
      </c>
      <c r="K120" s="93">
        <v>3.5499999999999997E-2</v>
      </c>
      <c r="L120" s="93">
        <v>2.1600000000000001E-2</v>
      </c>
      <c r="M120" s="86">
        <v>12976.829999999998</v>
      </c>
      <c r="N120" s="88">
        <v>115.31</v>
      </c>
      <c r="O120" s="86">
        <v>14.963369999999998</v>
      </c>
      <c r="P120" s="87">
        <f t="shared" si="1"/>
        <v>3.6793361777114138E-3</v>
      </c>
      <c r="Q120" s="87">
        <f>O120/'סכום נכסי הקרן'!$C$42</f>
        <v>1.2133879664061947E-4</v>
      </c>
    </row>
    <row r="121" spans="2:17">
      <c r="B121" s="85" t="s">
        <v>1826</v>
      </c>
      <c r="C121" s="92" t="s">
        <v>1745</v>
      </c>
      <c r="D121" s="79">
        <v>90240793</v>
      </c>
      <c r="E121" s="79"/>
      <c r="F121" s="79" t="s">
        <v>572</v>
      </c>
      <c r="G121" s="110">
        <v>42648</v>
      </c>
      <c r="H121" s="79" t="s">
        <v>136</v>
      </c>
      <c r="I121" s="86">
        <v>9.9199999999999982</v>
      </c>
      <c r="J121" s="92" t="s">
        <v>138</v>
      </c>
      <c r="K121" s="93">
        <v>3.5499999999999997E-2</v>
      </c>
      <c r="L121" s="93">
        <v>2.1499999999999998E-2</v>
      </c>
      <c r="M121" s="86">
        <v>11903.719999999998</v>
      </c>
      <c r="N121" s="88">
        <v>115.42</v>
      </c>
      <c r="O121" s="86">
        <v>13.739419999999999</v>
      </c>
      <c r="P121" s="87">
        <f t="shared" si="1"/>
        <v>3.3783796742827155E-3</v>
      </c>
      <c r="Q121" s="87">
        <f>O121/'סכום נכסי הקרן'!$C$42</f>
        <v>1.1141371825598512E-4</v>
      </c>
    </row>
    <row r="122" spans="2:17">
      <c r="B122" s="85" t="s">
        <v>1826</v>
      </c>
      <c r="C122" s="92" t="s">
        <v>1745</v>
      </c>
      <c r="D122" s="79">
        <v>90240794</v>
      </c>
      <c r="E122" s="79"/>
      <c r="F122" s="79" t="s">
        <v>572</v>
      </c>
      <c r="G122" s="110">
        <v>42718</v>
      </c>
      <c r="H122" s="79" t="s">
        <v>136</v>
      </c>
      <c r="I122" s="86">
        <v>9.9</v>
      </c>
      <c r="J122" s="92" t="s">
        <v>138</v>
      </c>
      <c r="K122" s="93">
        <v>3.5499999999999997E-2</v>
      </c>
      <c r="L122" s="93">
        <v>2.2000000000000002E-2</v>
      </c>
      <c r="M122" s="86">
        <v>8316.82</v>
      </c>
      <c r="N122" s="88">
        <v>114.86</v>
      </c>
      <c r="O122" s="86">
        <v>9.5527699999999989</v>
      </c>
      <c r="P122" s="87">
        <f t="shared" si="1"/>
        <v>2.3489262284068536E-3</v>
      </c>
      <c r="Q122" s="87">
        <f>O122/'סכום נכסי הקרן'!$C$42</f>
        <v>7.7463941370467377E-5</v>
      </c>
    </row>
    <row r="123" spans="2:17">
      <c r="B123" s="85" t="s">
        <v>1826</v>
      </c>
      <c r="C123" s="92" t="s">
        <v>1745</v>
      </c>
      <c r="D123" s="79">
        <v>90240795</v>
      </c>
      <c r="E123" s="79"/>
      <c r="F123" s="79" t="s">
        <v>572</v>
      </c>
      <c r="G123" s="110">
        <v>42900</v>
      </c>
      <c r="H123" s="79" t="s">
        <v>136</v>
      </c>
      <c r="I123" s="86">
        <v>9.6000000000000014</v>
      </c>
      <c r="J123" s="92" t="s">
        <v>138</v>
      </c>
      <c r="K123" s="93">
        <v>3.5499999999999997E-2</v>
      </c>
      <c r="L123" s="93">
        <v>3.0200000000000001E-2</v>
      </c>
      <c r="M123" s="86">
        <v>9851.5999999999985</v>
      </c>
      <c r="N123" s="88">
        <v>106.28</v>
      </c>
      <c r="O123" s="86">
        <v>10.470389999999998</v>
      </c>
      <c r="P123" s="87">
        <f t="shared" si="1"/>
        <v>2.5745593888106631E-3</v>
      </c>
      <c r="Q123" s="87">
        <f>O123/'סכום נכסי הקרן'!$C$42</f>
        <v>8.490497280746086E-5</v>
      </c>
    </row>
    <row r="124" spans="2:17">
      <c r="B124" s="85" t="s">
        <v>1826</v>
      </c>
      <c r="C124" s="92" t="s">
        <v>1745</v>
      </c>
      <c r="D124" s="79">
        <v>90240796</v>
      </c>
      <c r="E124" s="79"/>
      <c r="F124" s="79" t="s">
        <v>572</v>
      </c>
      <c r="G124" s="110">
        <v>43075</v>
      </c>
      <c r="H124" s="79" t="s">
        <v>136</v>
      </c>
      <c r="I124" s="86">
        <v>9.43</v>
      </c>
      <c r="J124" s="92" t="s">
        <v>138</v>
      </c>
      <c r="K124" s="93">
        <v>3.5499999999999997E-2</v>
      </c>
      <c r="L124" s="93">
        <v>3.4999999999999996E-2</v>
      </c>
      <c r="M124" s="86">
        <v>6112.9699999999984</v>
      </c>
      <c r="N124" s="88">
        <v>101.73</v>
      </c>
      <c r="O124" s="86">
        <v>6.2183399999999995</v>
      </c>
      <c r="P124" s="87">
        <f t="shared" si="1"/>
        <v>1.5290247669682694E-3</v>
      </c>
      <c r="Q124" s="87">
        <f>O124/'סכום נכסי הקרן'!$C$42</f>
        <v>5.0424863697297449E-5</v>
      </c>
    </row>
    <row r="125" spans="2:17">
      <c r="B125" s="85" t="s">
        <v>1826</v>
      </c>
      <c r="C125" s="92" t="s">
        <v>1745</v>
      </c>
      <c r="D125" s="79">
        <v>90240797</v>
      </c>
      <c r="E125" s="79"/>
      <c r="F125" s="79" t="s">
        <v>572</v>
      </c>
      <c r="G125" s="110">
        <v>43292</v>
      </c>
      <c r="H125" s="79" t="s">
        <v>136</v>
      </c>
      <c r="I125" s="86">
        <v>9.5100000000000016</v>
      </c>
      <c r="J125" s="92" t="s">
        <v>138</v>
      </c>
      <c r="K125" s="93">
        <v>3.5499999999999997E-2</v>
      </c>
      <c r="L125" s="93">
        <v>3.2700000000000007E-2</v>
      </c>
      <c r="M125" s="86">
        <v>16668.679999999997</v>
      </c>
      <c r="N125" s="88">
        <v>103.84</v>
      </c>
      <c r="O125" s="86">
        <v>17.308599999999995</v>
      </c>
      <c r="P125" s="87">
        <f t="shared" si="1"/>
        <v>4.2560037054176813E-3</v>
      </c>
      <c r="Q125" s="87">
        <f>O125/'סכום נכסי הקרן'!$C$42</f>
        <v>1.4035639668963783E-4</v>
      </c>
    </row>
    <row r="126" spans="2:17">
      <c r="B126" s="85" t="s">
        <v>1827</v>
      </c>
      <c r="C126" s="92" t="s">
        <v>1746</v>
      </c>
      <c r="D126" s="79">
        <v>482154</v>
      </c>
      <c r="E126" s="79"/>
      <c r="F126" s="79" t="s">
        <v>1756</v>
      </c>
      <c r="G126" s="110">
        <v>42978</v>
      </c>
      <c r="H126" s="79" t="s">
        <v>1744</v>
      </c>
      <c r="I126" s="86">
        <v>3.0200000000000005</v>
      </c>
      <c r="J126" s="92" t="s">
        <v>138</v>
      </c>
      <c r="K126" s="93">
        <v>2.4500000000000001E-2</v>
      </c>
      <c r="L126" s="93">
        <v>2.07E-2</v>
      </c>
      <c r="M126" s="86">
        <v>9952.0099999999984</v>
      </c>
      <c r="N126" s="88">
        <v>101.36</v>
      </c>
      <c r="O126" s="86">
        <v>10.087409999999998</v>
      </c>
      <c r="P126" s="87">
        <f t="shared" si="1"/>
        <v>2.4803886124855493E-3</v>
      </c>
      <c r="Q126" s="87">
        <f>O126/'סכום נכסי הקרן'!$C$42</f>
        <v>8.1799366761668745E-5</v>
      </c>
    </row>
    <row r="127" spans="2:17">
      <c r="B127" s="85" t="s">
        <v>1827</v>
      </c>
      <c r="C127" s="92" t="s">
        <v>1746</v>
      </c>
      <c r="D127" s="79">
        <v>482153</v>
      </c>
      <c r="E127" s="79"/>
      <c r="F127" s="79" t="s">
        <v>1756</v>
      </c>
      <c r="G127" s="110">
        <v>42978</v>
      </c>
      <c r="H127" s="79" t="s">
        <v>1744</v>
      </c>
      <c r="I127" s="86">
        <v>3.0100000000000002</v>
      </c>
      <c r="J127" s="92" t="s">
        <v>138</v>
      </c>
      <c r="K127" s="93">
        <v>2.76E-2</v>
      </c>
      <c r="L127" s="93">
        <v>2.18E-2</v>
      </c>
      <c r="M127" s="86">
        <v>23221.38</v>
      </c>
      <c r="N127" s="88">
        <v>101.98</v>
      </c>
      <c r="O127" s="86">
        <v>23.681169999999995</v>
      </c>
      <c r="P127" s="87">
        <f t="shared" si="1"/>
        <v>5.8229520162593178E-3</v>
      </c>
      <c r="Q127" s="87">
        <f>O127/'סכום נכסי הקרן'!$C$42</f>
        <v>1.9203192000478091E-4</v>
      </c>
    </row>
    <row r="128" spans="2:17">
      <c r="B128" s="85" t="s">
        <v>1828</v>
      </c>
      <c r="C128" s="92" t="s">
        <v>1745</v>
      </c>
      <c r="D128" s="79">
        <v>90839511</v>
      </c>
      <c r="E128" s="79"/>
      <c r="F128" s="79" t="s">
        <v>572</v>
      </c>
      <c r="G128" s="110">
        <v>41816</v>
      </c>
      <c r="H128" s="79" t="s">
        <v>136</v>
      </c>
      <c r="I128" s="86">
        <v>8.2199999999999989</v>
      </c>
      <c r="J128" s="92" t="s">
        <v>138</v>
      </c>
      <c r="K128" s="93">
        <v>4.4999999999999998E-2</v>
      </c>
      <c r="L128" s="93">
        <v>1.3900000000000001E-2</v>
      </c>
      <c r="M128" s="86">
        <v>5373.6699999999992</v>
      </c>
      <c r="N128" s="88">
        <v>128.76</v>
      </c>
      <c r="O128" s="86">
        <v>6.9191499999999984</v>
      </c>
      <c r="P128" s="87">
        <f t="shared" si="1"/>
        <v>1.7013466160371578E-3</v>
      </c>
      <c r="Q128" s="87">
        <f>O128/'סכום נכסי הקרן'!$C$42</f>
        <v>5.6107770828091674E-5</v>
      </c>
    </row>
    <row r="129" spans="2:17">
      <c r="B129" s="85" t="s">
        <v>1828</v>
      </c>
      <c r="C129" s="92" t="s">
        <v>1745</v>
      </c>
      <c r="D129" s="79">
        <v>90839541</v>
      </c>
      <c r="E129" s="79"/>
      <c r="F129" s="79" t="s">
        <v>572</v>
      </c>
      <c r="G129" s="110">
        <v>42625</v>
      </c>
      <c r="H129" s="79" t="s">
        <v>136</v>
      </c>
      <c r="I129" s="86">
        <v>8.0999999999999979</v>
      </c>
      <c r="J129" s="92" t="s">
        <v>138</v>
      </c>
      <c r="K129" s="93">
        <v>4.4999999999999998E-2</v>
      </c>
      <c r="L129" s="93">
        <v>1.9599999999999999E-2</v>
      </c>
      <c r="M129" s="86">
        <v>1496.3399999999997</v>
      </c>
      <c r="N129" s="88">
        <v>123.65</v>
      </c>
      <c r="O129" s="86">
        <v>1.8502399999999999</v>
      </c>
      <c r="P129" s="87">
        <f t="shared" si="1"/>
        <v>4.5495466391920849E-4</v>
      </c>
      <c r="Q129" s="87">
        <f>O129/'סכום נכסי הקרן'!$C$42</f>
        <v>1.500369870532773E-5</v>
      </c>
    </row>
    <row r="130" spans="2:17">
      <c r="B130" s="85" t="s">
        <v>1828</v>
      </c>
      <c r="C130" s="92" t="s">
        <v>1745</v>
      </c>
      <c r="D130" s="79">
        <v>90839542</v>
      </c>
      <c r="E130" s="79"/>
      <c r="F130" s="79" t="s">
        <v>572</v>
      </c>
      <c r="G130" s="110">
        <v>42716</v>
      </c>
      <c r="H130" s="79" t="s">
        <v>136</v>
      </c>
      <c r="I130" s="86">
        <v>8.18</v>
      </c>
      <c r="J130" s="92" t="s">
        <v>138</v>
      </c>
      <c r="K130" s="93">
        <v>4.4999999999999998E-2</v>
      </c>
      <c r="L130" s="93">
        <v>1.6299999999999999E-2</v>
      </c>
      <c r="M130" s="86">
        <v>1132.05</v>
      </c>
      <c r="N130" s="88">
        <v>127.19</v>
      </c>
      <c r="O130" s="86">
        <v>1.4398599999999997</v>
      </c>
      <c r="P130" s="87">
        <f t="shared" si="1"/>
        <v>3.5404651417692375E-4</v>
      </c>
      <c r="Q130" s="87">
        <f>O130/'סכום נכסי הקרן'!$C$42</f>
        <v>1.1675904540953164E-5</v>
      </c>
    </row>
    <row r="131" spans="2:17">
      <c r="B131" s="85" t="s">
        <v>1828</v>
      </c>
      <c r="C131" s="92" t="s">
        <v>1745</v>
      </c>
      <c r="D131" s="79">
        <v>90839544</v>
      </c>
      <c r="E131" s="79"/>
      <c r="F131" s="79" t="s">
        <v>572</v>
      </c>
      <c r="G131" s="110">
        <v>42803</v>
      </c>
      <c r="H131" s="79" t="s">
        <v>136</v>
      </c>
      <c r="I131" s="86">
        <v>8</v>
      </c>
      <c r="J131" s="92" t="s">
        <v>138</v>
      </c>
      <c r="K131" s="93">
        <v>4.4999999999999998E-2</v>
      </c>
      <c r="L131" s="93">
        <v>2.4499999999999997E-2</v>
      </c>
      <c r="M131" s="86">
        <v>7255.1499999999987</v>
      </c>
      <c r="N131" s="88">
        <v>119.94</v>
      </c>
      <c r="O131" s="86">
        <v>8.7018299999999975</v>
      </c>
      <c r="P131" s="87">
        <f t="shared" si="1"/>
        <v>2.1396889825817654E-3</v>
      </c>
      <c r="Q131" s="87">
        <f>O131/'סכום נכסי הקרן'!$C$42</f>
        <v>7.0563621749060652E-5</v>
      </c>
    </row>
    <row r="132" spans="2:17">
      <c r="B132" s="85" t="s">
        <v>1828</v>
      </c>
      <c r="C132" s="92" t="s">
        <v>1745</v>
      </c>
      <c r="D132" s="79">
        <v>90839545</v>
      </c>
      <c r="E132" s="79"/>
      <c r="F132" s="79" t="s">
        <v>572</v>
      </c>
      <c r="G132" s="110">
        <v>42898</v>
      </c>
      <c r="H132" s="79" t="s">
        <v>136</v>
      </c>
      <c r="I132" s="86">
        <v>7.839999999999999</v>
      </c>
      <c r="J132" s="92" t="s">
        <v>138</v>
      </c>
      <c r="K132" s="93">
        <v>4.4999999999999998E-2</v>
      </c>
      <c r="L132" s="93">
        <v>3.15E-2</v>
      </c>
      <c r="M132" s="86">
        <v>1364.4999999999998</v>
      </c>
      <c r="N132" s="88">
        <v>113.07</v>
      </c>
      <c r="O132" s="86">
        <v>1.5428499999999996</v>
      </c>
      <c r="P132" s="87">
        <f t="shared" si="1"/>
        <v>3.793706779811001E-4</v>
      </c>
      <c r="Q132" s="87">
        <f>O132/'סכום נכסי הקרן'!$C$42</f>
        <v>1.2511056158938778E-5</v>
      </c>
    </row>
    <row r="133" spans="2:17">
      <c r="B133" s="85" t="s">
        <v>1828</v>
      </c>
      <c r="C133" s="92" t="s">
        <v>1745</v>
      </c>
      <c r="D133" s="79">
        <v>90839546</v>
      </c>
      <c r="E133" s="79"/>
      <c r="F133" s="79" t="s">
        <v>572</v>
      </c>
      <c r="G133" s="110">
        <v>42989</v>
      </c>
      <c r="H133" s="79" t="s">
        <v>136</v>
      </c>
      <c r="I133" s="86">
        <v>7.79</v>
      </c>
      <c r="J133" s="92" t="s">
        <v>138</v>
      </c>
      <c r="K133" s="93">
        <v>4.4999999999999998E-2</v>
      </c>
      <c r="L133" s="93">
        <v>3.4200000000000001E-2</v>
      </c>
      <c r="M133" s="86">
        <v>1719.4499999999998</v>
      </c>
      <c r="N133" s="88">
        <v>111.25</v>
      </c>
      <c r="O133" s="86">
        <v>1.9128899999999995</v>
      </c>
      <c r="P133" s="87">
        <f t="shared" si="1"/>
        <v>4.7035964364861563E-4</v>
      </c>
      <c r="Q133" s="87">
        <f>O133/'סכום נכסי הקרן'!$C$42</f>
        <v>1.5511731027560942E-5</v>
      </c>
    </row>
    <row r="134" spans="2:17">
      <c r="B134" s="85" t="s">
        <v>1828</v>
      </c>
      <c r="C134" s="92" t="s">
        <v>1745</v>
      </c>
      <c r="D134" s="79">
        <v>90839547</v>
      </c>
      <c r="E134" s="79"/>
      <c r="F134" s="79" t="s">
        <v>572</v>
      </c>
      <c r="G134" s="110">
        <v>43080</v>
      </c>
      <c r="H134" s="79" t="s">
        <v>136</v>
      </c>
      <c r="I134" s="86">
        <v>7.63</v>
      </c>
      <c r="J134" s="92" t="s">
        <v>138</v>
      </c>
      <c r="K134" s="93">
        <v>4.4999999999999998E-2</v>
      </c>
      <c r="L134" s="93">
        <v>4.1200000000000001E-2</v>
      </c>
      <c r="M134" s="86">
        <v>532.74999999999989</v>
      </c>
      <c r="N134" s="88">
        <v>104.83</v>
      </c>
      <c r="O134" s="86">
        <v>0.55847999999999987</v>
      </c>
      <c r="P134" s="87">
        <f t="shared" si="1"/>
        <v>1.3732439073071574E-4</v>
      </c>
      <c r="Q134" s="87">
        <f>O134/'סכום נכסי הקרן'!$C$42</f>
        <v>4.5287452724789373E-6</v>
      </c>
    </row>
    <row r="135" spans="2:17">
      <c r="B135" s="85" t="s">
        <v>1828</v>
      </c>
      <c r="C135" s="92" t="s">
        <v>1745</v>
      </c>
      <c r="D135" s="79">
        <v>90839548</v>
      </c>
      <c r="E135" s="79"/>
      <c r="F135" s="79" t="s">
        <v>572</v>
      </c>
      <c r="G135" s="110">
        <v>43171</v>
      </c>
      <c r="H135" s="79" t="s">
        <v>136</v>
      </c>
      <c r="I135" s="86">
        <v>7.6200000000000019</v>
      </c>
      <c r="J135" s="92" t="s">
        <v>138</v>
      </c>
      <c r="K135" s="93">
        <v>4.4999999999999998E-2</v>
      </c>
      <c r="L135" s="93">
        <v>4.200000000000001E-2</v>
      </c>
      <c r="M135" s="86">
        <v>565.9799999999999</v>
      </c>
      <c r="N135" s="88">
        <v>104.96</v>
      </c>
      <c r="O135" s="86">
        <v>0.59405999999999981</v>
      </c>
      <c r="P135" s="87">
        <f t="shared" si="1"/>
        <v>1.4607314059140701E-4</v>
      </c>
      <c r="Q135" s="87">
        <f>O135/'סכום נכסי הקרן'!$C$42</f>
        <v>4.8172654644192048E-6</v>
      </c>
    </row>
    <row r="136" spans="2:17">
      <c r="B136" s="85" t="s">
        <v>1828</v>
      </c>
      <c r="C136" s="92" t="s">
        <v>1745</v>
      </c>
      <c r="D136" s="79">
        <v>90839550</v>
      </c>
      <c r="E136" s="79"/>
      <c r="F136" s="79" t="s">
        <v>572</v>
      </c>
      <c r="G136" s="110">
        <v>43341</v>
      </c>
      <c r="H136" s="79" t="s">
        <v>136</v>
      </c>
      <c r="I136" s="86">
        <v>7.7</v>
      </c>
      <c r="J136" s="92" t="s">
        <v>138</v>
      </c>
      <c r="K136" s="93">
        <v>4.4999999999999998E-2</v>
      </c>
      <c r="L136" s="93">
        <v>3.8300000000000008E-2</v>
      </c>
      <c r="M136" s="86">
        <v>998.62999999999988</v>
      </c>
      <c r="N136" s="88">
        <v>106.39</v>
      </c>
      <c r="O136" s="86">
        <v>1.0624499999999999</v>
      </c>
      <c r="P136" s="87">
        <f t="shared" si="1"/>
        <v>2.6124534259391381E-4</v>
      </c>
      <c r="Q136" s="87">
        <f>O136/'סכום נכסי הקרן'!$C$42</f>
        <v>8.6154659338655778E-6</v>
      </c>
    </row>
    <row r="137" spans="2:17">
      <c r="B137" s="85" t="s">
        <v>1828</v>
      </c>
      <c r="C137" s="92" t="s">
        <v>1745</v>
      </c>
      <c r="D137" s="79">
        <v>90839512</v>
      </c>
      <c r="E137" s="79"/>
      <c r="F137" s="79" t="s">
        <v>572</v>
      </c>
      <c r="G137" s="110">
        <v>41893</v>
      </c>
      <c r="H137" s="79" t="s">
        <v>136</v>
      </c>
      <c r="I137" s="86">
        <v>8.2199999999999989</v>
      </c>
      <c r="J137" s="92" t="s">
        <v>138</v>
      </c>
      <c r="K137" s="93">
        <v>4.4999999999999998E-2</v>
      </c>
      <c r="L137" s="93">
        <v>1.3899999999999997E-2</v>
      </c>
      <c r="M137" s="86">
        <v>1054.2699999999998</v>
      </c>
      <c r="N137" s="88">
        <v>128.28</v>
      </c>
      <c r="O137" s="86">
        <v>1.3524100000000001</v>
      </c>
      <c r="P137" s="87">
        <f t="shared" si="1"/>
        <v>3.3254347383635468E-4</v>
      </c>
      <c r="Q137" s="87">
        <f>O137/'סכום נכסי הקרן'!$C$42</f>
        <v>1.0966767644236574E-5</v>
      </c>
    </row>
    <row r="138" spans="2:17">
      <c r="B138" s="85" t="s">
        <v>1828</v>
      </c>
      <c r="C138" s="92" t="s">
        <v>1745</v>
      </c>
      <c r="D138" s="79">
        <v>90839513</v>
      </c>
      <c r="E138" s="79"/>
      <c r="F138" s="79" t="s">
        <v>572</v>
      </c>
      <c r="G138" s="110">
        <v>42151</v>
      </c>
      <c r="H138" s="79" t="s">
        <v>136</v>
      </c>
      <c r="I138" s="86">
        <v>8.2200000000000006</v>
      </c>
      <c r="J138" s="92" t="s">
        <v>138</v>
      </c>
      <c r="K138" s="93">
        <v>4.4999999999999998E-2</v>
      </c>
      <c r="L138" s="93">
        <v>1.3899999999999999E-2</v>
      </c>
      <c r="M138" s="86">
        <v>3860.8599999999992</v>
      </c>
      <c r="N138" s="88">
        <v>129.56</v>
      </c>
      <c r="O138" s="86">
        <v>5.0021299999999993</v>
      </c>
      <c r="P138" s="87">
        <f t="shared" si="1"/>
        <v>1.2299714485851513E-3</v>
      </c>
      <c r="Q138" s="87">
        <f>O138/'סכום נכסי הקרן'!$C$42</f>
        <v>4.056254940163492E-5</v>
      </c>
    </row>
    <row r="139" spans="2:17">
      <c r="B139" s="85" t="s">
        <v>1828</v>
      </c>
      <c r="C139" s="92" t="s">
        <v>1745</v>
      </c>
      <c r="D139" s="79">
        <v>90839515</v>
      </c>
      <c r="E139" s="79"/>
      <c r="F139" s="79" t="s">
        <v>572</v>
      </c>
      <c r="G139" s="110">
        <v>42166</v>
      </c>
      <c r="H139" s="79" t="s">
        <v>136</v>
      </c>
      <c r="I139" s="86">
        <v>8.2200000000000006</v>
      </c>
      <c r="J139" s="92" t="s">
        <v>138</v>
      </c>
      <c r="K139" s="93">
        <v>4.4999999999999998E-2</v>
      </c>
      <c r="L139" s="93">
        <v>1.3900000000000001E-2</v>
      </c>
      <c r="M139" s="86">
        <v>3632.6499999999996</v>
      </c>
      <c r="N139" s="88">
        <v>129.56</v>
      </c>
      <c r="O139" s="86">
        <v>4.7064699999999995</v>
      </c>
      <c r="P139" s="87">
        <f t="shared" si="1"/>
        <v>1.1572717469603062E-3</v>
      </c>
      <c r="Q139" s="87">
        <f>O139/'סכום נכסי הקרן'!$C$42</f>
        <v>3.8165026075354439E-5</v>
      </c>
    </row>
    <row r="140" spans="2:17">
      <c r="B140" s="85" t="s">
        <v>1828</v>
      </c>
      <c r="C140" s="92" t="s">
        <v>1745</v>
      </c>
      <c r="D140" s="79">
        <v>90839516</v>
      </c>
      <c r="E140" s="79"/>
      <c r="F140" s="79" t="s">
        <v>572</v>
      </c>
      <c r="G140" s="110">
        <v>42257</v>
      </c>
      <c r="H140" s="79" t="s">
        <v>136</v>
      </c>
      <c r="I140" s="86">
        <v>8.2200000000000006</v>
      </c>
      <c r="J140" s="92" t="s">
        <v>138</v>
      </c>
      <c r="K140" s="93">
        <v>4.4999999999999998E-2</v>
      </c>
      <c r="L140" s="93">
        <v>1.3900000000000001E-2</v>
      </c>
      <c r="M140" s="86">
        <v>1930.4299999999996</v>
      </c>
      <c r="N140" s="88">
        <v>128.66</v>
      </c>
      <c r="O140" s="86">
        <v>2.4836999999999994</v>
      </c>
      <c r="P140" s="87">
        <f t="shared" ref="P140:P169" si="2">O140/$O$10</f>
        <v>6.1071585241705823E-4</v>
      </c>
      <c r="Q140" s="87">
        <f>O140/'סכום נכסי הקרן'!$C$42</f>
        <v>2.0140460953401978E-5</v>
      </c>
    </row>
    <row r="141" spans="2:17">
      <c r="B141" s="85" t="s">
        <v>1828</v>
      </c>
      <c r="C141" s="92" t="s">
        <v>1745</v>
      </c>
      <c r="D141" s="79">
        <v>90839517</v>
      </c>
      <c r="E141" s="79"/>
      <c r="F141" s="79" t="s">
        <v>572</v>
      </c>
      <c r="G141" s="110">
        <v>42348</v>
      </c>
      <c r="H141" s="79" t="s">
        <v>136</v>
      </c>
      <c r="I141" s="86">
        <v>8.2200000000000006</v>
      </c>
      <c r="J141" s="92" t="s">
        <v>138</v>
      </c>
      <c r="K141" s="93">
        <v>4.4999999999999998E-2</v>
      </c>
      <c r="L141" s="93">
        <v>1.3900000000000003E-2</v>
      </c>
      <c r="M141" s="86">
        <v>3342.8599999999992</v>
      </c>
      <c r="N141" s="88">
        <v>129.30000000000001</v>
      </c>
      <c r="O141" s="86">
        <v>4.3223199999999986</v>
      </c>
      <c r="P141" s="87">
        <f t="shared" si="2"/>
        <v>1.0628132798724884E-3</v>
      </c>
      <c r="Q141" s="87">
        <f>O141/'סכום נכסי הקרן'!$C$42</f>
        <v>3.5049932434717731E-5</v>
      </c>
    </row>
    <row r="142" spans="2:17">
      <c r="B142" s="85" t="s">
        <v>1828</v>
      </c>
      <c r="C142" s="92" t="s">
        <v>1745</v>
      </c>
      <c r="D142" s="79">
        <v>90839518</v>
      </c>
      <c r="E142" s="79"/>
      <c r="F142" s="79" t="s">
        <v>572</v>
      </c>
      <c r="G142" s="110">
        <v>42439</v>
      </c>
      <c r="H142" s="79" t="s">
        <v>136</v>
      </c>
      <c r="I142" s="86">
        <v>8.2200000000000006</v>
      </c>
      <c r="J142" s="92" t="s">
        <v>138</v>
      </c>
      <c r="K142" s="93">
        <v>4.4999999999999998E-2</v>
      </c>
      <c r="L142" s="93">
        <v>1.3900000000000001E-2</v>
      </c>
      <c r="M142" s="86">
        <v>3970.2699999999995</v>
      </c>
      <c r="N142" s="88">
        <v>130.61000000000001</v>
      </c>
      <c r="O142" s="86">
        <v>5.185579999999999</v>
      </c>
      <c r="P142" s="87">
        <f t="shared" si="2"/>
        <v>1.2750798848398957E-3</v>
      </c>
      <c r="Q142" s="87">
        <f>O142/'סכום נכסי הקרן'!$C$42</f>
        <v>4.2050155618932331E-5</v>
      </c>
    </row>
    <row r="143" spans="2:17">
      <c r="B143" s="85" t="s">
        <v>1828</v>
      </c>
      <c r="C143" s="92" t="s">
        <v>1745</v>
      </c>
      <c r="D143" s="79">
        <v>90839519</v>
      </c>
      <c r="E143" s="79"/>
      <c r="F143" s="79" t="s">
        <v>572</v>
      </c>
      <c r="G143" s="110">
        <v>42549</v>
      </c>
      <c r="H143" s="79" t="s">
        <v>136</v>
      </c>
      <c r="I143" s="86">
        <v>8.2100000000000009</v>
      </c>
      <c r="J143" s="92" t="s">
        <v>138</v>
      </c>
      <c r="K143" s="93">
        <v>4.4999999999999998E-2</v>
      </c>
      <c r="L143" s="93">
        <v>1.4800000000000001E-2</v>
      </c>
      <c r="M143" s="86">
        <v>2792.63</v>
      </c>
      <c r="N143" s="88">
        <v>129.38</v>
      </c>
      <c r="O143" s="86">
        <v>3.6131099999999994</v>
      </c>
      <c r="P143" s="87">
        <f t="shared" si="2"/>
        <v>8.8842595866110946E-4</v>
      </c>
      <c r="Q143" s="87">
        <f>O143/'סכום נכסי הקרן'!$C$42</f>
        <v>2.9298909238372679E-5</v>
      </c>
    </row>
    <row r="144" spans="2:17">
      <c r="B144" s="85" t="s">
        <v>1828</v>
      </c>
      <c r="C144" s="92" t="s">
        <v>1745</v>
      </c>
      <c r="D144" s="79">
        <v>90839520</v>
      </c>
      <c r="E144" s="79"/>
      <c r="F144" s="79" t="s">
        <v>572</v>
      </c>
      <c r="G144" s="110">
        <v>42604</v>
      </c>
      <c r="H144" s="79" t="s">
        <v>136</v>
      </c>
      <c r="I144" s="86">
        <v>7.7899999999999991</v>
      </c>
      <c r="J144" s="92" t="s">
        <v>138</v>
      </c>
      <c r="K144" s="93">
        <v>4.4999999999999998E-2</v>
      </c>
      <c r="L144" s="93">
        <v>2.1399999999999995E-2</v>
      </c>
      <c r="M144" s="86">
        <v>3610.8999999999996</v>
      </c>
      <c r="N144" s="88">
        <v>123.68</v>
      </c>
      <c r="O144" s="86">
        <v>4.465959999999999</v>
      </c>
      <c r="P144" s="87">
        <f t="shared" si="2"/>
        <v>1.0981328535090735E-3</v>
      </c>
      <c r="Q144" s="87">
        <f>O144/'סכום נכסי הקרן'!$C$42</f>
        <v>3.6214717155636792E-5</v>
      </c>
    </row>
    <row r="145" spans="2:17">
      <c r="B145" s="85" t="s">
        <v>1829</v>
      </c>
      <c r="C145" s="92" t="s">
        <v>1745</v>
      </c>
      <c r="D145" s="79">
        <v>90320002</v>
      </c>
      <c r="E145" s="79"/>
      <c r="F145" s="79" t="s">
        <v>572</v>
      </c>
      <c r="G145" s="110">
        <v>43227</v>
      </c>
      <c r="H145" s="79" t="s">
        <v>136</v>
      </c>
      <c r="I145" s="86">
        <v>9.9999999999999992E-2</v>
      </c>
      <c r="J145" s="92" t="s">
        <v>138</v>
      </c>
      <c r="K145" s="93">
        <v>2.75E-2</v>
      </c>
      <c r="L145" s="93">
        <v>1.9000000000000006E-3</v>
      </c>
      <c r="M145" s="86">
        <v>172.65999999999997</v>
      </c>
      <c r="N145" s="88">
        <v>100.44</v>
      </c>
      <c r="O145" s="86">
        <v>0.17341999999999996</v>
      </c>
      <c r="P145" s="87">
        <f t="shared" si="2"/>
        <v>4.2642164160794885E-5</v>
      </c>
      <c r="Q145" s="87">
        <f>O145/'סכום נכסי הקרן'!$C$42</f>
        <v>1.4062723914075657E-6</v>
      </c>
    </row>
    <row r="146" spans="2:17">
      <c r="B146" s="85" t="s">
        <v>1829</v>
      </c>
      <c r="C146" s="92" t="s">
        <v>1745</v>
      </c>
      <c r="D146" s="79">
        <v>90320003</v>
      </c>
      <c r="E146" s="79"/>
      <c r="F146" s="79" t="s">
        <v>572</v>
      </c>
      <c r="G146" s="110">
        <v>43279</v>
      </c>
      <c r="H146" s="79" t="s">
        <v>136</v>
      </c>
      <c r="I146" s="86">
        <v>0.08</v>
      </c>
      <c r="J146" s="92" t="s">
        <v>138</v>
      </c>
      <c r="K146" s="93">
        <v>2.75E-2</v>
      </c>
      <c r="L146" s="93">
        <v>2.63E-2</v>
      </c>
      <c r="M146" s="86">
        <v>746.17999999999984</v>
      </c>
      <c r="N146" s="88">
        <v>100.26</v>
      </c>
      <c r="O146" s="86">
        <v>0.7481199999999999</v>
      </c>
      <c r="P146" s="87">
        <f t="shared" si="2"/>
        <v>1.8395488324284321E-4</v>
      </c>
      <c r="Q146" s="87">
        <f>O146/'סכום נכסי הקרן'!$C$42</f>
        <v>6.0665465428429722E-6</v>
      </c>
    </row>
    <row r="147" spans="2:17">
      <c r="B147" s="85" t="s">
        <v>1829</v>
      </c>
      <c r="C147" s="92" t="s">
        <v>1745</v>
      </c>
      <c r="D147" s="79">
        <v>90320004</v>
      </c>
      <c r="E147" s="79"/>
      <c r="F147" s="79" t="s">
        <v>572</v>
      </c>
      <c r="G147" s="110">
        <v>43321</v>
      </c>
      <c r="H147" s="79" t="s">
        <v>136</v>
      </c>
      <c r="I147" s="86">
        <v>3.0000000000000006E-2</v>
      </c>
      <c r="J147" s="92" t="s">
        <v>138</v>
      </c>
      <c r="K147" s="93">
        <v>2.75E-2</v>
      </c>
      <c r="L147" s="93">
        <v>2.0300000000000002E-2</v>
      </c>
      <c r="M147" s="86">
        <v>3293.9899999999993</v>
      </c>
      <c r="N147" s="88">
        <v>100.41</v>
      </c>
      <c r="O147" s="86">
        <v>3.3074899999999992</v>
      </c>
      <c r="P147" s="87">
        <f t="shared" si="2"/>
        <v>8.1327719721016871E-4</v>
      </c>
      <c r="Q147" s="87">
        <f>O147/'סכום נכסי הקרן'!$C$42</f>
        <v>2.6820619720081937E-5</v>
      </c>
    </row>
    <row r="148" spans="2:17">
      <c r="B148" s="85" t="s">
        <v>1829</v>
      </c>
      <c r="C148" s="92" t="s">
        <v>1745</v>
      </c>
      <c r="D148" s="79">
        <v>90310002</v>
      </c>
      <c r="E148" s="79"/>
      <c r="F148" s="79" t="s">
        <v>572</v>
      </c>
      <c r="G148" s="110">
        <v>43227</v>
      </c>
      <c r="H148" s="79" t="s">
        <v>136</v>
      </c>
      <c r="I148" s="86">
        <v>9.259999999999998</v>
      </c>
      <c r="J148" s="92" t="s">
        <v>138</v>
      </c>
      <c r="K148" s="93">
        <v>2.9805999999999999E-2</v>
      </c>
      <c r="L148" s="93">
        <v>1.8299999999999997E-2</v>
      </c>
      <c r="M148" s="86">
        <v>3774.3799999999992</v>
      </c>
      <c r="N148" s="88">
        <v>111.41</v>
      </c>
      <c r="O148" s="86">
        <v>4.2050299999999998</v>
      </c>
      <c r="P148" s="87">
        <f t="shared" si="2"/>
        <v>1.0339728956352632E-3</v>
      </c>
      <c r="Q148" s="87">
        <f>O148/'סכום נכסי הקרן'!$C$42</f>
        <v>3.4098821324187275E-5</v>
      </c>
    </row>
    <row r="149" spans="2:17">
      <c r="B149" s="85" t="s">
        <v>1829</v>
      </c>
      <c r="C149" s="92" t="s">
        <v>1745</v>
      </c>
      <c r="D149" s="79">
        <v>90310003</v>
      </c>
      <c r="E149" s="79"/>
      <c r="F149" s="79" t="s">
        <v>572</v>
      </c>
      <c r="G149" s="110">
        <v>43279</v>
      </c>
      <c r="H149" s="79" t="s">
        <v>136</v>
      </c>
      <c r="I149" s="86">
        <v>9.2899999999999974</v>
      </c>
      <c r="J149" s="92" t="s">
        <v>138</v>
      </c>
      <c r="K149" s="93">
        <v>2.9796999999999997E-2</v>
      </c>
      <c r="L149" s="93">
        <v>1.7299999999999996E-2</v>
      </c>
      <c r="M149" s="86">
        <v>4414.24</v>
      </c>
      <c r="N149" s="88">
        <v>111.39</v>
      </c>
      <c r="O149" s="86">
        <v>4.9170200000000008</v>
      </c>
      <c r="P149" s="87">
        <f t="shared" si="2"/>
        <v>1.2090437897699904E-3</v>
      </c>
      <c r="Q149" s="87">
        <f>O149/'סכום נכסי הקרן'!$C$42</f>
        <v>3.9872387694607497E-5</v>
      </c>
    </row>
    <row r="150" spans="2:17">
      <c r="B150" s="85" t="s">
        <v>1829</v>
      </c>
      <c r="C150" s="92" t="s">
        <v>1745</v>
      </c>
      <c r="D150" s="79">
        <v>90310004</v>
      </c>
      <c r="E150" s="79"/>
      <c r="F150" s="79" t="s">
        <v>572</v>
      </c>
      <c r="G150" s="110">
        <v>43321</v>
      </c>
      <c r="H150" s="79" t="s">
        <v>136</v>
      </c>
      <c r="I150" s="86">
        <v>9.2900000000000009</v>
      </c>
      <c r="J150" s="92" t="s">
        <v>138</v>
      </c>
      <c r="K150" s="93">
        <v>3.0529000000000001E-2</v>
      </c>
      <c r="L150" s="93">
        <v>1.67E-2</v>
      </c>
      <c r="M150" s="86">
        <v>24727.999999999996</v>
      </c>
      <c r="N150" s="88">
        <v>112.62</v>
      </c>
      <c r="O150" s="86">
        <v>27.848669999999995</v>
      </c>
      <c r="P150" s="87">
        <f t="shared" si="2"/>
        <v>6.8476966774293838E-3</v>
      </c>
      <c r="Q150" s="87">
        <f>O150/'סכום נכסי הקרן'!$C$42</f>
        <v>2.2582640847895361E-4</v>
      </c>
    </row>
    <row r="151" spans="2:17">
      <c r="B151" s="85" t="s">
        <v>1829</v>
      </c>
      <c r="C151" s="92" t="s">
        <v>1745</v>
      </c>
      <c r="D151" s="79">
        <v>90310001</v>
      </c>
      <c r="E151" s="79"/>
      <c r="F151" s="79" t="s">
        <v>572</v>
      </c>
      <c r="G151" s="110">
        <v>43138</v>
      </c>
      <c r="H151" s="79" t="s">
        <v>136</v>
      </c>
      <c r="I151" s="86">
        <v>9.2200000000000006</v>
      </c>
      <c r="J151" s="92" t="s">
        <v>138</v>
      </c>
      <c r="K151" s="93">
        <v>2.8239999999999998E-2</v>
      </c>
      <c r="L151" s="93">
        <v>2.0799999999999999E-2</v>
      </c>
      <c r="M151" s="86">
        <v>23665.799999999996</v>
      </c>
      <c r="N151" s="88">
        <v>107.32</v>
      </c>
      <c r="O151" s="86">
        <v>25.398139999999994</v>
      </c>
      <c r="P151" s="87">
        <f t="shared" si="2"/>
        <v>6.245136981079754E-3</v>
      </c>
      <c r="Q151" s="87">
        <f>O151/'סכום נכסי הקרן'!$C$42</f>
        <v>2.0595492489392314E-4</v>
      </c>
    </row>
    <row r="152" spans="2:17">
      <c r="B152" s="85" t="s">
        <v>1829</v>
      </c>
      <c r="C152" s="92" t="s">
        <v>1745</v>
      </c>
      <c r="D152" s="79">
        <v>90310005</v>
      </c>
      <c r="E152" s="79"/>
      <c r="F152" s="79" t="s">
        <v>572</v>
      </c>
      <c r="G152" s="110">
        <v>43417</v>
      </c>
      <c r="H152" s="79" t="s">
        <v>136</v>
      </c>
      <c r="I152" s="86">
        <v>9.2099999999999991</v>
      </c>
      <c r="J152" s="92" t="s">
        <v>138</v>
      </c>
      <c r="K152" s="93">
        <v>3.2797E-2</v>
      </c>
      <c r="L152" s="93">
        <v>1.7899999999999999E-2</v>
      </c>
      <c r="M152" s="86">
        <v>28153.959999999995</v>
      </c>
      <c r="N152" s="88">
        <v>113.34</v>
      </c>
      <c r="O152" s="86">
        <v>31.909699999999997</v>
      </c>
      <c r="P152" s="87">
        <f t="shared" si="2"/>
        <v>7.8462614791933848E-3</v>
      </c>
      <c r="Q152" s="87">
        <f>O152/'סכום נכסי הקרן'!$C$42</f>
        <v>2.5875752582226965E-4</v>
      </c>
    </row>
    <row r="153" spans="2:17">
      <c r="B153" s="85" t="s">
        <v>1829</v>
      </c>
      <c r="C153" s="92" t="s">
        <v>1745</v>
      </c>
      <c r="D153" s="79">
        <v>90310006</v>
      </c>
      <c r="E153" s="79"/>
      <c r="F153" s="79" t="s">
        <v>572</v>
      </c>
      <c r="G153" s="110">
        <v>43496</v>
      </c>
      <c r="H153" s="79" t="s">
        <v>136</v>
      </c>
      <c r="I153" s="86">
        <v>9.3000000000000007</v>
      </c>
      <c r="J153" s="92" t="s">
        <v>138</v>
      </c>
      <c r="K153" s="93">
        <v>3.2190999999999997E-2</v>
      </c>
      <c r="L153" s="93">
        <v>1.52E-2</v>
      </c>
      <c r="M153" s="86">
        <v>35578.1</v>
      </c>
      <c r="N153" s="88">
        <v>115.97</v>
      </c>
      <c r="O153" s="86">
        <v>41.259919999999994</v>
      </c>
      <c r="P153" s="87">
        <f t="shared" si="2"/>
        <v>1.0145382781116735E-2</v>
      </c>
      <c r="Q153" s="87">
        <f>O153/'סכום נכסי הקרן'!$C$42</f>
        <v>3.3457897801686572E-4</v>
      </c>
    </row>
    <row r="154" spans="2:17">
      <c r="B154" s="85" t="s">
        <v>1829</v>
      </c>
      <c r="C154" s="92" t="s">
        <v>1745</v>
      </c>
      <c r="D154" s="79">
        <v>90310008</v>
      </c>
      <c r="E154" s="79"/>
      <c r="F154" s="79" t="s">
        <v>572</v>
      </c>
      <c r="G154" s="110">
        <v>43613</v>
      </c>
      <c r="H154" s="79" t="s">
        <v>136</v>
      </c>
      <c r="I154" s="86">
        <v>9.379999999999999</v>
      </c>
      <c r="J154" s="92" t="s">
        <v>138</v>
      </c>
      <c r="K154" s="93">
        <v>2.6495999999999999E-2</v>
      </c>
      <c r="L154" s="93">
        <v>1.6799999999999995E-2</v>
      </c>
      <c r="M154" s="86">
        <v>9387.9499999999989</v>
      </c>
      <c r="N154" s="88">
        <v>107.86</v>
      </c>
      <c r="O154" s="86">
        <v>10.125839999999998</v>
      </c>
      <c r="P154" s="87">
        <f t="shared" si="2"/>
        <v>2.4898381475374426E-3</v>
      </c>
      <c r="Q154" s="87">
        <f>O154/'סכום נכסי הקרן'!$C$42</f>
        <v>8.2110997761563757E-5</v>
      </c>
    </row>
    <row r="155" spans="2:17">
      <c r="B155" s="85" t="s">
        <v>1829</v>
      </c>
      <c r="C155" s="92" t="s">
        <v>1745</v>
      </c>
      <c r="D155" s="79">
        <v>90310009</v>
      </c>
      <c r="E155" s="79"/>
      <c r="F155" s="79" t="s">
        <v>572</v>
      </c>
      <c r="G155" s="110">
        <v>43677</v>
      </c>
      <c r="H155" s="79" t="s">
        <v>136</v>
      </c>
      <c r="I155" s="86">
        <v>9.3400000000000016</v>
      </c>
      <c r="J155" s="92" t="s">
        <v>138</v>
      </c>
      <c r="K155" s="93">
        <v>2.5337000000000002E-2</v>
      </c>
      <c r="L155" s="93">
        <v>1.9500000000000007E-2</v>
      </c>
      <c r="M155" s="86">
        <v>9260.7099999999973</v>
      </c>
      <c r="N155" s="88">
        <v>104.18</v>
      </c>
      <c r="O155" s="86">
        <v>9.647809999999998</v>
      </c>
      <c r="P155" s="87">
        <f t="shared" si="2"/>
        <v>2.3722955703618875E-3</v>
      </c>
      <c r="Q155" s="87">
        <f>O155/'סכום נכסי הקרן'!$C$42</f>
        <v>7.8234625997842386E-5</v>
      </c>
    </row>
    <row r="156" spans="2:17">
      <c r="B156" s="85" t="s">
        <v>1829</v>
      </c>
      <c r="C156" s="92" t="s">
        <v>1745</v>
      </c>
      <c r="D156" s="79">
        <v>90310007</v>
      </c>
      <c r="E156" s="79"/>
      <c r="F156" s="79" t="s">
        <v>572</v>
      </c>
      <c r="G156" s="110">
        <v>43541</v>
      </c>
      <c r="H156" s="79" t="s">
        <v>136</v>
      </c>
      <c r="I156" s="86">
        <v>9.2900000000000009</v>
      </c>
      <c r="J156" s="92" t="s">
        <v>138</v>
      </c>
      <c r="K156" s="93">
        <v>2.9270999999999998E-2</v>
      </c>
      <c r="L156" s="93">
        <v>1.7400000000000006E-2</v>
      </c>
      <c r="M156" s="86">
        <v>3055.2699999999995</v>
      </c>
      <c r="N156" s="88">
        <v>110.81</v>
      </c>
      <c r="O156" s="86">
        <v>3.3855499999999994</v>
      </c>
      <c r="P156" s="87">
        <f t="shared" si="2"/>
        <v>8.3247133476288277E-4</v>
      </c>
      <c r="Q156" s="87">
        <f>O156/'סכום נכסי הקרן'!$C$42</f>
        <v>2.7453612586379222E-5</v>
      </c>
    </row>
    <row r="157" spans="2:17">
      <c r="B157" s="85" t="s">
        <v>1830</v>
      </c>
      <c r="C157" s="92" t="s">
        <v>1745</v>
      </c>
      <c r="D157" s="79">
        <v>90145362</v>
      </c>
      <c r="E157" s="79"/>
      <c r="F157" s="79" t="s">
        <v>612</v>
      </c>
      <c r="G157" s="110">
        <v>42825</v>
      </c>
      <c r="H157" s="79" t="s">
        <v>136</v>
      </c>
      <c r="I157" s="86">
        <v>6.7599999999999989</v>
      </c>
      <c r="J157" s="92" t="s">
        <v>138</v>
      </c>
      <c r="K157" s="93">
        <v>2.8999999999999998E-2</v>
      </c>
      <c r="L157" s="93">
        <v>1.4599999999999997E-2</v>
      </c>
      <c r="M157" s="86">
        <v>157272.39000000001</v>
      </c>
      <c r="N157" s="88">
        <v>113.99</v>
      </c>
      <c r="O157" s="86">
        <v>179.27479</v>
      </c>
      <c r="P157" s="87">
        <f t="shared" si="2"/>
        <v>4.4081795785215261E-2</v>
      </c>
      <c r="Q157" s="87">
        <f>O157/'סכום נכסי הקרן'!$C$42</f>
        <v>1.4537492080059348E-3</v>
      </c>
    </row>
    <row r="158" spans="2:17">
      <c r="B158" s="85" t="s">
        <v>1831</v>
      </c>
      <c r="C158" s="92" t="s">
        <v>1746</v>
      </c>
      <c r="D158" s="79">
        <v>90141407</v>
      </c>
      <c r="E158" s="79"/>
      <c r="F158" s="79" t="s">
        <v>1757</v>
      </c>
      <c r="G158" s="110">
        <v>42372</v>
      </c>
      <c r="H158" s="79" t="s">
        <v>136</v>
      </c>
      <c r="I158" s="86">
        <v>9.73</v>
      </c>
      <c r="J158" s="92" t="s">
        <v>138</v>
      </c>
      <c r="K158" s="93">
        <v>6.7000000000000004E-2</v>
      </c>
      <c r="L158" s="93">
        <v>2.3099999999999999E-2</v>
      </c>
      <c r="M158" s="86">
        <v>45348.62</v>
      </c>
      <c r="N158" s="88">
        <v>147.46</v>
      </c>
      <c r="O158" s="86">
        <v>66.871079999999992</v>
      </c>
      <c r="P158" s="87">
        <f t="shared" si="2"/>
        <v>1.6442899152171883E-2</v>
      </c>
      <c r="Q158" s="87">
        <f>O158/'סכום נכסי הקרן'!$C$42</f>
        <v>5.4226129389693602E-4</v>
      </c>
    </row>
    <row r="159" spans="2:17">
      <c r="B159" s="85" t="s">
        <v>1832</v>
      </c>
      <c r="C159" s="92" t="s">
        <v>1745</v>
      </c>
      <c r="D159" s="79">
        <v>90800100</v>
      </c>
      <c r="E159" s="79"/>
      <c r="F159" s="79" t="s">
        <v>1758</v>
      </c>
      <c r="G159" s="110">
        <v>41529</v>
      </c>
      <c r="H159" s="79" t="s">
        <v>1744</v>
      </c>
      <c r="I159" s="86">
        <v>4.07</v>
      </c>
      <c r="J159" s="92" t="s">
        <v>138</v>
      </c>
      <c r="K159" s="93">
        <v>7.6999999999999999E-2</v>
      </c>
      <c r="L159" s="93">
        <v>0</v>
      </c>
      <c r="M159" s="86">
        <v>32718.519999999997</v>
      </c>
      <c r="N159" s="88">
        <v>0</v>
      </c>
      <c r="O159" s="86">
        <v>0</v>
      </c>
      <c r="P159" s="87">
        <f t="shared" si="2"/>
        <v>0</v>
      </c>
      <c r="Q159" s="87">
        <f>O159/'סכום נכסי הקרן'!$C$42</f>
        <v>0</v>
      </c>
    </row>
    <row r="160" spans="2:17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82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86"/>
      <c r="N162" s="88"/>
      <c r="O162" s="79"/>
      <c r="P162" s="87"/>
      <c r="Q162" s="79"/>
    </row>
    <row r="163" spans="2:17">
      <c r="B163" s="80" t="s">
        <v>39</v>
      </c>
      <c r="C163" s="81"/>
      <c r="D163" s="81"/>
      <c r="E163" s="81"/>
      <c r="F163" s="81"/>
      <c r="G163" s="81"/>
      <c r="H163" s="81"/>
      <c r="I163" s="89">
        <v>2.9810554887000622</v>
      </c>
      <c r="J163" s="81"/>
      <c r="K163" s="81"/>
      <c r="L163" s="101">
        <v>5.8761872447834713E-2</v>
      </c>
      <c r="M163" s="89"/>
      <c r="N163" s="91"/>
      <c r="O163" s="89">
        <f>O164</f>
        <v>325.27036999999996</v>
      </c>
      <c r="P163" s="90">
        <f t="shared" si="2"/>
        <v>7.9980581906253553E-2</v>
      </c>
      <c r="Q163" s="90">
        <f>O163/'סכום נכסי הקרן'!$C$42</f>
        <v>2.6376354576976347E-3</v>
      </c>
    </row>
    <row r="164" spans="2:17">
      <c r="B164" s="96" t="s">
        <v>37</v>
      </c>
      <c r="C164" s="81"/>
      <c r="D164" s="81"/>
      <c r="E164" s="81"/>
      <c r="F164" s="81"/>
      <c r="G164" s="81"/>
      <c r="H164" s="81"/>
      <c r="I164" s="89">
        <v>2.9810554887000622</v>
      </c>
      <c r="J164" s="81"/>
      <c r="K164" s="81"/>
      <c r="L164" s="101">
        <v>5.8761872447834713E-2</v>
      </c>
      <c r="M164" s="89"/>
      <c r="N164" s="91"/>
      <c r="O164" s="89">
        <f>SUM(O165:O169)</f>
        <v>325.27036999999996</v>
      </c>
      <c r="P164" s="90">
        <f t="shared" si="2"/>
        <v>7.9980581906253553E-2</v>
      </c>
      <c r="Q164" s="90">
        <f>O164/'סכום נכסי הקרן'!$C$42</f>
        <v>2.6376354576976347E-3</v>
      </c>
    </row>
    <row r="165" spans="2:17">
      <c r="B165" s="85" t="s">
        <v>1833</v>
      </c>
      <c r="C165" s="92" t="s">
        <v>1745</v>
      </c>
      <c r="D165" s="79">
        <v>4623</v>
      </c>
      <c r="E165" s="79"/>
      <c r="F165" s="79" t="s">
        <v>1587</v>
      </c>
      <c r="G165" s="110">
        <v>42354</v>
      </c>
      <c r="H165" s="79" t="s">
        <v>1588</v>
      </c>
      <c r="I165" s="86">
        <v>5</v>
      </c>
      <c r="J165" s="92" t="s">
        <v>137</v>
      </c>
      <c r="K165" s="93">
        <v>5.0199999999999995E-2</v>
      </c>
      <c r="L165" s="93">
        <v>3.8899999999999997E-2</v>
      </c>
      <c r="M165" s="86">
        <v>20972.999999999996</v>
      </c>
      <c r="N165" s="88">
        <v>107.15</v>
      </c>
      <c r="O165" s="86">
        <v>78.249489999999994</v>
      </c>
      <c r="P165" s="87">
        <f t="shared" si="2"/>
        <v>1.9240731161794939E-2</v>
      </c>
      <c r="Q165" s="87">
        <f>O165/'סכום נכסי הקרן'!$C$42</f>
        <v>6.3452945120933237E-4</v>
      </c>
    </row>
    <row r="166" spans="2:17">
      <c r="B166" s="85" t="s">
        <v>1834</v>
      </c>
      <c r="C166" s="92" t="s">
        <v>1745</v>
      </c>
      <c r="D166" s="79" t="s">
        <v>1759</v>
      </c>
      <c r="E166" s="79"/>
      <c r="F166" s="79" t="s">
        <v>1496</v>
      </c>
      <c r="G166" s="110">
        <v>43053</v>
      </c>
      <c r="H166" s="79"/>
      <c r="I166" s="86">
        <v>2.2400000000000002</v>
      </c>
      <c r="J166" s="92" t="s">
        <v>137</v>
      </c>
      <c r="K166" s="93">
        <v>5.9844000000000001E-2</v>
      </c>
      <c r="L166" s="93">
        <v>6.4600000000000005E-2</v>
      </c>
      <c r="M166" s="86">
        <v>25166.109999999997</v>
      </c>
      <c r="N166" s="88">
        <v>99.85</v>
      </c>
      <c r="O166" s="86">
        <v>87.496949999999984</v>
      </c>
      <c r="P166" s="87">
        <f t="shared" si="2"/>
        <v>2.1514584854508488E-2</v>
      </c>
      <c r="Q166" s="87">
        <f>O166/'סכום נכסי הקרן'!$C$42</f>
        <v>7.0951761686869003E-4</v>
      </c>
    </row>
    <row r="167" spans="2:17">
      <c r="B167" s="85" t="s">
        <v>1834</v>
      </c>
      <c r="C167" s="92" t="s">
        <v>1745</v>
      </c>
      <c r="D167" s="79" t="s">
        <v>1760</v>
      </c>
      <c r="E167" s="79"/>
      <c r="F167" s="79" t="s">
        <v>1496</v>
      </c>
      <c r="G167" s="110">
        <v>43051</v>
      </c>
      <c r="H167" s="79"/>
      <c r="I167" s="86">
        <v>2.6599999999999997</v>
      </c>
      <c r="J167" s="92" t="s">
        <v>137</v>
      </c>
      <c r="K167" s="93">
        <v>8.2344000000000014E-2</v>
      </c>
      <c r="L167" s="93">
        <v>8.7400000000000005E-2</v>
      </c>
      <c r="M167" s="86">
        <v>8388.9399999999987</v>
      </c>
      <c r="N167" s="88">
        <v>100.45</v>
      </c>
      <c r="O167" s="86">
        <v>29.341729999999995</v>
      </c>
      <c r="P167" s="87">
        <f t="shared" si="2"/>
        <v>7.2148245151754126E-3</v>
      </c>
      <c r="Q167" s="87">
        <f>O167/'סכום נכסי הקרן'!$C$42</f>
        <v>2.3793371476839531E-4</v>
      </c>
    </row>
    <row r="168" spans="2:17">
      <c r="B168" s="85" t="s">
        <v>1835</v>
      </c>
      <c r="C168" s="92" t="s">
        <v>1745</v>
      </c>
      <c r="D168" s="79" t="s">
        <v>1761</v>
      </c>
      <c r="E168" s="79"/>
      <c r="F168" s="79" t="s">
        <v>1496</v>
      </c>
      <c r="G168" s="110">
        <v>42887</v>
      </c>
      <c r="H168" s="79"/>
      <c r="I168" s="86">
        <v>2.31</v>
      </c>
      <c r="J168" s="92" t="s">
        <v>137</v>
      </c>
      <c r="K168" s="93">
        <v>5.6318E-2</v>
      </c>
      <c r="L168" s="93">
        <v>6.1300000000000007E-2</v>
      </c>
      <c r="M168" s="86">
        <v>24430.349999999995</v>
      </c>
      <c r="N168" s="88">
        <v>99.57</v>
      </c>
      <c r="O168" s="86">
        <v>84.700699999999983</v>
      </c>
      <c r="P168" s="87">
        <f t="shared" si="2"/>
        <v>2.0827016226122933E-2</v>
      </c>
      <c r="Q168" s="87">
        <f>O168/'סכום נכסי הקרן'!$C$42</f>
        <v>6.8684267064291784E-4</v>
      </c>
    </row>
    <row r="169" spans="2:17">
      <c r="B169" s="85" t="s">
        <v>1835</v>
      </c>
      <c r="C169" s="92" t="s">
        <v>1745</v>
      </c>
      <c r="D169" s="79" t="s">
        <v>1762</v>
      </c>
      <c r="E169" s="79"/>
      <c r="F169" s="79" t="s">
        <v>1496</v>
      </c>
      <c r="G169" s="110">
        <v>42887</v>
      </c>
      <c r="H169" s="79"/>
      <c r="I169" s="86">
        <v>2.3899999999999997</v>
      </c>
      <c r="J169" s="92" t="s">
        <v>137</v>
      </c>
      <c r="K169" s="93">
        <v>5.5500000000000001E-2</v>
      </c>
      <c r="L169" s="93">
        <v>5.8500000000000017E-2</v>
      </c>
      <c r="M169" s="86">
        <v>13118.299999999997</v>
      </c>
      <c r="N169" s="88">
        <v>99.57</v>
      </c>
      <c r="O169" s="86">
        <v>45.48149999999999</v>
      </c>
      <c r="P169" s="87">
        <f t="shared" si="2"/>
        <v>1.1183425148651784E-2</v>
      </c>
      <c r="Q169" s="87">
        <f>O169/'סכום נכסי הקרן'!$C$42</f>
        <v>3.6881200420829896E-4</v>
      </c>
    </row>
    <row r="170" spans="2:17">
      <c r="B170" s="132"/>
      <c r="C170" s="132"/>
      <c r="D170" s="132"/>
      <c r="E170" s="132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32"/>
      <c r="C171" s="132"/>
      <c r="D171" s="132"/>
      <c r="E171" s="132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32"/>
      <c r="C172" s="132"/>
      <c r="D172" s="132"/>
      <c r="E172" s="132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33" t="s">
        <v>223</v>
      </c>
      <c r="C173" s="132"/>
      <c r="D173" s="132"/>
      <c r="E173" s="132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33" t="s">
        <v>117</v>
      </c>
      <c r="C174" s="132"/>
      <c r="D174" s="132"/>
      <c r="E174" s="132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33" t="s">
        <v>206</v>
      </c>
      <c r="C175" s="132"/>
      <c r="D175" s="132"/>
      <c r="E175" s="132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33" t="s">
        <v>214</v>
      </c>
      <c r="C176" s="132"/>
      <c r="D176" s="132"/>
      <c r="E176" s="132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32"/>
      <c r="C177" s="132"/>
      <c r="D177" s="132"/>
      <c r="E177" s="132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32"/>
      <c r="C178" s="132"/>
      <c r="D178" s="132"/>
      <c r="E178" s="132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32"/>
      <c r="C179" s="132"/>
      <c r="D179" s="132"/>
      <c r="E179" s="132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32"/>
      <c r="C180" s="132"/>
      <c r="D180" s="132"/>
      <c r="E180" s="132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32"/>
      <c r="C181" s="132"/>
      <c r="D181" s="132"/>
      <c r="E181" s="132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32"/>
      <c r="C182" s="132"/>
      <c r="D182" s="132"/>
      <c r="E182" s="132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32"/>
      <c r="C183" s="132"/>
      <c r="D183" s="132"/>
      <c r="E183" s="132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32"/>
      <c r="C184" s="132"/>
      <c r="D184" s="132"/>
      <c r="E184" s="132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32"/>
      <c r="C185" s="132"/>
      <c r="D185" s="132"/>
      <c r="E185" s="132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32"/>
      <c r="C186" s="132"/>
      <c r="D186" s="132"/>
      <c r="E186" s="132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32"/>
      <c r="C187" s="132"/>
      <c r="D187" s="132"/>
      <c r="E187" s="132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32"/>
      <c r="C188" s="132"/>
      <c r="D188" s="132"/>
      <c r="E188" s="132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32"/>
      <c r="C189" s="132"/>
      <c r="D189" s="132"/>
      <c r="E189" s="132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32"/>
      <c r="C190" s="132"/>
      <c r="D190" s="132"/>
      <c r="E190" s="132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32"/>
      <c r="C191" s="132"/>
      <c r="D191" s="132"/>
      <c r="E191" s="132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32"/>
      <c r="C192" s="132"/>
      <c r="D192" s="132"/>
      <c r="E192" s="132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32"/>
      <c r="C193" s="132"/>
      <c r="D193" s="132"/>
      <c r="E193" s="132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32"/>
      <c r="C194" s="132"/>
      <c r="D194" s="132"/>
      <c r="E194" s="132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32"/>
      <c r="C195" s="132"/>
      <c r="D195" s="132"/>
      <c r="E195" s="132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32"/>
      <c r="C196" s="132"/>
      <c r="D196" s="132"/>
      <c r="E196" s="132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32"/>
      <c r="C197" s="132"/>
      <c r="D197" s="132"/>
      <c r="E197" s="132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32"/>
      <c r="C198" s="132"/>
      <c r="D198" s="132"/>
      <c r="E198" s="132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32"/>
      <c r="C199" s="132"/>
      <c r="D199" s="132"/>
      <c r="E199" s="132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32"/>
      <c r="C200" s="132"/>
      <c r="D200" s="132"/>
      <c r="E200" s="132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32"/>
      <c r="C201" s="132"/>
      <c r="D201" s="132"/>
      <c r="E201" s="132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32"/>
      <c r="C202" s="132"/>
      <c r="D202" s="132"/>
      <c r="E202" s="132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32"/>
      <c r="C203" s="132"/>
      <c r="D203" s="132"/>
      <c r="E203" s="132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32"/>
      <c r="C204" s="132"/>
      <c r="D204" s="132"/>
      <c r="E204" s="132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32"/>
      <c r="C205" s="132"/>
      <c r="D205" s="132"/>
      <c r="E205" s="132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32"/>
      <c r="C206" s="132"/>
      <c r="D206" s="132"/>
      <c r="E206" s="132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32"/>
      <c r="C207" s="132"/>
      <c r="D207" s="132"/>
      <c r="E207" s="132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32"/>
      <c r="C208" s="132"/>
      <c r="D208" s="132"/>
      <c r="E208" s="132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32"/>
      <c r="C209" s="132"/>
      <c r="D209" s="132"/>
      <c r="E209" s="132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32"/>
      <c r="C210" s="132"/>
      <c r="D210" s="132"/>
      <c r="E210" s="132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32"/>
      <c r="C211" s="132"/>
      <c r="D211" s="132"/>
      <c r="E211" s="132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32"/>
      <c r="C212" s="132"/>
      <c r="D212" s="132"/>
      <c r="E212" s="132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32"/>
      <c r="C213" s="132"/>
      <c r="D213" s="132"/>
      <c r="E213" s="132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32"/>
      <c r="C214" s="132"/>
      <c r="D214" s="132"/>
      <c r="E214" s="132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32"/>
      <c r="C215" s="132"/>
      <c r="D215" s="132"/>
      <c r="E215" s="132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32"/>
      <c r="C216" s="132"/>
      <c r="D216" s="132"/>
      <c r="E216" s="132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32"/>
      <c r="C217" s="132"/>
      <c r="D217" s="132"/>
      <c r="E217" s="132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32"/>
      <c r="C218" s="132"/>
      <c r="D218" s="132"/>
      <c r="E218" s="132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32"/>
      <c r="C219" s="132"/>
      <c r="D219" s="132"/>
      <c r="E219" s="132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32"/>
      <c r="C220" s="132"/>
      <c r="D220" s="132"/>
      <c r="E220" s="132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32"/>
      <c r="C221" s="132"/>
      <c r="D221" s="132"/>
      <c r="E221" s="132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32"/>
      <c r="C222" s="132"/>
      <c r="D222" s="132"/>
      <c r="E222" s="132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32"/>
      <c r="C223" s="132"/>
      <c r="D223" s="132"/>
      <c r="E223" s="132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32"/>
      <c r="C224" s="132"/>
      <c r="D224" s="132"/>
      <c r="E224" s="132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32"/>
      <c r="C225" s="132"/>
      <c r="D225" s="132"/>
      <c r="E225" s="132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32"/>
      <c r="C226" s="132"/>
      <c r="D226" s="132"/>
      <c r="E226" s="132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32"/>
      <c r="C227" s="132"/>
      <c r="D227" s="132"/>
      <c r="E227" s="132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32"/>
      <c r="C228" s="132"/>
      <c r="D228" s="132"/>
      <c r="E228" s="132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32"/>
      <c r="C229" s="132"/>
      <c r="D229" s="132"/>
      <c r="E229" s="132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32"/>
      <c r="C230" s="132"/>
      <c r="D230" s="132"/>
      <c r="E230" s="132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32"/>
      <c r="C231" s="132"/>
      <c r="D231" s="132"/>
      <c r="E231" s="132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32"/>
      <c r="C232" s="132"/>
      <c r="D232" s="132"/>
      <c r="E232" s="132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32"/>
      <c r="C233" s="132"/>
      <c r="D233" s="132"/>
      <c r="E233" s="132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32"/>
      <c r="C234" s="132"/>
      <c r="D234" s="132"/>
      <c r="E234" s="132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32"/>
      <c r="C235" s="132"/>
      <c r="D235" s="132"/>
      <c r="E235" s="132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32"/>
      <c r="C236" s="132"/>
      <c r="D236" s="132"/>
      <c r="E236" s="132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32"/>
      <c r="C237" s="132"/>
      <c r="D237" s="132"/>
      <c r="E237" s="132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32"/>
      <c r="C238" s="132"/>
      <c r="D238" s="132"/>
      <c r="E238" s="132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32"/>
      <c r="C239" s="132"/>
      <c r="D239" s="132"/>
      <c r="E239" s="132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32"/>
      <c r="C240" s="132"/>
      <c r="D240" s="132"/>
      <c r="E240" s="132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32"/>
      <c r="C241" s="132"/>
      <c r="D241" s="132"/>
      <c r="E241" s="132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32"/>
      <c r="C242" s="132"/>
      <c r="D242" s="132"/>
      <c r="E242" s="132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32"/>
      <c r="C243" s="132"/>
      <c r="D243" s="132"/>
      <c r="E243" s="132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32"/>
      <c r="C244" s="132"/>
      <c r="D244" s="132"/>
      <c r="E244" s="132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32"/>
      <c r="C245" s="132"/>
      <c r="D245" s="132"/>
      <c r="E245" s="132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32"/>
      <c r="C246" s="132"/>
      <c r="D246" s="132"/>
      <c r="E246" s="132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32"/>
      <c r="C247" s="132"/>
      <c r="D247" s="132"/>
      <c r="E247" s="132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32"/>
      <c r="C248" s="132"/>
      <c r="D248" s="132"/>
      <c r="E248" s="132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32"/>
      <c r="C249" s="132"/>
      <c r="D249" s="132"/>
      <c r="E249" s="132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32"/>
      <c r="C250" s="132"/>
      <c r="D250" s="132"/>
      <c r="E250" s="132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32"/>
      <c r="C251" s="132"/>
      <c r="D251" s="132"/>
      <c r="E251" s="132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32"/>
      <c r="C252" s="132"/>
      <c r="D252" s="132"/>
      <c r="E252" s="132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32"/>
      <c r="C253" s="132"/>
      <c r="D253" s="132"/>
      <c r="E253" s="132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32"/>
      <c r="C254" s="132"/>
      <c r="D254" s="132"/>
      <c r="E254" s="132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32"/>
      <c r="C255" s="132"/>
      <c r="D255" s="132"/>
      <c r="E255" s="132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32"/>
      <c r="C256" s="132"/>
      <c r="D256" s="132"/>
      <c r="E256" s="132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32"/>
      <c r="C257" s="132"/>
      <c r="D257" s="132"/>
      <c r="E257" s="132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32"/>
      <c r="C258" s="132"/>
      <c r="D258" s="132"/>
      <c r="E258" s="132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32"/>
      <c r="C259" s="132"/>
      <c r="D259" s="132"/>
      <c r="E259" s="132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32"/>
      <c r="C260" s="132"/>
      <c r="D260" s="132"/>
      <c r="E260" s="132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32"/>
      <c r="C261" s="132"/>
      <c r="D261" s="132"/>
      <c r="E261" s="132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32"/>
      <c r="C262" s="132"/>
      <c r="D262" s="132"/>
      <c r="E262" s="132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32"/>
      <c r="C263" s="132"/>
      <c r="D263" s="132"/>
      <c r="E263" s="132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32"/>
      <c r="C264" s="132"/>
      <c r="D264" s="132"/>
      <c r="E264" s="132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32"/>
      <c r="C265" s="132"/>
      <c r="D265" s="132"/>
      <c r="E265" s="132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32"/>
      <c r="C266" s="132"/>
      <c r="D266" s="132"/>
      <c r="E266" s="132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32"/>
      <c r="C267" s="132"/>
      <c r="D267" s="132"/>
      <c r="E267" s="132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32"/>
      <c r="C268" s="132"/>
      <c r="D268" s="132"/>
      <c r="E268" s="132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32"/>
      <c r="C269" s="132"/>
      <c r="D269" s="132"/>
      <c r="E269" s="132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32"/>
      <c r="C270" s="132"/>
      <c r="D270" s="132"/>
      <c r="E270" s="132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32"/>
      <c r="C271" s="132"/>
      <c r="D271" s="132"/>
      <c r="E271" s="132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32"/>
      <c r="C272" s="132"/>
      <c r="D272" s="132"/>
      <c r="E272" s="132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32"/>
      <c r="C273" s="132"/>
      <c r="D273" s="132"/>
      <c r="E273" s="132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32"/>
      <c r="C274" s="132"/>
      <c r="D274" s="132"/>
      <c r="E274" s="132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32"/>
      <c r="C275" s="132"/>
      <c r="D275" s="132"/>
      <c r="E275" s="132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32"/>
      <c r="C276" s="132"/>
      <c r="D276" s="132"/>
      <c r="E276" s="132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32"/>
      <c r="C277" s="132"/>
      <c r="D277" s="132"/>
      <c r="E277" s="132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32"/>
      <c r="C278" s="132"/>
      <c r="D278" s="132"/>
      <c r="E278" s="132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32"/>
      <c r="C279" s="132"/>
      <c r="D279" s="132"/>
      <c r="E279" s="132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32"/>
      <c r="C280" s="132"/>
      <c r="D280" s="132"/>
      <c r="E280" s="132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32"/>
      <c r="C281" s="132"/>
      <c r="D281" s="132"/>
      <c r="E281" s="132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32"/>
      <c r="C282" s="132"/>
      <c r="D282" s="132"/>
      <c r="E282" s="132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32"/>
      <c r="C283" s="132"/>
      <c r="D283" s="132"/>
      <c r="E283" s="132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32"/>
      <c r="C284" s="132"/>
      <c r="D284" s="132"/>
      <c r="E284" s="132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32"/>
      <c r="C285" s="132"/>
      <c r="D285" s="132"/>
      <c r="E285" s="132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32"/>
      <c r="C286" s="132"/>
      <c r="D286" s="132"/>
      <c r="E286" s="132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32"/>
      <c r="C287" s="132"/>
      <c r="D287" s="132"/>
      <c r="E287" s="132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32"/>
      <c r="C288" s="132"/>
      <c r="D288" s="132"/>
      <c r="E288" s="132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32"/>
      <c r="C289" s="132"/>
      <c r="D289" s="132"/>
      <c r="E289" s="132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32"/>
      <c r="C290" s="132"/>
      <c r="D290" s="132"/>
      <c r="E290" s="132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32"/>
      <c r="C291" s="132"/>
      <c r="D291" s="132"/>
      <c r="E291" s="132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32"/>
      <c r="C292" s="132"/>
      <c r="D292" s="132"/>
      <c r="E292" s="132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32"/>
      <c r="C293" s="132"/>
      <c r="D293" s="132"/>
      <c r="E293" s="132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32"/>
      <c r="C294" s="132"/>
      <c r="D294" s="132"/>
      <c r="E294" s="132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32"/>
      <c r="C295" s="132"/>
      <c r="D295" s="132"/>
      <c r="E295" s="132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32"/>
      <c r="C296" s="132"/>
      <c r="D296" s="132"/>
      <c r="E296" s="132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32"/>
      <c r="C297" s="132"/>
      <c r="D297" s="132"/>
      <c r="E297" s="132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32"/>
      <c r="C298" s="132"/>
      <c r="D298" s="132"/>
      <c r="E298" s="132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32"/>
      <c r="C299" s="132"/>
      <c r="D299" s="132"/>
      <c r="E299" s="132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32"/>
      <c r="C300" s="132"/>
      <c r="D300" s="132"/>
      <c r="E300" s="132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32"/>
      <c r="C301" s="132"/>
      <c r="D301" s="132"/>
      <c r="E301" s="132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32"/>
      <c r="C302" s="132"/>
      <c r="D302" s="132"/>
      <c r="E302" s="132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32"/>
      <c r="C303" s="132"/>
      <c r="D303" s="132"/>
      <c r="E303" s="132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32"/>
      <c r="C304" s="132"/>
      <c r="D304" s="132"/>
      <c r="E304" s="132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32"/>
      <c r="C305" s="132"/>
      <c r="D305" s="132"/>
      <c r="E305" s="132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32"/>
      <c r="C306" s="132"/>
      <c r="D306" s="132"/>
      <c r="E306" s="132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32"/>
      <c r="C307" s="132"/>
      <c r="D307" s="132"/>
      <c r="E307" s="132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32"/>
      <c r="C308" s="132"/>
      <c r="D308" s="132"/>
      <c r="E308" s="132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32"/>
      <c r="C309" s="132"/>
      <c r="D309" s="132"/>
      <c r="E309" s="132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32"/>
      <c r="C310" s="132"/>
      <c r="D310" s="132"/>
      <c r="E310" s="132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32"/>
      <c r="C311" s="132"/>
      <c r="D311" s="132"/>
      <c r="E311" s="132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32"/>
      <c r="C312" s="132"/>
      <c r="D312" s="132"/>
      <c r="E312" s="132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32"/>
      <c r="C313" s="132"/>
      <c r="D313" s="132"/>
      <c r="E313" s="132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32"/>
      <c r="C314" s="132"/>
      <c r="D314" s="132"/>
      <c r="E314" s="132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32"/>
      <c r="C315" s="132"/>
      <c r="D315" s="132"/>
      <c r="E315" s="132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32"/>
      <c r="C316" s="132"/>
      <c r="D316" s="132"/>
      <c r="E316" s="132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32"/>
      <c r="C317" s="132"/>
      <c r="D317" s="132"/>
      <c r="E317" s="132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32"/>
      <c r="C318" s="132"/>
      <c r="D318" s="132"/>
      <c r="E318" s="132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32"/>
      <c r="C319" s="132"/>
      <c r="D319" s="132"/>
      <c r="E319" s="132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32"/>
      <c r="C320" s="132"/>
      <c r="D320" s="132"/>
      <c r="E320" s="132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32"/>
      <c r="C321" s="132"/>
      <c r="D321" s="132"/>
      <c r="E321" s="132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32"/>
      <c r="C322" s="132"/>
      <c r="D322" s="132"/>
      <c r="E322" s="132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32"/>
      <c r="C323" s="132"/>
      <c r="D323" s="132"/>
      <c r="E323" s="132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32"/>
      <c r="C324" s="132"/>
      <c r="D324" s="132"/>
      <c r="E324" s="132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32"/>
      <c r="C325" s="132"/>
      <c r="D325" s="132"/>
      <c r="E325" s="132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32"/>
      <c r="C326" s="132"/>
      <c r="D326" s="132"/>
      <c r="E326" s="132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32"/>
      <c r="C327" s="132"/>
      <c r="D327" s="132"/>
      <c r="E327" s="132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32"/>
      <c r="C328" s="132"/>
      <c r="D328" s="132"/>
      <c r="E328" s="132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32"/>
      <c r="C329" s="132"/>
      <c r="D329" s="132"/>
      <c r="E329" s="132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32"/>
      <c r="C330" s="132"/>
      <c r="D330" s="132"/>
      <c r="E330" s="132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32"/>
      <c r="C331" s="132"/>
      <c r="D331" s="132"/>
      <c r="E331" s="132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32"/>
      <c r="C332" s="132"/>
      <c r="D332" s="132"/>
      <c r="E332" s="132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32"/>
      <c r="C333" s="132"/>
      <c r="D333" s="132"/>
      <c r="E333" s="132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32"/>
      <c r="C334" s="132"/>
      <c r="D334" s="132"/>
      <c r="E334" s="132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32"/>
      <c r="C335" s="132"/>
      <c r="D335" s="132"/>
      <c r="E335" s="132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32"/>
      <c r="C336" s="132"/>
      <c r="D336" s="132"/>
      <c r="E336" s="132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32"/>
      <c r="C337" s="132"/>
      <c r="D337" s="132"/>
      <c r="E337" s="132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32"/>
      <c r="C338" s="132"/>
      <c r="D338" s="132"/>
      <c r="E338" s="132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32"/>
      <c r="C339" s="132"/>
      <c r="D339" s="132"/>
      <c r="E339" s="132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32"/>
      <c r="C340" s="132"/>
      <c r="D340" s="132"/>
      <c r="E340" s="132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32"/>
      <c r="C341" s="132"/>
      <c r="D341" s="132"/>
      <c r="E341" s="132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32"/>
      <c r="C342" s="132"/>
      <c r="D342" s="132"/>
      <c r="E342" s="132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32"/>
      <c r="C343" s="132"/>
      <c r="D343" s="132"/>
      <c r="E343" s="132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32"/>
      <c r="C344" s="132"/>
      <c r="D344" s="132"/>
      <c r="E344" s="132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32"/>
      <c r="C345" s="132"/>
      <c r="D345" s="132"/>
      <c r="E345" s="132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32"/>
      <c r="C346" s="132"/>
      <c r="D346" s="132"/>
      <c r="E346" s="132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32"/>
      <c r="C347" s="132"/>
      <c r="D347" s="132"/>
      <c r="E347" s="132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32"/>
      <c r="C348" s="132"/>
      <c r="D348" s="132"/>
      <c r="E348" s="132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32"/>
      <c r="C349" s="132"/>
      <c r="D349" s="132"/>
      <c r="E349" s="132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32"/>
      <c r="C350" s="132"/>
      <c r="D350" s="132"/>
      <c r="E350" s="132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32"/>
      <c r="C351" s="132"/>
      <c r="D351" s="132"/>
      <c r="E351" s="132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32"/>
      <c r="C352" s="132"/>
      <c r="D352" s="132"/>
      <c r="E352" s="132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32"/>
      <c r="C353" s="132"/>
      <c r="D353" s="132"/>
      <c r="E353" s="132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32"/>
      <c r="C354" s="132"/>
      <c r="D354" s="132"/>
      <c r="E354" s="132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32"/>
      <c r="C355" s="132"/>
      <c r="D355" s="132"/>
      <c r="E355" s="132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32"/>
      <c r="C356" s="132"/>
      <c r="D356" s="132"/>
      <c r="E356" s="132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32"/>
      <c r="C357" s="132"/>
      <c r="D357" s="132"/>
      <c r="E357" s="132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32"/>
      <c r="C358" s="132"/>
      <c r="D358" s="132"/>
      <c r="E358" s="132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32"/>
      <c r="C359" s="132"/>
      <c r="D359" s="132"/>
      <c r="E359" s="132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32"/>
      <c r="C360" s="132"/>
      <c r="D360" s="132"/>
      <c r="E360" s="132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32"/>
      <c r="C361" s="132"/>
      <c r="D361" s="132"/>
      <c r="E361" s="132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32"/>
      <c r="C362" s="132"/>
      <c r="D362" s="132"/>
      <c r="E362" s="132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32"/>
      <c r="C363" s="132"/>
      <c r="D363" s="132"/>
      <c r="E363" s="132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32"/>
      <c r="C364" s="132"/>
      <c r="D364" s="132"/>
      <c r="E364" s="132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32"/>
      <c r="C365" s="132"/>
      <c r="D365" s="132"/>
      <c r="E365" s="132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32"/>
      <c r="C366" s="132"/>
      <c r="D366" s="132"/>
      <c r="E366" s="132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32"/>
      <c r="C367" s="132"/>
      <c r="D367" s="132"/>
      <c r="E367" s="132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32"/>
      <c r="C368" s="132"/>
      <c r="D368" s="132"/>
      <c r="E368" s="132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32"/>
      <c r="C369" s="132"/>
      <c r="D369" s="132"/>
      <c r="E369" s="132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32"/>
      <c r="C370" s="132"/>
      <c r="D370" s="132"/>
      <c r="E370" s="132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32"/>
      <c r="C371" s="132"/>
      <c r="D371" s="132"/>
      <c r="E371" s="132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32"/>
      <c r="C372" s="132"/>
      <c r="D372" s="132"/>
      <c r="E372" s="132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32"/>
      <c r="C373" s="132"/>
      <c r="D373" s="132"/>
      <c r="E373" s="132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32"/>
      <c r="C374" s="132"/>
      <c r="D374" s="132"/>
      <c r="E374" s="132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32"/>
      <c r="C375" s="132"/>
      <c r="D375" s="132"/>
      <c r="E375" s="132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32"/>
      <c r="C376" s="132"/>
      <c r="D376" s="132"/>
      <c r="E376" s="132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32"/>
      <c r="C377" s="132"/>
      <c r="D377" s="132"/>
      <c r="E377" s="132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32"/>
      <c r="C378" s="132"/>
      <c r="D378" s="132"/>
      <c r="E378" s="132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32"/>
      <c r="C379" s="132"/>
      <c r="D379" s="132"/>
      <c r="E379" s="132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32"/>
      <c r="C380" s="132"/>
      <c r="D380" s="132"/>
      <c r="E380" s="132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32"/>
      <c r="C381" s="132"/>
      <c r="D381" s="132"/>
      <c r="E381" s="132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32"/>
      <c r="C382" s="132"/>
      <c r="D382" s="132"/>
      <c r="E382" s="132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32"/>
      <c r="C383" s="132"/>
      <c r="D383" s="132"/>
      <c r="E383" s="132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32"/>
      <c r="C384" s="132"/>
      <c r="D384" s="132"/>
      <c r="E384" s="132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32"/>
      <c r="C385" s="132"/>
      <c r="D385" s="132"/>
      <c r="E385" s="132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32"/>
      <c r="C386" s="132"/>
      <c r="D386" s="132"/>
      <c r="E386" s="132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32"/>
      <c r="C387" s="132"/>
      <c r="D387" s="132"/>
      <c r="E387" s="132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32"/>
      <c r="C388" s="132"/>
      <c r="D388" s="132"/>
      <c r="E388" s="132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32"/>
      <c r="C389" s="132"/>
      <c r="D389" s="132"/>
      <c r="E389" s="132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32"/>
      <c r="C390" s="132"/>
      <c r="D390" s="132"/>
      <c r="E390" s="132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32"/>
      <c r="C391" s="132"/>
      <c r="D391" s="132"/>
      <c r="E391" s="132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32"/>
      <c r="C392" s="132"/>
      <c r="D392" s="132"/>
      <c r="E392" s="132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32"/>
      <c r="C393" s="132"/>
      <c r="D393" s="132"/>
      <c r="E393" s="132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32"/>
      <c r="C394" s="132"/>
      <c r="D394" s="132"/>
      <c r="E394" s="132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32"/>
      <c r="C395" s="132"/>
      <c r="D395" s="132"/>
      <c r="E395" s="132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32"/>
      <c r="C396" s="132"/>
      <c r="D396" s="132"/>
      <c r="E396" s="132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32"/>
      <c r="C397" s="132"/>
      <c r="D397" s="132"/>
      <c r="E397" s="132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32"/>
      <c r="C398" s="132"/>
      <c r="D398" s="132"/>
      <c r="E398" s="132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32"/>
      <c r="C399" s="132"/>
      <c r="D399" s="132"/>
      <c r="E399" s="132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32"/>
      <c r="C400" s="132"/>
      <c r="D400" s="132"/>
      <c r="E400" s="132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32"/>
      <c r="C401" s="132"/>
      <c r="D401" s="132"/>
      <c r="E401" s="132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32"/>
      <c r="C402" s="132"/>
      <c r="D402" s="132"/>
      <c r="E402" s="132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32"/>
      <c r="C403" s="132"/>
      <c r="D403" s="132"/>
      <c r="E403" s="132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32"/>
      <c r="C404" s="132"/>
      <c r="D404" s="132"/>
      <c r="E404" s="132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32"/>
      <c r="C405" s="132"/>
      <c r="D405" s="132"/>
      <c r="E405" s="132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32"/>
      <c r="C406" s="132"/>
      <c r="D406" s="132"/>
      <c r="E406" s="132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32"/>
      <c r="C407" s="132"/>
      <c r="D407" s="132"/>
      <c r="E407" s="132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32"/>
      <c r="C408" s="132"/>
      <c r="D408" s="132"/>
      <c r="E408" s="132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32"/>
      <c r="C409" s="132"/>
      <c r="D409" s="132"/>
      <c r="E409" s="132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32"/>
      <c r="C410" s="132"/>
      <c r="D410" s="132"/>
      <c r="E410" s="132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32"/>
      <c r="C411" s="132"/>
      <c r="D411" s="132"/>
      <c r="E411" s="132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32"/>
      <c r="C412" s="132"/>
      <c r="D412" s="132"/>
      <c r="E412" s="132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32"/>
      <c r="C413" s="132"/>
      <c r="D413" s="132"/>
      <c r="E413" s="132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32"/>
      <c r="C414" s="132"/>
      <c r="D414" s="132"/>
      <c r="E414" s="132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32"/>
      <c r="C415" s="132"/>
      <c r="D415" s="132"/>
      <c r="E415" s="132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32"/>
      <c r="C416" s="132"/>
      <c r="D416" s="132"/>
      <c r="E416" s="132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32"/>
      <c r="C417" s="132"/>
      <c r="D417" s="132"/>
      <c r="E417" s="132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32"/>
      <c r="C418" s="132"/>
      <c r="D418" s="132"/>
      <c r="E418" s="132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32"/>
      <c r="C419" s="132"/>
      <c r="D419" s="132"/>
      <c r="E419" s="132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32"/>
      <c r="C420" s="132"/>
      <c r="D420" s="132"/>
      <c r="E420" s="132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32"/>
      <c r="C421" s="132"/>
      <c r="D421" s="132"/>
      <c r="E421" s="132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32"/>
      <c r="C422" s="132"/>
      <c r="D422" s="132"/>
      <c r="E422" s="132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32"/>
      <c r="C423" s="132"/>
      <c r="D423" s="132"/>
      <c r="E423" s="132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32"/>
      <c r="C424" s="132"/>
      <c r="D424" s="132"/>
      <c r="E424" s="132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32"/>
      <c r="C425" s="132"/>
      <c r="D425" s="132"/>
      <c r="E425" s="132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32"/>
      <c r="C426" s="132"/>
      <c r="D426" s="132"/>
      <c r="E426" s="132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32"/>
      <c r="C427" s="132"/>
      <c r="D427" s="132"/>
      <c r="E427" s="132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32"/>
      <c r="C428" s="132"/>
      <c r="D428" s="132"/>
      <c r="E428" s="132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32"/>
      <c r="C429" s="132"/>
      <c r="D429" s="132"/>
      <c r="E429" s="132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32"/>
      <c r="C430" s="132"/>
      <c r="D430" s="132"/>
      <c r="E430" s="132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32"/>
      <c r="C431" s="132"/>
      <c r="D431" s="132"/>
      <c r="E431" s="132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32"/>
      <c r="C432" s="132"/>
      <c r="D432" s="132"/>
      <c r="E432" s="132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32"/>
      <c r="C433" s="132"/>
      <c r="D433" s="132"/>
      <c r="E433" s="132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32"/>
      <c r="C434" s="132"/>
      <c r="D434" s="132"/>
      <c r="E434" s="132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32"/>
      <c r="C435" s="132"/>
      <c r="D435" s="132"/>
      <c r="E435" s="132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32"/>
      <c r="C436" s="132"/>
      <c r="D436" s="132"/>
      <c r="E436" s="132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32"/>
      <c r="C437" s="132"/>
      <c r="D437" s="132"/>
      <c r="E437" s="132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32"/>
      <c r="C438" s="132"/>
      <c r="D438" s="132"/>
      <c r="E438" s="132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32"/>
      <c r="C439" s="132"/>
      <c r="D439" s="132"/>
      <c r="E439" s="132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32"/>
      <c r="C440" s="132"/>
      <c r="D440" s="132"/>
      <c r="E440" s="132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32"/>
      <c r="C441" s="132"/>
      <c r="D441" s="132"/>
      <c r="E441" s="132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32"/>
      <c r="C442" s="132"/>
      <c r="D442" s="132"/>
      <c r="E442" s="132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32"/>
      <c r="C443" s="132"/>
      <c r="D443" s="132"/>
      <c r="E443" s="132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32"/>
      <c r="C444" s="132"/>
      <c r="D444" s="132"/>
      <c r="E444" s="132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32"/>
      <c r="C445" s="132"/>
      <c r="D445" s="132"/>
      <c r="E445" s="132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32"/>
      <c r="C446" s="132"/>
      <c r="D446" s="132"/>
      <c r="E446" s="132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32"/>
      <c r="C447" s="132"/>
      <c r="D447" s="132"/>
      <c r="E447" s="132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32"/>
      <c r="C448" s="132"/>
      <c r="D448" s="132"/>
      <c r="E448" s="132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32"/>
      <c r="C449" s="132"/>
      <c r="D449" s="132"/>
      <c r="E449" s="132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32"/>
      <c r="C450" s="132"/>
      <c r="D450" s="132"/>
      <c r="E450" s="132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32"/>
      <c r="C451" s="132"/>
      <c r="D451" s="132"/>
      <c r="E451" s="132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32"/>
      <c r="C452" s="132"/>
      <c r="D452" s="132"/>
      <c r="E452" s="132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32"/>
      <c r="C453" s="132"/>
      <c r="D453" s="132"/>
      <c r="E453" s="132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32"/>
      <c r="C454" s="132"/>
      <c r="D454" s="132"/>
      <c r="E454" s="132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32"/>
      <c r="C455" s="132"/>
      <c r="D455" s="132"/>
      <c r="E455" s="132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32"/>
      <c r="C456" s="132"/>
      <c r="D456" s="132"/>
      <c r="E456" s="132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32"/>
      <c r="C457" s="132"/>
      <c r="D457" s="132"/>
      <c r="E457" s="132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32"/>
      <c r="C458" s="132"/>
      <c r="D458" s="132"/>
      <c r="E458" s="132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32"/>
      <c r="C459" s="132"/>
      <c r="D459" s="132"/>
      <c r="E459" s="132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32"/>
      <c r="C460" s="132"/>
      <c r="D460" s="132"/>
      <c r="E460" s="132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32"/>
      <c r="C461" s="132"/>
      <c r="D461" s="132"/>
      <c r="E461" s="132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32"/>
      <c r="C462" s="132"/>
      <c r="D462" s="132"/>
      <c r="E462" s="132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32"/>
      <c r="C463" s="132"/>
      <c r="D463" s="132"/>
      <c r="E463" s="132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32"/>
      <c r="C464" s="132"/>
      <c r="D464" s="132"/>
      <c r="E464" s="132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32"/>
      <c r="C465" s="132"/>
      <c r="D465" s="132"/>
      <c r="E465" s="132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32"/>
      <c r="C466" s="132"/>
      <c r="D466" s="132"/>
      <c r="E466" s="132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32"/>
      <c r="C467" s="132"/>
      <c r="D467" s="132"/>
      <c r="E467" s="132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32"/>
      <c r="C468" s="132"/>
      <c r="D468" s="132"/>
      <c r="E468" s="132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32"/>
      <c r="C469" s="132"/>
      <c r="D469" s="132"/>
      <c r="E469" s="132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32"/>
      <c r="C470" s="132"/>
      <c r="D470" s="132"/>
      <c r="E470" s="132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32"/>
      <c r="C471" s="132"/>
      <c r="D471" s="132"/>
      <c r="E471" s="132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32"/>
      <c r="C472" s="132"/>
      <c r="D472" s="132"/>
      <c r="E472" s="132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32"/>
      <c r="C473" s="132"/>
      <c r="D473" s="132"/>
      <c r="E473" s="132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32"/>
      <c r="C474" s="132"/>
      <c r="D474" s="132"/>
      <c r="E474" s="132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32"/>
      <c r="C475" s="132"/>
      <c r="D475" s="132"/>
      <c r="E475" s="132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32"/>
      <c r="C476" s="132"/>
      <c r="D476" s="132"/>
      <c r="E476" s="132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32"/>
      <c r="C477" s="132"/>
      <c r="D477" s="132"/>
      <c r="E477" s="132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32"/>
      <c r="C478" s="132"/>
      <c r="D478" s="132"/>
      <c r="E478" s="132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32"/>
      <c r="C479" s="132"/>
      <c r="D479" s="132"/>
      <c r="E479" s="132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32"/>
      <c r="C480" s="132"/>
      <c r="D480" s="132"/>
      <c r="E480" s="132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32"/>
      <c r="C481" s="132"/>
      <c r="D481" s="132"/>
      <c r="E481" s="132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32"/>
      <c r="C482" s="132"/>
      <c r="D482" s="132"/>
      <c r="E482" s="132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32"/>
      <c r="C483" s="132"/>
      <c r="D483" s="132"/>
      <c r="E483" s="132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32"/>
      <c r="C484" s="132"/>
      <c r="D484" s="132"/>
      <c r="E484" s="132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32"/>
      <c r="C485" s="132"/>
      <c r="D485" s="132"/>
      <c r="E485" s="132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32"/>
      <c r="C486" s="132"/>
      <c r="D486" s="132"/>
      <c r="E486" s="132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32"/>
      <c r="C487" s="132"/>
      <c r="D487" s="132"/>
      <c r="E487" s="132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32"/>
      <c r="C488" s="132"/>
      <c r="D488" s="132"/>
      <c r="E488" s="132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32"/>
      <c r="C489" s="132"/>
      <c r="D489" s="132"/>
      <c r="E489" s="132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32"/>
      <c r="C490" s="132"/>
      <c r="D490" s="132"/>
      <c r="E490" s="132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32"/>
      <c r="C491" s="132"/>
      <c r="D491" s="132"/>
      <c r="E491" s="132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32"/>
      <c r="C492" s="132"/>
      <c r="D492" s="132"/>
      <c r="E492" s="132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32"/>
      <c r="C493" s="132"/>
      <c r="D493" s="132"/>
      <c r="E493" s="132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32"/>
      <c r="C494" s="132"/>
      <c r="D494" s="132"/>
      <c r="E494" s="132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32"/>
      <c r="C495" s="132"/>
      <c r="D495" s="132"/>
      <c r="E495" s="132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32"/>
      <c r="C496" s="132"/>
      <c r="D496" s="132"/>
      <c r="E496" s="132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32"/>
      <c r="C497" s="132"/>
      <c r="D497" s="132"/>
      <c r="E497" s="132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32"/>
      <c r="C498" s="132"/>
      <c r="D498" s="132"/>
      <c r="E498" s="132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32"/>
      <c r="C499" s="132"/>
      <c r="D499" s="132"/>
      <c r="E499" s="132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32"/>
      <c r="C500" s="132"/>
      <c r="D500" s="132"/>
      <c r="E500" s="132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32"/>
      <c r="C501" s="132"/>
      <c r="D501" s="132"/>
      <c r="E501" s="132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32"/>
      <c r="C502" s="132"/>
      <c r="D502" s="132"/>
      <c r="E502" s="132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32"/>
      <c r="C503" s="132"/>
      <c r="D503" s="132"/>
      <c r="E503" s="132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32"/>
      <c r="C504" s="132"/>
      <c r="D504" s="132"/>
      <c r="E504" s="132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32"/>
      <c r="C505" s="132"/>
      <c r="D505" s="132"/>
      <c r="E505" s="132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32"/>
      <c r="C506" s="132"/>
      <c r="D506" s="132"/>
      <c r="E506" s="132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32"/>
      <c r="C507" s="132"/>
      <c r="D507" s="132"/>
      <c r="E507" s="132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32"/>
      <c r="C508" s="132"/>
      <c r="D508" s="132"/>
      <c r="E508" s="132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32"/>
      <c r="C509" s="132"/>
      <c r="D509" s="132"/>
      <c r="E509" s="132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32"/>
      <c r="C510" s="132"/>
      <c r="D510" s="132"/>
      <c r="E510" s="132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32"/>
      <c r="C511" s="132"/>
      <c r="D511" s="132"/>
      <c r="E511" s="132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32"/>
      <c r="C512" s="132"/>
      <c r="D512" s="132"/>
      <c r="E512" s="132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32"/>
      <c r="C513" s="132"/>
      <c r="D513" s="132"/>
      <c r="E513" s="132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32"/>
      <c r="C514" s="132"/>
      <c r="D514" s="132"/>
      <c r="E514" s="132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32"/>
      <c r="C515" s="132"/>
      <c r="D515" s="132"/>
      <c r="E515" s="132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32"/>
      <c r="C516" s="132"/>
      <c r="D516" s="132"/>
      <c r="E516" s="132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32"/>
      <c r="C517" s="132"/>
      <c r="D517" s="132"/>
      <c r="E517" s="132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32"/>
      <c r="C518" s="132"/>
      <c r="D518" s="132"/>
      <c r="E518" s="132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32"/>
      <c r="C519" s="132"/>
      <c r="D519" s="132"/>
      <c r="E519" s="132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32"/>
      <c r="C520" s="132"/>
      <c r="D520" s="132"/>
      <c r="E520" s="132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32"/>
      <c r="C521" s="132"/>
      <c r="D521" s="132"/>
      <c r="E521" s="132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32"/>
      <c r="C522" s="132"/>
      <c r="D522" s="132"/>
      <c r="E522" s="132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32"/>
      <c r="C523" s="132"/>
      <c r="D523" s="132"/>
      <c r="E523" s="132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32"/>
      <c r="C524" s="132"/>
      <c r="D524" s="132"/>
      <c r="E524" s="132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32"/>
      <c r="C525" s="132"/>
      <c r="D525" s="132"/>
      <c r="E525" s="132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32"/>
      <c r="C526" s="132"/>
      <c r="D526" s="132"/>
      <c r="E526" s="132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32"/>
      <c r="C527" s="132"/>
      <c r="D527" s="132"/>
      <c r="E527" s="132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32"/>
      <c r="C528" s="132"/>
      <c r="D528" s="132"/>
      <c r="E528" s="132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32"/>
      <c r="C529" s="132"/>
      <c r="D529" s="132"/>
      <c r="E529" s="132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32"/>
      <c r="C530" s="132"/>
      <c r="D530" s="132"/>
      <c r="E530" s="132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32"/>
      <c r="C531" s="132"/>
      <c r="D531" s="132"/>
      <c r="E531" s="132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32"/>
      <c r="C532" s="132"/>
      <c r="D532" s="132"/>
      <c r="E532" s="132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32"/>
      <c r="C533" s="132"/>
      <c r="D533" s="132"/>
      <c r="E533" s="132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32"/>
      <c r="C534" s="132"/>
      <c r="D534" s="132"/>
      <c r="E534" s="132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32"/>
      <c r="C535" s="132"/>
      <c r="D535" s="132"/>
      <c r="E535" s="132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32"/>
      <c r="C536" s="132"/>
      <c r="D536" s="132"/>
      <c r="E536" s="132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32"/>
      <c r="C537" s="132"/>
      <c r="D537" s="132"/>
      <c r="E537" s="132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32"/>
      <c r="C538" s="132"/>
      <c r="D538" s="132"/>
      <c r="E538" s="132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32"/>
      <c r="C539" s="132"/>
      <c r="D539" s="132"/>
      <c r="E539" s="132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32"/>
      <c r="C540" s="132"/>
      <c r="D540" s="132"/>
      <c r="E540" s="132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32"/>
      <c r="C541" s="132"/>
      <c r="D541" s="132"/>
      <c r="E541" s="132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32"/>
      <c r="C542" s="132"/>
      <c r="D542" s="132"/>
      <c r="E542" s="132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32"/>
      <c r="C543" s="132"/>
      <c r="D543" s="132"/>
      <c r="E543" s="132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32"/>
      <c r="C544" s="132"/>
      <c r="D544" s="132"/>
      <c r="E544" s="132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32"/>
      <c r="C545" s="132"/>
      <c r="D545" s="132"/>
      <c r="E545" s="132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32"/>
      <c r="C546" s="132"/>
      <c r="D546" s="132"/>
      <c r="E546" s="132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32"/>
      <c r="C547" s="132"/>
      <c r="D547" s="132"/>
      <c r="E547" s="132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32"/>
      <c r="C548" s="132"/>
      <c r="D548" s="132"/>
      <c r="E548" s="132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32"/>
      <c r="C549" s="132"/>
      <c r="D549" s="132"/>
      <c r="E549" s="132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32"/>
      <c r="C550" s="132"/>
      <c r="D550" s="132"/>
      <c r="E550" s="132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32"/>
      <c r="C551" s="132"/>
      <c r="D551" s="132"/>
      <c r="E551" s="132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32"/>
      <c r="C552" s="132"/>
      <c r="D552" s="132"/>
      <c r="E552" s="132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32"/>
      <c r="C553" s="132"/>
      <c r="D553" s="132"/>
      <c r="E553" s="132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32"/>
      <c r="C554" s="132"/>
      <c r="D554" s="132"/>
      <c r="E554" s="132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32"/>
      <c r="C555" s="132"/>
      <c r="D555" s="132"/>
      <c r="E555" s="132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32"/>
      <c r="C556" s="132"/>
      <c r="D556" s="132"/>
      <c r="E556" s="132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32"/>
      <c r="C557" s="132"/>
      <c r="D557" s="132"/>
      <c r="E557" s="132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32"/>
      <c r="C558" s="132"/>
      <c r="D558" s="132"/>
      <c r="E558" s="132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B559" s="132"/>
      <c r="C559" s="132"/>
      <c r="D559" s="132"/>
      <c r="E559" s="132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</row>
    <row r="560" spans="2:17">
      <c r="B560" s="132"/>
      <c r="C560" s="132"/>
      <c r="D560" s="132"/>
      <c r="E560" s="132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</row>
    <row r="561" spans="2:17">
      <c r="B561" s="132"/>
      <c r="C561" s="132"/>
      <c r="D561" s="132"/>
      <c r="E561" s="132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</row>
    <row r="562" spans="2:17">
      <c r="B562" s="132"/>
      <c r="C562" s="132"/>
      <c r="D562" s="132"/>
      <c r="E562" s="132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</row>
    <row r="563" spans="2:17">
      <c r="B563" s="132"/>
      <c r="C563" s="132"/>
      <c r="D563" s="132"/>
      <c r="E563" s="132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</row>
    <row r="564" spans="2:17">
      <c r="B564" s="132"/>
      <c r="C564" s="132"/>
      <c r="D564" s="132"/>
      <c r="E564" s="132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</row>
    <row r="565" spans="2:17">
      <c r="B565" s="132"/>
      <c r="C565" s="132"/>
      <c r="D565" s="132"/>
      <c r="E565" s="132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</row>
    <row r="566" spans="2:17">
      <c r="B566" s="132"/>
      <c r="C566" s="132"/>
      <c r="D566" s="132"/>
      <c r="E566" s="132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</row>
    <row r="567" spans="2:17">
      <c r="B567" s="132"/>
      <c r="C567" s="132"/>
      <c r="D567" s="132"/>
      <c r="E567" s="132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</row>
    <row r="568" spans="2:17">
      <c r="B568" s="132"/>
      <c r="C568" s="132"/>
      <c r="D568" s="132"/>
      <c r="E568" s="132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</row>
    <row r="569" spans="2:17">
      <c r="B569" s="132"/>
      <c r="C569" s="132"/>
      <c r="D569" s="132"/>
      <c r="E569" s="132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</row>
    <row r="570" spans="2:17">
      <c r="B570" s="132"/>
      <c r="C570" s="132"/>
      <c r="D570" s="132"/>
      <c r="E570" s="132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</row>
    <row r="571" spans="2:17">
      <c r="B571" s="132"/>
      <c r="C571" s="132"/>
      <c r="D571" s="132"/>
      <c r="E571" s="132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</row>
    <row r="572" spans="2:17">
      <c r="B572" s="132"/>
      <c r="C572" s="132"/>
      <c r="D572" s="132"/>
      <c r="E572" s="132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</row>
    <row r="573" spans="2:17">
      <c r="B573" s="132"/>
      <c r="C573" s="132"/>
      <c r="D573" s="132"/>
      <c r="E573" s="132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</row>
    <row r="574" spans="2:17">
      <c r="B574" s="132"/>
      <c r="C574" s="132"/>
      <c r="D574" s="132"/>
      <c r="E574" s="132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</row>
    <row r="575" spans="2:17">
      <c r="B575" s="132"/>
      <c r="C575" s="132"/>
      <c r="D575" s="132"/>
      <c r="E575" s="132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</row>
    <row r="576" spans="2:17">
      <c r="B576" s="132"/>
      <c r="C576" s="132"/>
      <c r="D576" s="132"/>
      <c r="E576" s="132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</row>
    <row r="577" spans="2:17">
      <c r="B577" s="132"/>
      <c r="C577" s="132"/>
      <c r="D577" s="132"/>
      <c r="E577" s="132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</row>
    <row r="578" spans="2:17">
      <c r="B578" s="132"/>
      <c r="C578" s="132"/>
      <c r="D578" s="132"/>
      <c r="E578" s="132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</row>
    <row r="579" spans="2:17">
      <c r="B579" s="132"/>
      <c r="C579" s="132"/>
      <c r="D579" s="132"/>
      <c r="E579" s="132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</row>
    <row r="580" spans="2:17">
      <c r="B580" s="132"/>
      <c r="C580" s="132"/>
      <c r="D580" s="132"/>
      <c r="E580" s="132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</row>
    <row r="581" spans="2:17">
      <c r="B581" s="132"/>
      <c r="C581" s="132"/>
      <c r="D581" s="132"/>
      <c r="E581" s="132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</row>
    <row r="582" spans="2:17">
      <c r="B582" s="132"/>
      <c r="C582" s="132"/>
      <c r="D582" s="132"/>
      <c r="E582" s="132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</row>
    <row r="583" spans="2:17">
      <c r="B583" s="132"/>
      <c r="C583" s="132"/>
      <c r="D583" s="132"/>
      <c r="E583" s="132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</row>
    <row r="584" spans="2:17">
      <c r="B584" s="132"/>
      <c r="C584" s="132"/>
      <c r="D584" s="132"/>
      <c r="E584" s="132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</row>
    <row r="585" spans="2:17">
      <c r="B585" s="132"/>
      <c r="C585" s="132"/>
      <c r="D585" s="132"/>
      <c r="E585" s="132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</row>
    <row r="586" spans="2:17">
      <c r="B586" s="132"/>
      <c r="C586" s="132"/>
      <c r="D586" s="132"/>
      <c r="E586" s="132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</row>
    <row r="587" spans="2:17">
      <c r="B587" s="132"/>
      <c r="C587" s="132"/>
      <c r="D587" s="132"/>
      <c r="E587" s="132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</row>
    <row r="588" spans="2:17">
      <c r="B588" s="132"/>
      <c r="C588" s="132"/>
      <c r="D588" s="132"/>
      <c r="E588" s="132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</row>
    <row r="589" spans="2:17">
      <c r="B589" s="132"/>
      <c r="C589" s="132"/>
      <c r="D589" s="132"/>
      <c r="E589" s="132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</row>
    <row r="590" spans="2:17">
      <c r="B590" s="132"/>
      <c r="C590" s="132"/>
      <c r="D590" s="132"/>
      <c r="E590" s="132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</row>
    <row r="591" spans="2:17">
      <c r="B591" s="132"/>
      <c r="C591" s="132"/>
      <c r="D591" s="132"/>
      <c r="E591" s="132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</row>
    <row r="592" spans="2:17">
      <c r="B592" s="132"/>
      <c r="C592" s="132"/>
      <c r="D592" s="132"/>
      <c r="E592" s="132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</row>
    <row r="593" spans="2:17">
      <c r="B593" s="132"/>
      <c r="C593" s="132"/>
      <c r="D593" s="132"/>
      <c r="E593" s="132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</row>
    <row r="594" spans="2:17">
      <c r="B594" s="132"/>
      <c r="C594" s="132"/>
      <c r="D594" s="132"/>
      <c r="E594" s="132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</row>
    <row r="595" spans="2:17">
      <c r="B595" s="132"/>
      <c r="C595" s="132"/>
      <c r="D595" s="132"/>
      <c r="E595" s="132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</row>
    <row r="596" spans="2:17">
      <c r="B596" s="132"/>
      <c r="C596" s="132"/>
      <c r="D596" s="132"/>
      <c r="E596" s="132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</row>
    <row r="597" spans="2:17">
      <c r="B597" s="132"/>
      <c r="C597" s="132"/>
      <c r="D597" s="132"/>
      <c r="E597" s="132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</row>
    <row r="598" spans="2:17">
      <c r="B598" s="132"/>
      <c r="C598" s="132"/>
      <c r="D598" s="132"/>
      <c r="E598" s="132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</row>
    <row r="599" spans="2:17">
      <c r="B599" s="132"/>
      <c r="C599" s="132"/>
      <c r="D599" s="132"/>
      <c r="E599" s="132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</row>
    <row r="600" spans="2:17">
      <c r="B600" s="132"/>
      <c r="C600" s="132"/>
      <c r="D600" s="132"/>
      <c r="E600" s="132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</row>
    <row r="601" spans="2:17">
      <c r="B601" s="132"/>
      <c r="C601" s="132"/>
      <c r="D601" s="132"/>
      <c r="E601" s="132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</row>
    <row r="602" spans="2:17">
      <c r="B602" s="132"/>
      <c r="C602" s="132"/>
      <c r="D602" s="132"/>
      <c r="E602" s="132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</row>
    <row r="603" spans="2:17">
      <c r="B603" s="132"/>
      <c r="C603" s="132"/>
      <c r="D603" s="132"/>
      <c r="E603" s="132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</row>
    <row r="604" spans="2:17">
      <c r="B604" s="132"/>
      <c r="C604" s="132"/>
      <c r="D604" s="132"/>
      <c r="E604" s="132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</row>
    <row r="605" spans="2:17">
      <c r="B605" s="132"/>
      <c r="C605" s="132"/>
      <c r="D605" s="132"/>
      <c r="E605" s="132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</row>
    <row r="606" spans="2:17">
      <c r="B606" s="132"/>
      <c r="C606" s="132"/>
      <c r="D606" s="132"/>
      <c r="E606" s="132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</row>
    <row r="607" spans="2:17">
      <c r="B607" s="132"/>
      <c r="C607" s="132"/>
      <c r="D607" s="132"/>
      <c r="E607" s="132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</row>
    <row r="608" spans="2:17">
      <c r="B608" s="132"/>
      <c r="C608" s="132"/>
      <c r="D608" s="132"/>
      <c r="E608" s="132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</row>
    <row r="609" spans="2:17">
      <c r="B609" s="132"/>
      <c r="C609" s="132"/>
      <c r="D609" s="132"/>
      <c r="E609" s="132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</row>
    <row r="610" spans="2:17">
      <c r="B610" s="132"/>
      <c r="C610" s="132"/>
      <c r="D610" s="132"/>
      <c r="E610" s="132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</row>
    <row r="611" spans="2:17">
      <c r="B611" s="132"/>
      <c r="C611" s="132"/>
      <c r="D611" s="132"/>
      <c r="E611" s="132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</row>
    <row r="612" spans="2:17">
      <c r="B612" s="132"/>
      <c r="C612" s="132"/>
      <c r="D612" s="132"/>
      <c r="E612" s="132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</row>
    <row r="613" spans="2:17">
      <c r="B613" s="132"/>
      <c r="C613" s="132"/>
      <c r="D613" s="132"/>
      <c r="E613" s="132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</row>
    <row r="614" spans="2:17">
      <c r="B614" s="132"/>
      <c r="C614" s="132"/>
      <c r="D614" s="132"/>
      <c r="E614" s="132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</row>
    <row r="615" spans="2:17">
      <c r="B615" s="132"/>
      <c r="C615" s="132"/>
      <c r="D615" s="132"/>
      <c r="E615" s="132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</row>
    <row r="616" spans="2:17">
      <c r="B616" s="132"/>
      <c r="C616" s="132"/>
      <c r="D616" s="132"/>
      <c r="E616" s="132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</row>
    <row r="617" spans="2:17">
      <c r="B617" s="132"/>
      <c r="C617" s="132"/>
      <c r="D617" s="132"/>
      <c r="E617" s="132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</row>
    <row r="618" spans="2:17">
      <c r="B618" s="132"/>
      <c r="C618" s="132"/>
      <c r="D618" s="132"/>
      <c r="E618" s="132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</row>
    <row r="619" spans="2:17">
      <c r="B619" s="132"/>
      <c r="C619" s="132"/>
      <c r="D619" s="132"/>
      <c r="E619" s="132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</row>
    <row r="620" spans="2:17">
      <c r="B620" s="132"/>
      <c r="C620" s="132"/>
      <c r="D620" s="132"/>
      <c r="E620" s="132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</row>
    <row r="621" spans="2:17">
      <c r="B621" s="132"/>
      <c r="C621" s="132"/>
      <c r="D621" s="132"/>
      <c r="E621" s="132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</row>
    <row r="622" spans="2:17">
      <c r="B622" s="132"/>
      <c r="C622" s="132"/>
      <c r="D622" s="132"/>
      <c r="E622" s="132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</row>
    <row r="623" spans="2:17">
      <c r="B623" s="132"/>
      <c r="C623" s="132"/>
      <c r="D623" s="132"/>
      <c r="E623" s="132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</row>
    <row r="624" spans="2:17">
      <c r="B624" s="132"/>
      <c r="C624" s="132"/>
      <c r="D624" s="132"/>
      <c r="E624" s="132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</row>
    <row r="625" spans="2:17">
      <c r="B625" s="132"/>
      <c r="C625" s="132"/>
      <c r="D625" s="132"/>
      <c r="E625" s="132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</row>
    <row r="626" spans="2:17">
      <c r="B626" s="132"/>
      <c r="C626" s="132"/>
      <c r="D626" s="132"/>
      <c r="E626" s="132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</row>
    <row r="627" spans="2:17">
      <c r="B627" s="132"/>
      <c r="C627" s="132"/>
      <c r="D627" s="132"/>
      <c r="E627" s="132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</row>
    <row r="628" spans="2:17">
      <c r="B628" s="132"/>
      <c r="C628" s="132"/>
      <c r="D628" s="132"/>
      <c r="E628" s="132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</row>
    <row r="629" spans="2:17">
      <c r="B629" s="132"/>
      <c r="C629" s="132"/>
      <c r="D629" s="132"/>
      <c r="E629" s="132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</row>
    <row r="630" spans="2:17">
      <c r="B630" s="132"/>
      <c r="C630" s="132"/>
      <c r="D630" s="132"/>
      <c r="E630" s="132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</row>
    <row r="631" spans="2:17">
      <c r="B631" s="132"/>
      <c r="C631" s="132"/>
      <c r="D631" s="132"/>
      <c r="E631" s="132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</row>
    <row r="632" spans="2:17">
      <c r="B632" s="132"/>
      <c r="C632" s="132"/>
      <c r="D632" s="132"/>
      <c r="E632" s="132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</row>
    <row r="633" spans="2:17">
      <c r="B633" s="132"/>
      <c r="C633" s="132"/>
      <c r="D633" s="132"/>
      <c r="E633" s="132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</row>
    <row r="634" spans="2:17">
      <c r="B634" s="132"/>
      <c r="C634" s="132"/>
      <c r="D634" s="132"/>
      <c r="E634" s="132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</row>
    <row r="635" spans="2:17">
      <c r="B635" s="132"/>
      <c r="C635" s="132"/>
      <c r="D635" s="132"/>
      <c r="E635" s="132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</row>
    <row r="636" spans="2:17">
      <c r="B636" s="132"/>
      <c r="C636" s="132"/>
      <c r="D636" s="132"/>
      <c r="E636" s="132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</row>
    <row r="637" spans="2:17">
      <c r="B637" s="132"/>
      <c r="C637" s="132"/>
      <c r="D637" s="132"/>
      <c r="E637" s="132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</row>
    <row r="638" spans="2:17">
      <c r="B638" s="132"/>
      <c r="C638" s="132"/>
      <c r="D638" s="132"/>
      <c r="E638" s="132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</row>
    <row r="639" spans="2:17">
      <c r="B639" s="132"/>
      <c r="C639" s="132"/>
      <c r="D639" s="132"/>
      <c r="E639" s="132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</row>
    <row r="640" spans="2:17">
      <c r="B640" s="132"/>
      <c r="C640" s="132"/>
      <c r="D640" s="132"/>
      <c r="E640" s="132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</row>
    <row r="641" spans="2:17">
      <c r="B641" s="132"/>
      <c r="C641" s="132"/>
      <c r="D641" s="132"/>
      <c r="E641" s="132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</row>
    <row r="642" spans="2:17">
      <c r="B642" s="132"/>
      <c r="C642" s="132"/>
      <c r="D642" s="132"/>
      <c r="E642" s="132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</row>
    <row r="643" spans="2:17">
      <c r="B643" s="132"/>
      <c r="C643" s="132"/>
      <c r="D643" s="132"/>
      <c r="E643" s="132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</row>
    <row r="644" spans="2:17">
      <c r="B644" s="132"/>
      <c r="C644" s="132"/>
      <c r="D644" s="132"/>
      <c r="E644" s="132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</row>
    <row r="645" spans="2:17">
      <c r="B645" s="132"/>
      <c r="C645" s="132"/>
      <c r="D645" s="132"/>
      <c r="E645" s="132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</row>
    <row r="646" spans="2:17">
      <c r="B646" s="132"/>
      <c r="C646" s="132"/>
      <c r="D646" s="132"/>
      <c r="E646" s="132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</row>
    <row r="647" spans="2:17">
      <c r="B647" s="132"/>
      <c r="C647" s="132"/>
      <c r="D647" s="132"/>
      <c r="E647" s="132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</row>
    <row r="648" spans="2:17">
      <c r="B648" s="132"/>
      <c r="C648" s="132"/>
      <c r="D648" s="132"/>
      <c r="E648" s="132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</row>
    <row r="649" spans="2:17">
      <c r="B649" s="132"/>
      <c r="C649" s="132"/>
      <c r="D649" s="132"/>
      <c r="E649" s="132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</row>
    <row r="650" spans="2:17">
      <c r="B650" s="132"/>
      <c r="C650" s="132"/>
      <c r="D650" s="132"/>
      <c r="E650" s="132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</row>
    <row r="651" spans="2:17">
      <c r="B651" s="132"/>
      <c r="C651" s="132"/>
      <c r="D651" s="132"/>
      <c r="E651" s="132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</row>
    <row r="652" spans="2:17">
      <c r="B652" s="132"/>
      <c r="C652" s="132"/>
      <c r="D652" s="132"/>
      <c r="E652" s="132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</row>
    <row r="653" spans="2:17">
      <c r="B653" s="132"/>
      <c r="C653" s="132"/>
      <c r="D653" s="132"/>
      <c r="E653" s="132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</row>
    <row r="654" spans="2:17">
      <c r="B654" s="132"/>
      <c r="C654" s="132"/>
      <c r="D654" s="132"/>
      <c r="E654" s="132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</row>
    <row r="655" spans="2:17">
      <c r="B655" s="132"/>
      <c r="C655" s="132"/>
      <c r="D655" s="132"/>
      <c r="E655" s="132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</row>
    <row r="656" spans="2:17">
      <c r="B656" s="132"/>
      <c r="C656" s="132"/>
      <c r="D656" s="132"/>
      <c r="E656" s="132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</row>
    <row r="657" spans="2:17">
      <c r="B657" s="132"/>
      <c r="C657" s="132"/>
      <c r="D657" s="132"/>
      <c r="E657" s="132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</row>
    <row r="658" spans="2:17">
      <c r="B658" s="132"/>
      <c r="C658" s="132"/>
      <c r="D658" s="132"/>
      <c r="E658" s="132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</row>
    <row r="659" spans="2:17">
      <c r="B659" s="132"/>
      <c r="C659" s="132"/>
      <c r="D659" s="132"/>
      <c r="E659" s="132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</row>
    <row r="660" spans="2:17">
      <c r="B660" s="132"/>
      <c r="C660" s="132"/>
      <c r="D660" s="132"/>
      <c r="E660" s="132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</row>
    <row r="661" spans="2:17">
      <c r="B661" s="132"/>
      <c r="C661" s="132"/>
      <c r="D661" s="132"/>
      <c r="E661" s="132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</row>
    <row r="662" spans="2:17">
      <c r="B662" s="132"/>
      <c r="C662" s="132"/>
      <c r="D662" s="132"/>
      <c r="E662" s="132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</row>
    <row r="663" spans="2:17">
      <c r="B663" s="132"/>
      <c r="C663" s="132"/>
      <c r="D663" s="132"/>
      <c r="E663" s="132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</row>
    <row r="664" spans="2:17">
      <c r="B664" s="132"/>
      <c r="C664" s="132"/>
      <c r="D664" s="132"/>
      <c r="E664" s="132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</row>
    <row r="665" spans="2:17">
      <c r="B665" s="132"/>
      <c r="C665" s="132"/>
      <c r="D665" s="132"/>
      <c r="E665" s="132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</row>
    <row r="666" spans="2:17">
      <c r="B666" s="132"/>
      <c r="C666" s="132"/>
      <c r="D666" s="132"/>
      <c r="E666" s="132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</row>
    <row r="667" spans="2:17">
      <c r="B667" s="132"/>
      <c r="C667" s="132"/>
      <c r="D667" s="132"/>
      <c r="E667" s="132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</row>
    <row r="668" spans="2:17">
      <c r="B668" s="132"/>
      <c r="C668" s="132"/>
      <c r="D668" s="132"/>
      <c r="E668" s="132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</row>
    <row r="669" spans="2:17">
      <c r="B669" s="132"/>
      <c r="C669" s="132"/>
      <c r="D669" s="132"/>
      <c r="E669" s="132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</row>
    <row r="670" spans="2:17">
      <c r="B670" s="132"/>
      <c r="C670" s="132"/>
      <c r="D670" s="132"/>
      <c r="E670" s="132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</row>
    <row r="671" spans="2:17">
      <c r="B671" s="132"/>
      <c r="C671" s="132"/>
      <c r="D671" s="132"/>
      <c r="E671" s="132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</row>
    <row r="672" spans="2:17">
      <c r="B672" s="132"/>
      <c r="C672" s="132"/>
      <c r="D672" s="132"/>
      <c r="E672" s="132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</row>
    <row r="673" spans="2:17">
      <c r="B673" s="132"/>
      <c r="C673" s="132"/>
      <c r="D673" s="132"/>
      <c r="E673" s="132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</row>
    <row r="674" spans="2:17">
      <c r="B674" s="132"/>
      <c r="C674" s="132"/>
      <c r="D674" s="132"/>
      <c r="E674" s="132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</row>
    <row r="675" spans="2:17">
      <c r="B675" s="132"/>
      <c r="C675" s="132"/>
      <c r="D675" s="132"/>
      <c r="E675" s="132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</row>
    <row r="676" spans="2:17">
      <c r="B676" s="132"/>
      <c r="C676" s="132"/>
      <c r="D676" s="132"/>
      <c r="E676" s="132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</row>
    <row r="677" spans="2:17">
      <c r="B677" s="132"/>
      <c r="C677" s="132"/>
      <c r="D677" s="132"/>
      <c r="E677" s="132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</row>
    <row r="678" spans="2:17">
      <c r="B678" s="132"/>
      <c r="C678" s="132"/>
      <c r="D678" s="132"/>
      <c r="E678" s="132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</row>
    <row r="679" spans="2:17">
      <c r="B679" s="132"/>
      <c r="C679" s="132"/>
      <c r="D679" s="132"/>
      <c r="E679" s="132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</row>
    <row r="680" spans="2:17">
      <c r="B680" s="132"/>
      <c r="C680" s="132"/>
      <c r="D680" s="132"/>
      <c r="E680" s="132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</row>
    <row r="681" spans="2:17">
      <c r="B681" s="132"/>
      <c r="C681" s="132"/>
      <c r="D681" s="132"/>
      <c r="E681" s="132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</row>
    <row r="682" spans="2:17">
      <c r="B682" s="132"/>
      <c r="C682" s="132"/>
      <c r="D682" s="132"/>
      <c r="E682" s="132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</row>
    <row r="683" spans="2:17">
      <c r="B683" s="132"/>
      <c r="C683" s="132"/>
      <c r="D683" s="132"/>
      <c r="E683" s="132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</row>
    <row r="684" spans="2:17">
      <c r="B684" s="132"/>
      <c r="C684" s="132"/>
      <c r="D684" s="132"/>
      <c r="E684" s="132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</row>
    <row r="685" spans="2:17">
      <c r="B685" s="132"/>
      <c r="C685" s="132"/>
      <c r="D685" s="132"/>
      <c r="E685" s="132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</row>
    <row r="686" spans="2:17">
      <c r="B686" s="132"/>
      <c r="C686" s="132"/>
      <c r="D686" s="132"/>
      <c r="E686" s="132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</row>
    <row r="687" spans="2:17">
      <c r="B687" s="132"/>
      <c r="C687" s="132"/>
      <c r="D687" s="132"/>
      <c r="E687" s="132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</row>
    <row r="688" spans="2:17">
      <c r="B688" s="132"/>
      <c r="C688" s="132"/>
      <c r="D688" s="132"/>
      <c r="E688" s="132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</row>
    <row r="689" spans="2:17">
      <c r="B689" s="132"/>
      <c r="C689" s="132"/>
      <c r="D689" s="132"/>
      <c r="E689" s="132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</row>
    <row r="690" spans="2:17">
      <c r="B690" s="132"/>
      <c r="C690" s="132"/>
      <c r="D690" s="132"/>
      <c r="E690" s="132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</row>
    <row r="691" spans="2:17">
      <c r="B691" s="132"/>
      <c r="C691" s="132"/>
      <c r="D691" s="132"/>
      <c r="E691" s="132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</row>
    <row r="692" spans="2:17">
      <c r="B692" s="132"/>
      <c r="C692" s="132"/>
      <c r="D692" s="132"/>
      <c r="E692" s="132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</row>
    <row r="693" spans="2:17">
      <c r="B693" s="132"/>
      <c r="C693" s="132"/>
      <c r="D693" s="132"/>
      <c r="E693" s="132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</row>
    <row r="694" spans="2:17">
      <c r="B694" s="132"/>
      <c r="C694" s="132"/>
      <c r="D694" s="132"/>
      <c r="E694" s="132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</row>
    <row r="695" spans="2:17">
      <c r="B695" s="132"/>
      <c r="C695" s="132"/>
      <c r="D695" s="132"/>
      <c r="E695" s="132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</row>
    <row r="696" spans="2:17">
      <c r="B696" s="132"/>
      <c r="C696" s="132"/>
      <c r="D696" s="132"/>
      <c r="E696" s="132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</row>
    <row r="697" spans="2:17">
      <c r="B697" s="132"/>
      <c r="C697" s="132"/>
      <c r="D697" s="132"/>
      <c r="E697" s="132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</row>
    <row r="698" spans="2:17">
      <c r="B698" s="132"/>
      <c r="C698" s="132"/>
      <c r="D698" s="132"/>
      <c r="E698" s="132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</row>
    <row r="699" spans="2:17">
      <c r="B699" s="132"/>
      <c r="C699" s="132"/>
      <c r="D699" s="132"/>
      <c r="E699" s="132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</row>
    <row r="700" spans="2:17">
      <c r="B700" s="132"/>
      <c r="C700" s="132"/>
      <c r="D700" s="132"/>
      <c r="E700" s="132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</row>
    <row r="701" spans="2:17">
      <c r="B701" s="132"/>
      <c r="C701" s="132"/>
      <c r="D701" s="132"/>
      <c r="E701" s="132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</row>
    <row r="702" spans="2:17">
      <c r="B702" s="132"/>
      <c r="C702" s="132"/>
      <c r="D702" s="132"/>
      <c r="E702" s="132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</row>
    <row r="703" spans="2:17">
      <c r="B703" s="132"/>
      <c r="C703" s="132"/>
      <c r="D703" s="132"/>
      <c r="E703" s="132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</row>
    <row r="704" spans="2:17">
      <c r="B704" s="132"/>
      <c r="C704" s="132"/>
      <c r="D704" s="132"/>
      <c r="E704" s="132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</row>
    <row r="705" spans="2:17">
      <c r="B705" s="132"/>
      <c r="C705" s="132"/>
      <c r="D705" s="132"/>
      <c r="E705" s="132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</row>
    <row r="706" spans="2:17">
      <c r="B706" s="132"/>
      <c r="C706" s="132"/>
      <c r="D706" s="132"/>
      <c r="E706" s="132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</row>
    <row r="707" spans="2:17">
      <c r="B707" s="132"/>
      <c r="C707" s="132"/>
      <c r="D707" s="132"/>
      <c r="E707" s="132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</row>
    <row r="708" spans="2:17">
      <c r="B708" s="132"/>
      <c r="C708" s="132"/>
      <c r="D708" s="132"/>
      <c r="E708" s="132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</row>
    <row r="709" spans="2:17">
      <c r="B709" s="132"/>
      <c r="C709" s="132"/>
      <c r="D709" s="132"/>
      <c r="E709" s="132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</row>
    <row r="710" spans="2:17">
      <c r="B710" s="132"/>
      <c r="C710" s="132"/>
      <c r="D710" s="132"/>
      <c r="E710" s="132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</row>
    <row r="711" spans="2:17">
      <c r="B711" s="132"/>
      <c r="C711" s="132"/>
      <c r="D711" s="132"/>
      <c r="E711" s="132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</row>
    <row r="712" spans="2:17">
      <c r="B712" s="132"/>
      <c r="C712" s="132"/>
      <c r="D712" s="132"/>
      <c r="E712" s="132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</row>
    <row r="713" spans="2:17">
      <c r="B713" s="132"/>
      <c r="C713" s="132"/>
      <c r="D713" s="132"/>
      <c r="E713" s="132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</row>
    <row r="714" spans="2:17">
      <c r="B714" s="132"/>
      <c r="C714" s="132"/>
      <c r="D714" s="132"/>
      <c r="E714" s="132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</row>
    <row r="715" spans="2:17">
      <c r="B715" s="132"/>
      <c r="C715" s="132"/>
      <c r="D715" s="132"/>
      <c r="E715" s="132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</row>
    <row r="716" spans="2:17">
      <c r="B716" s="132"/>
      <c r="C716" s="132"/>
      <c r="D716" s="132"/>
      <c r="E716" s="132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</row>
    <row r="717" spans="2:17">
      <c r="B717" s="132"/>
      <c r="C717" s="132"/>
      <c r="D717" s="132"/>
      <c r="E717" s="132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</row>
    <row r="718" spans="2:17">
      <c r="B718" s="132"/>
      <c r="C718" s="132"/>
      <c r="D718" s="132"/>
      <c r="E718" s="132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</row>
    <row r="719" spans="2:17">
      <c r="B719" s="132"/>
      <c r="C719" s="132"/>
      <c r="D719" s="132"/>
      <c r="E719" s="132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</row>
    <row r="720" spans="2:17">
      <c r="B720" s="132"/>
      <c r="C720" s="132"/>
      <c r="D720" s="132"/>
      <c r="E720" s="132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</row>
    <row r="721" spans="2:17">
      <c r="B721" s="132"/>
      <c r="C721" s="132"/>
      <c r="D721" s="132"/>
      <c r="E721" s="132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</row>
    <row r="722" spans="2:17">
      <c r="B722" s="132"/>
      <c r="C722" s="132"/>
      <c r="D722" s="132"/>
      <c r="E722" s="132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</row>
    <row r="723" spans="2:17">
      <c r="B723" s="132"/>
      <c r="C723" s="132"/>
      <c r="D723" s="132"/>
      <c r="E723" s="132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</row>
    <row r="724" spans="2:17">
      <c r="B724" s="132"/>
      <c r="C724" s="132"/>
      <c r="D724" s="132"/>
      <c r="E724" s="132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</row>
    <row r="725" spans="2:17">
      <c r="B725" s="132"/>
      <c r="C725" s="132"/>
      <c r="D725" s="132"/>
      <c r="E725" s="132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</row>
    <row r="726" spans="2:17">
      <c r="B726" s="132"/>
      <c r="C726" s="132"/>
      <c r="D726" s="132"/>
      <c r="E726" s="132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</row>
    <row r="727" spans="2:17">
      <c r="B727" s="132"/>
      <c r="C727" s="132"/>
      <c r="D727" s="132"/>
      <c r="E727" s="132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</row>
    <row r="728" spans="2:17">
      <c r="B728" s="132"/>
      <c r="C728" s="132"/>
      <c r="D728" s="132"/>
      <c r="E728" s="132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</row>
    <row r="729" spans="2:17">
      <c r="B729" s="132"/>
      <c r="C729" s="132"/>
      <c r="D729" s="132"/>
      <c r="E729" s="132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</row>
    <row r="730" spans="2:17">
      <c r="B730" s="132"/>
      <c r="C730" s="132"/>
      <c r="D730" s="132"/>
      <c r="E730" s="132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</row>
    <row r="731" spans="2:17">
      <c r="B731" s="132"/>
      <c r="C731" s="132"/>
      <c r="D731" s="132"/>
      <c r="E731" s="132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</row>
    <row r="732" spans="2:17">
      <c r="B732" s="132"/>
      <c r="C732" s="132"/>
      <c r="D732" s="132"/>
      <c r="E732" s="132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</row>
    <row r="733" spans="2:17">
      <c r="B733" s="132"/>
      <c r="C733" s="132"/>
      <c r="D733" s="132"/>
      <c r="E733" s="132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</row>
    <row r="734" spans="2:17">
      <c r="B734" s="132"/>
      <c r="C734" s="132"/>
      <c r="D734" s="132"/>
      <c r="E734" s="132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</row>
    <row r="735" spans="2:17">
      <c r="B735" s="132"/>
      <c r="C735" s="132"/>
      <c r="D735" s="132"/>
      <c r="E735" s="132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</row>
    <row r="736" spans="2:17">
      <c r="B736" s="132"/>
      <c r="C736" s="132"/>
      <c r="D736" s="132"/>
      <c r="E736" s="132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</row>
    <row r="737" spans="2:17">
      <c r="B737" s="132"/>
      <c r="C737" s="132"/>
      <c r="D737" s="132"/>
      <c r="E737" s="132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</row>
    <row r="738" spans="2:17">
      <c r="B738" s="132"/>
      <c r="C738" s="132"/>
      <c r="D738" s="132"/>
      <c r="E738" s="132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</row>
    <row r="739" spans="2:17">
      <c r="B739" s="132"/>
      <c r="C739" s="132"/>
      <c r="D739" s="132"/>
      <c r="E739" s="132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</row>
    <row r="740" spans="2:17">
      <c r="B740" s="132"/>
      <c r="C740" s="132"/>
      <c r="D740" s="132"/>
      <c r="E740" s="132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</row>
    <row r="741" spans="2:17">
      <c r="B741" s="132"/>
      <c r="C741" s="132"/>
      <c r="D741" s="132"/>
      <c r="E741" s="132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</row>
    <row r="742" spans="2:17">
      <c r="B742" s="132"/>
      <c r="C742" s="132"/>
      <c r="D742" s="132"/>
      <c r="E742" s="132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</row>
    <row r="743" spans="2:17">
      <c r="B743" s="132"/>
      <c r="C743" s="132"/>
      <c r="D743" s="132"/>
      <c r="E743" s="132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</row>
    <row r="744" spans="2:17">
      <c r="B744" s="132"/>
      <c r="C744" s="132"/>
      <c r="D744" s="132"/>
      <c r="E744" s="132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</row>
    <row r="745" spans="2:17">
      <c r="B745" s="132"/>
      <c r="C745" s="132"/>
      <c r="D745" s="132"/>
      <c r="E745" s="132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</row>
    <row r="746" spans="2:17">
      <c r="B746" s="132"/>
      <c r="C746" s="132"/>
      <c r="D746" s="132"/>
      <c r="E746" s="132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</row>
    <row r="747" spans="2:17">
      <c r="B747" s="132"/>
      <c r="C747" s="132"/>
      <c r="D747" s="132"/>
      <c r="E747" s="132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</row>
    <row r="748" spans="2:17">
      <c r="B748" s="132"/>
      <c r="C748" s="132"/>
      <c r="D748" s="132"/>
      <c r="E748" s="132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</row>
    <row r="749" spans="2:17">
      <c r="B749" s="132"/>
      <c r="C749" s="132"/>
      <c r="D749" s="132"/>
      <c r="E749" s="132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</row>
    <row r="750" spans="2:17">
      <c r="B750" s="132"/>
      <c r="C750" s="132"/>
      <c r="D750" s="132"/>
      <c r="E750" s="132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</row>
    <row r="751" spans="2:17">
      <c r="B751" s="132"/>
      <c r="C751" s="132"/>
      <c r="D751" s="132"/>
      <c r="E751" s="132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</row>
    <row r="752" spans="2:17">
      <c r="B752" s="132"/>
      <c r="C752" s="132"/>
      <c r="D752" s="132"/>
      <c r="E752" s="132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</row>
    <row r="753" spans="2:17">
      <c r="B753" s="132"/>
      <c r="C753" s="132"/>
      <c r="D753" s="132"/>
      <c r="E753" s="132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</row>
    <row r="754" spans="2:17">
      <c r="B754" s="132"/>
      <c r="C754" s="132"/>
      <c r="D754" s="132"/>
      <c r="E754" s="132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</row>
    <row r="755" spans="2:17">
      <c r="B755" s="132"/>
      <c r="C755" s="132"/>
      <c r="D755" s="132"/>
      <c r="E755" s="132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</row>
    <row r="756" spans="2:17">
      <c r="B756" s="132"/>
      <c r="C756" s="132"/>
      <c r="D756" s="132"/>
      <c r="E756" s="132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</row>
    <row r="757" spans="2:17">
      <c r="B757" s="132"/>
      <c r="C757" s="132"/>
      <c r="D757" s="132"/>
      <c r="E757" s="132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</row>
    <row r="758" spans="2:17">
      <c r="B758" s="132"/>
      <c r="C758" s="132"/>
      <c r="D758" s="132"/>
      <c r="E758" s="132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</row>
    <row r="759" spans="2:17">
      <c r="B759" s="132"/>
      <c r="C759" s="132"/>
      <c r="D759" s="132"/>
      <c r="E759" s="132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</row>
    <row r="760" spans="2:17">
      <c r="B760" s="132"/>
      <c r="C760" s="132"/>
      <c r="D760" s="132"/>
      <c r="E760" s="132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</row>
    <row r="761" spans="2:17">
      <c r="B761" s="132"/>
      <c r="C761" s="132"/>
      <c r="D761" s="132"/>
      <c r="E761" s="132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</row>
    <row r="762" spans="2:17">
      <c r="B762" s="132"/>
      <c r="C762" s="132"/>
      <c r="D762" s="132"/>
      <c r="E762" s="132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</row>
    <row r="763" spans="2:17">
      <c r="B763" s="132"/>
      <c r="C763" s="132"/>
      <c r="D763" s="132"/>
      <c r="E763" s="132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</row>
    <row r="764" spans="2:17">
      <c r="B764" s="132"/>
      <c r="C764" s="132"/>
      <c r="D764" s="132"/>
      <c r="E764" s="132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</row>
    <row r="765" spans="2:17">
      <c r="B765" s="132"/>
      <c r="C765" s="132"/>
      <c r="D765" s="132"/>
      <c r="E765" s="132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</row>
    <row r="766" spans="2:17">
      <c r="B766" s="132"/>
      <c r="C766" s="132"/>
      <c r="D766" s="132"/>
      <c r="E766" s="132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</row>
    <row r="767" spans="2:17">
      <c r="B767" s="132"/>
      <c r="C767" s="132"/>
      <c r="D767" s="132"/>
      <c r="E767" s="132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</row>
    <row r="768" spans="2:17">
      <c r="B768" s="132"/>
      <c r="C768" s="132"/>
      <c r="D768" s="132"/>
      <c r="E768" s="132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</row>
    <row r="769" spans="2:17">
      <c r="B769" s="132"/>
      <c r="C769" s="132"/>
      <c r="D769" s="132"/>
      <c r="E769" s="132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</row>
    <row r="770" spans="2:17">
      <c r="B770" s="132"/>
      <c r="C770" s="132"/>
      <c r="D770" s="132"/>
      <c r="E770" s="132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</row>
    <row r="771" spans="2:17">
      <c r="B771" s="132"/>
      <c r="C771" s="132"/>
      <c r="D771" s="132"/>
      <c r="E771" s="132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</row>
    <row r="772" spans="2:17">
      <c r="B772" s="132"/>
      <c r="C772" s="132"/>
      <c r="D772" s="132"/>
      <c r="E772" s="132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</row>
    <row r="773" spans="2:17">
      <c r="B773" s="132"/>
      <c r="C773" s="132"/>
      <c r="D773" s="132"/>
      <c r="E773" s="132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</row>
    <row r="774" spans="2:17">
      <c r="B774" s="132"/>
      <c r="C774" s="132"/>
      <c r="D774" s="132"/>
      <c r="E774" s="132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</row>
    <row r="775" spans="2:17">
      <c r="B775" s="132"/>
      <c r="C775" s="132"/>
      <c r="D775" s="132"/>
      <c r="E775" s="132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</row>
    <row r="776" spans="2:17">
      <c r="B776" s="132"/>
      <c r="C776" s="132"/>
      <c r="D776" s="132"/>
      <c r="E776" s="132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</row>
    <row r="777" spans="2:17">
      <c r="B777" s="132"/>
      <c r="C777" s="132"/>
      <c r="D777" s="132"/>
      <c r="E777" s="132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</row>
    <row r="778" spans="2:17">
      <c r="B778" s="132"/>
      <c r="C778" s="132"/>
      <c r="D778" s="132"/>
      <c r="E778" s="132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</row>
    <row r="779" spans="2:17">
      <c r="B779" s="132"/>
      <c r="C779" s="132"/>
      <c r="D779" s="132"/>
      <c r="E779" s="132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</row>
    <row r="780" spans="2:17">
      <c r="B780" s="132"/>
      <c r="C780" s="132"/>
      <c r="D780" s="132"/>
      <c r="E780" s="132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</row>
    <row r="781" spans="2:17">
      <c r="B781" s="132"/>
      <c r="C781" s="132"/>
      <c r="D781" s="132"/>
      <c r="E781" s="132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</row>
    <row r="782" spans="2:17">
      <c r="B782" s="132"/>
      <c r="C782" s="132"/>
      <c r="D782" s="132"/>
      <c r="E782" s="132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</row>
    <row r="783" spans="2:17">
      <c r="B783" s="132"/>
      <c r="C783" s="132"/>
      <c r="D783" s="132"/>
      <c r="E783" s="132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</row>
    <row r="784" spans="2:17">
      <c r="B784" s="132"/>
      <c r="C784" s="132"/>
      <c r="D784" s="132"/>
      <c r="E784" s="132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</row>
    <row r="785" spans="2:17">
      <c r="B785" s="132"/>
      <c r="C785" s="132"/>
      <c r="D785" s="132"/>
      <c r="E785" s="132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</row>
    <row r="786" spans="2:17">
      <c r="B786" s="132"/>
      <c r="C786" s="132"/>
      <c r="D786" s="132"/>
      <c r="E786" s="132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</row>
    <row r="787" spans="2:17">
      <c r="B787" s="132"/>
      <c r="C787" s="132"/>
      <c r="D787" s="132"/>
      <c r="E787" s="132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</row>
    <row r="788" spans="2:17">
      <c r="B788" s="132"/>
      <c r="C788" s="132"/>
      <c r="D788" s="132"/>
      <c r="E788" s="132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</row>
    <row r="789" spans="2:17">
      <c r="B789" s="132"/>
      <c r="C789" s="132"/>
      <c r="D789" s="132"/>
      <c r="E789" s="132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</row>
    <row r="790" spans="2:17">
      <c r="B790" s="132"/>
      <c r="C790" s="132"/>
      <c r="D790" s="132"/>
      <c r="E790" s="132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</row>
    <row r="791" spans="2:17">
      <c r="B791" s="132"/>
      <c r="C791" s="132"/>
      <c r="D791" s="132"/>
      <c r="E791" s="132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</row>
    <row r="792" spans="2:17">
      <c r="B792" s="132"/>
      <c r="C792" s="132"/>
      <c r="D792" s="132"/>
      <c r="E792" s="132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</row>
    <row r="793" spans="2:17">
      <c r="B793" s="132"/>
      <c r="C793" s="132"/>
      <c r="D793" s="132"/>
      <c r="E793" s="132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</row>
    <row r="794" spans="2:17">
      <c r="B794" s="132"/>
      <c r="C794" s="132"/>
      <c r="D794" s="132"/>
      <c r="E794" s="132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</row>
    <row r="795" spans="2:17">
      <c r="B795" s="132"/>
      <c r="C795" s="132"/>
      <c r="D795" s="132"/>
      <c r="E795" s="132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</row>
    <row r="796" spans="2:17">
      <c r="B796" s="132"/>
      <c r="C796" s="132"/>
      <c r="D796" s="132"/>
      <c r="E796" s="132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</row>
    <row r="797" spans="2:17">
      <c r="B797" s="132"/>
      <c r="C797" s="132"/>
      <c r="D797" s="132"/>
      <c r="E797" s="132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</row>
    <row r="798" spans="2:17">
      <c r="B798" s="132"/>
      <c r="C798" s="132"/>
      <c r="D798" s="132"/>
      <c r="E798" s="132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</row>
    <row r="799" spans="2:17">
      <c r="B799" s="132"/>
      <c r="C799" s="132"/>
      <c r="D799" s="132"/>
      <c r="E799" s="132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</row>
    <row r="800" spans="2:17">
      <c r="B800" s="132"/>
      <c r="C800" s="132"/>
      <c r="D800" s="132"/>
      <c r="E800" s="132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</row>
    <row r="801" spans="2:17">
      <c r="B801" s="132"/>
      <c r="C801" s="132"/>
      <c r="D801" s="132"/>
      <c r="E801" s="132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</row>
    <row r="802" spans="2:17">
      <c r="B802" s="132"/>
      <c r="C802" s="132"/>
      <c r="D802" s="132"/>
      <c r="E802" s="132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</row>
    <row r="803" spans="2:17">
      <c r="B803" s="132"/>
      <c r="C803" s="132"/>
      <c r="D803" s="132"/>
      <c r="E803" s="132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</row>
    <row r="804" spans="2:17">
      <c r="B804" s="132"/>
      <c r="C804" s="132"/>
      <c r="D804" s="132"/>
      <c r="E804" s="132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</row>
    <row r="805" spans="2:17">
      <c r="B805" s="132"/>
      <c r="C805" s="132"/>
      <c r="D805" s="132"/>
      <c r="E805" s="132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</row>
    <row r="806" spans="2:17">
      <c r="B806" s="132"/>
      <c r="C806" s="132"/>
      <c r="D806" s="132"/>
      <c r="E806" s="132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</row>
    <row r="807" spans="2:17">
      <c r="B807" s="132"/>
      <c r="C807" s="132"/>
      <c r="D807" s="132"/>
      <c r="E807" s="132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</row>
    <row r="808" spans="2:17">
      <c r="B808" s="132"/>
      <c r="C808" s="132"/>
      <c r="D808" s="132"/>
      <c r="E808" s="132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</row>
    <row r="809" spans="2:17">
      <c r="B809" s="132"/>
      <c r="C809" s="132"/>
      <c r="D809" s="132"/>
      <c r="E809" s="132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</row>
    <row r="810" spans="2:17">
      <c r="B810" s="132"/>
      <c r="C810" s="132"/>
      <c r="D810" s="132"/>
      <c r="E810" s="132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</row>
    <row r="811" spans="2:17">
      <c r="B811" s="132"/>
      <c r="C811" s="132"/>
      <c r="D811" s="132"/>
      <c r="E811" s="132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</row>
    <row r="812" spans="2:17">
      <c r="B812" s="132"/>
      <c r="C812" s="132"/>
      <c r="D812" s="132"/>
      <c r="E812" s="132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</row>
    <row r="813" spans="2:17">
      <c r="B813" s="132"/>
      <c r="C813" s="132"/>
      <c r="D813" s="132"/>
      <c r="E813" s="132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</row>
    <row r="814" spans="2:17">
      <c r="B814" s="132"/>
      <c r="C814" s="132"/>
      <c r="D814" s="132"/>
      <c r="E814" s="132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</row>
    <row r="815" spans="2:17">
      <c r="B815" s="132"/>
      <c r="C815" s="132"/>
      <c r="D815" s="132"/>
      <c r="E815" s="132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</row>
    <row r="816" spans="2:17">
      <c r="B816" s="132"/>
      <c r="C816" s="132"/>
      <c r="D816" s="132"/>
      <c r="E816" s="132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</row>
    <row r="817" spans="2:17">
      <c r="B817" s="132"/>
      <c r="C817" s="132"/>
      <c r="D817" s="132"/>
      <c r="E817" s="132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</row>
    <row r="818" spans="2:17">
      <c r="B818" s="132"/>
      <c r="C818" s="132"/>
      <c r="D818" s="132"/>
      <c r="E818" s="132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</row>
    <row r="819" spans="2:17">
      <c r="B819" s="132"/>
      <c r="C819" s="132"/>
      <c r="D819" s="132"/>
      <c r="E819" s="132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</row>
    <row r="820" spans="2:17">
      <c r="B820" s="132"/>
      <c r="C820" s="132"/>
      <c r="D820" s="132"/>
      <c r="E820" s="132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</row>
    <row r="821" spans="2:17">
      <c r="B821" s="132"/>
      <c r="C821" s="132"/>
      <c r="D821" s="132"/>
      <c r="E821" s="132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</row>
    <row r="822" spans="2:17">
      <c r="B822" s="132"/>
      <c r="C822" s="132"/>
      <c r="D822" s="132"/>
      <c r="E822" s="132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</row>
    <row r="823" spans="2:17">
      <c r="B823" s="132"/>
      <c r="C823" s="132"/>
      <c r="D823" s="132"/>
      <c r="E823" s="132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</row>
    <row r="824" spans="2:17">
      <c r="B824" s="132"/>
      <c r="C824" s="132"/>
      <c r="D824" s="132"/>
      <c r="E824" s="132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</row>
    <row r="825" spans="2:17">
      <c r="B825" s="132"/>
      <c r="C825" s="132"/>
      <c r="D825" s="132"/>
      <c r="E825" s="132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</row>
    <row r="826" spans="2:17">
      <c r="B826" s="132"/>
      <c r="C826" s="132"/>
      <c r="D826" s="132"/>
      <c r="E826" s="132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</row>
    <row r="827" spans="2:17">
      <c r="B827" s="132"/>
      <c r="C827" s="132"/>
      <c r="D827" s="132"/>
      <c r="E827" s="132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</row>
    <row r="828" spans="2:17">
      <c r="B828" s="132"/>
      <c r="C828" s="132"/>
      <c r="D828" s="132"/>
      <c r="E828" s="132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</row>
    <row r="829" spans="2:17">
      <c r="B829" s="132"/>
      <c r="C829" s="132"/>
      <c r="D829" s="132"/>
      <c r="E829" s="132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</row>
    <row r="830" spans="2:17">
      <c r="B830" s="132"/>
      <c r="C830" s="132"/>
      <c r="D830" s="132"/>
      <c r="E830" s="132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</row>
    <row r="831" spans="2:17">
      <c r="B831" s="132"/>
      <c r="C831" s="132"/>
      <c r="D831" s="132"/>
      <c r="E831" s="132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</row>
    <row r="832" spans="2:17">
      <c r="B832" s="132"/>
      <c r="C832" s="132"/>
      <c r="D832" s="132"/>
      <c r="E832" s="132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</row>
    <row r="833" spans="2:17">
      <c r="B833" s="132"/>
      <c r="C833" s="132"/>
      <c r="D833" s="132"/>
      <c r="E833" s="132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</row>
    <row r="834" spans="2:17">
      <c r="B834" s="132"/>
      <c r="C834" s="132"/>
      <c r="D834" s="132"/>
      <c r="E834" s="132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</row>
    <row r="835" spans="2:17">
      <c r="B835" s="132"/>
      <c r="C835" s="132"/>
      <c r="D835" s="132"/>
      <c r="E835" s="132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</row>
    <row r="836" spans="2:17">
      <c r="B836" s="132"/>
      <c r="C836" s="132"/>
      <c r="D836" s="132"/>
      <c r="E836" s="132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</row>
    <row r="837" spans="2:17">
      <c r="B837" s="132"/>
      <c r="C837" s="132"/>
      <c r="D837" s="132"/>
      <c r="E837" s="132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</row>
    <row r="838" spans="2:17">
      <c r="B838" s="132"/>
      <c r="C838" s="132"/>
      <c r="D838" s="132"/>
      <c r="E838" s="132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</row>
    <row r="839" spans="2:17">
      <c r="B839" s="132"/>
      <c r="C839" s="132"/>
      <c r="D839" s="132"/>
      <c r="E839" s="132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</row>
    <row r="840" spans="2:17">
      <c r="B840" s="132"/>
      <c r="C840" s="132"/>
      <c r="D840" s="132"/>
      <c r="E840" s="132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</row>
    <row r="841" spans="2:17">
      <c r="B841" s="132"/>
      <c r="C841" s="132"/>
      <c r="D841" s="132"/>
      <c r="E841" s="132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</row>
    <row r="842" spans="2:17">
      <c r="B842" s="132"/>
      <c r="C842" s="132"/>
      <c r="D842" s="132"/>
      <c r="E842" s="132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</row>
    <row r="843" spans="2:17">
      <c r="B843" s="132"/>
      <c r="C843" s="132"/>
      <c r="D843" s="132"/>
      <c r="E843" s="132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</row>
    <row r="844" spans="2:17">
      <c r="B844" s="132"/>
      <c r="C844" s="132"/>
      <c r="D844" s="132"/>
      <c r="E844" s="132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</row>
    <row r="845" spans="2:17">
      <c r="B845" s="132"/>
      <c r="C845" s="132"/>
      <c r="D845" s="132"/>
      <c r="E845" s="132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</row>
    <row r="846" spans="2:17">
      <c r="B846" s="132"/>
      <c r="C846" s="132"/>
      <c r="D846" s="132"/>
      <c r="E846" s="132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</row>
    <row r="847" spans="2:17">
      <c r="B847" s="132"/>
      <c r="C847" s="132"/>
      <c r="D847" s="132"/>
      <c r="E847" s="132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</row>
    <row r="848" spans="2:17">
      <c r="B848" s="132"/>
      <c r="C848" s="132"/>
      <c r="D848" s="132"/>
      <c r="E848" s="132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</row>
    <row r="849" spans="2:17">
      <c r="B849" s="132"/>
      <c r="C849" s="132"/>
      <c r="D849" s="132"/>
      <c r="E849" s="132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</row>
    <row r="850" spans="2:17">
      <c r="B850" s="132"/>
      <c r="C850" s="132"/>
      <c r="D850" s="132"/>
      <c r="E850" s="132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</row>
    <row r="851" spans="2:17">
      <c r="B851" s="132"/>
      <c r="C851" s="132"/>
      <c r="D851" s="132"/>
      <c r="E851" s="132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</row>
    <row r="852" spans="2:17">
      <c r="B852" s="132"/>
      <c r="C852" s="132"/>
      <c r="D852" s="132"/>
      <c r="E852" s="132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</row>
    <row r="853" spans="2:17">
      <c r="B853" s="132"/>
      <c r="C853" s="132"/>
      <c r="D853" s="132"/>
      <c r="E853" s="132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</row>
    <row r="854" spans="2:17">
      <c r="B854" s="132"/>
      <c r="C854" s="132"/>
      <c r="D854" s="132"/>
      <c r="E854" s="132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</row>
    <row r="855" spans="2:17">
      <c r="B855" s="132"/>
      <c r="C855" s="132"/>
      <c r="D855" s="132"/>
      <c r="E855" s="132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</row>
    <row r="856" spans="2:17">
      <c r="B856" s="132"/>
      <c r="C856" s="132"/>
      <c r="D856" s="132"/>
      <c r="E856" s="132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</row>
    <row r="857" spans="2:17">
      <c r="B857" s="132"/>
      <c r="C857" s="132"/>
      <c r="D857" s="132"/>
      <c r="E857" s="132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</row>
    <row r="858" spans="2:17">
      <c r="B858" s="132"/>
      <c r="C858" s="132"/>
      <c r="D858" s="132"/>
      <c r="E858" s="132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</row>
    <row r="859" spans="2:17">
      <c r="B859" s="132"/>
      <c r="C859" s="132"/>
      <c r="D859" s="132"/>
      <c r="E859" s="132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</row>
    <row r="860" spans="2:17">
      <c r="B860" s="132"/>
      <c r="C860" s="132"/>
      <c r="D860" s="132"/>
      <c r="E860" s="132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</row>
    <row r="861" spans="2:17">
      <c r="B861" s="132"/>
      <c r="C861" s="132"/>
      <c r="D861" s="132"/>
      <c r="E861" s="132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</row>
    <row r="862" spans="2:17">
      <c r="B862" s="132"/>
      <c r="C862" s="132"/>
      <c r="D862" s="132"/>
      <c r="E862" s="132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</row>
    <row r="863" spans="2:17">
      <c r="B863" s="132"/>
      <c r="C863" s="132"/>
      <c r="D863" s="132"/>
      <c r="E863" s="132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</row>
    <row r="864" spans="2:17">
      <c r="B864" s="132"/>
      <c r="C864" s="132"/>
      <c r="D864" s="132"/>
      <c r="E864" s="132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</row>
    <row r="865" spans="2:17">
      <c r="B865" s="132"/>
      <c r="C865" s="132"/>
      <c r="D865" s="132"/>
      <c r="E865" s="132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</row>
    <row r="866" spans="2:17">
      <c r="B866" s="132"/>
      <c r="C866" s="132"/>
      <c r="D866" s="132"/>
      <c r="E866" s="132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</row>
    <row r="867" spans="2:17">
      <c r="B867" s="132"/>
      <c r="C867" s="132"/>
      <c r="D867" s="132"/>
      <c r="E867" s="132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</row>
    <row r="868" spans="2:17">
      <c r="B868" s="132"/>
      <c r="C868" s="132"/>
      <c r="D868" s="132"/>
      <c r="E868" s="132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</row>
    <row r="869" spans="2:17">
      <c r="B869" s="132"/>
      <c r="C869" s="132"/>
      <c r="D869" s="132"/>
      <c r="E869" s="132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</row>
    <row r="870" spans="2:17">
      <c r="B870" s="132"/>
      <c r="C870" s="132"/>
      <c r="D870" s="132"/>
      <c r="E870" s="132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</row>
    <row r="871" spans="2:17">
      <c r="B871" s="132"/>
      <c r="C871" s="132"/>
      <c r="D871" s="132"/>
      <c r="E871" s="132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</row>
    <row r="872" spans="2:17">
      <c r="B872" s="132"/>
      <c r="C872" s="132"/>
      <c r="D872" s="132"/>
      <c r="E872" s="132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</row>
    <row r="873" spans="2:17">
      <c r="B873" s="132"/>
      <c r="C873" s="132"/>
      <c r="D873" s="132"/>
      <c r="E873" s="132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</row>
    <row r="874" spans="2:17">
      <c r="B874" s="132"/>
      <c r="C874" s="132"/>
      <c r="D874" s="132"/>
      <c r="E874" s="132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</row>
    <row r="875" spans="2:17">
      <c r="B875" s="132"/>
      <c r="C875" s="132"/>
      <c r="D875" s="132"/>
      <c r="E875" s="132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</row>
    <row r="876" spans="2:17">
      <c r="B876" s="132"/>
      <c r="C876" s="132"/>
      <c r="D876" s="132"/>
      <c r="E876" s="132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</row>
    <row r="877" spans="2:17">
      <c r="B877" s="132"/>
      <c r="C877" s="132"/>
      <c r="D877" s="132"/>
      <c r="E877" s="132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</row>
    <row r="878" spans="2:17">
      <c r="B878" s="132"/>
      <c r="C878" s="132"/>
      <c r="D878" s="132"/>
      <c r="E878" s="132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</row>
    <row r="879" spans="2:17">
      <c r="B879" s="132"/>
      <c r="C879" s="132"/>
      <c r="D879" s="132"/>
      <c r="E879" s="132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</row>
    <row r="880" spans="2:17">
      <c r="B880" s="132"/>
      <c r="C880" s="132"/>
      <c r="D880" s="132"/>
      <c r="E880" s="132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</row>
    <row r="881" spans="2:17">
      <c r="B881" s="132"/>
      <c r="C881" s="132"/>
      <c r="D881" s="132"/>
      <c r="E881" s="132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</row>
    <row r="882" spans="2:17">
      <c r="B882" s="132"/>
      <c r="C882" s="132"/>
      <c r="D882" s="132"/>
      <c r="E882" s="132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</row>
    <row r="883" spans="2:17">
      <c r="B883" s="132"/>
      <c r="C883" s="132"/>
      <c r="D883" s="132"/>
      <c r="E883" s="132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</row>
    <row r="884" spans="2:17">
      <c r="B884" s="132"/>
      <c r="C884" s="132"/>
      <c r="D884" s="132"/>
      <c r="E884" s="132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</row>
    <row r="885" spans="2:17">
      <c r="B885" s="132"/>
      <c r="C885" s="132"/>
      <c r="D885" s="132"/>
      <c r="E885" s="132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</row>
    <row r="886" spans="2:17">
      <c r="B886" s="132"/>
      <c r="C886" s="132"/>
      <c r="D886" s="132"/>
      <c r="E886" s="132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</row>
    <row r="887" spans="2:17">
      <c r="B887" s="132"/>
      <c r="C887" s="132"/>
      <c r="D887" s="132"/>
      <c r="E887" s="132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</row>
    <row r="888" spans="2:17">
      <c r="B888" s="132"/>
      <c r="C888" s="132"/>
      <c r="D888" s="132"/>
      <c r="E888" s="132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</row>
    <row r="889" spans="2:17">
      <c r="B889" s="132"/>
      <c r="C889" s="132"/>
      <c r="D889" s="132"/>
      <c r="E889" s="132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</row>
    <row r="890" spans="2:17">
      <c r="B890" s="132"/>
      <c r="C890" s="132"/>
      <c r="D890" s="132"/>
      <c r="E890" s="132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</row>
    <row r="891" spans="2:17">
      <c r="B891" s="132"/>
      <c r="C891" s="132"/>
      <c r="D891" s="132"/>
      <c r="E891" s="132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</row>
    <row r="892" spans="2:17">
      <c r="B892" s="132"/>
      <c r="C892" s="132"/>
      <c r="D892" s="132"/>
      <c r="E892" s="132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</row>
    <row r="893" spans="2:17">
      <c r="B893" s="132"/>
      <c r="C893" s="132"/>
      <c r="D893" s="132"/>
      <c r="E893" s="132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</row>
    <row r="894" spans="2:17">
      <c r="B894" s="132"/>
      <c r="C894" s="132"/>
      <c r="D894" s="132"/>
      <c r="E894" s="132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</row>
    <row r="895" spans="2:17">
      <c r="B895" s="132"/>
      <c r="C895" s="132"/>
      <c r="D895" s="132"/>
      <c r="E895" s="132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</row>
    <row r="896" spans="2:17">
      <c r="B896" s="132"/>
      <c r="C896" s="132"/>
      <c r="D896" s="132"/>
      <c r="E896" s="132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</row>
    <row r="897" spans="2:17">
      <c r="B897" s="132"/>
      <c r="C897" s="132"/>
      <c r="D897" s="132"/>
      <c r="E897" s="132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</row>
    <row r="898" spans="2:17">
      <c r="B898" s="132"/>
      <c r="C898" s="132"/>
      <c r="D898" s="132"/>
      <c r="E898" s="132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</row>
    <row r="899" spans="2:17">
      <c r="B899" s="132"/>
      <c r="C899" s="132"/>
      <c r="D899" s="132"/>
      <c r="E899" s="132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</row>
    <row r="900" spans="2:17">
      <c r="B900" s="132"/>
      <c r="C900" s="132"/>
      <c r="D900" s="132"/>
      <c r="E900" s="132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</row>
    <row r="901" spans="2:17">
      <c r="B901" s="132"/>
      <c r="C901" s="132"/>
      <c r="D901" s="132"/>
      <c r="E901" s="132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</row>
    <row r="902" spans="2:17">
      <c r="B902" s="132"/>
      <c r="C902" s="132"/>
      <c r="D902" s="132"/>
      <c r="E902" s="132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</row>
    <row r="903" spans="2:17">
      <c r="B903" s="132"/>
      <c r="C903" s="132"/>
      <c r="D903" s="132"/>
      <c r="E903" s="132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</row>
    <row r="904" spans="2:17">
      <c r="B904" s="132"/>
      <c r="C904" s="132"/>
      <c r="D904" s="132"/>
      <c r="E904" s="132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</row>
    <row r="905" spans="2:17">
      <c r="B905" s="132"/>
      <c r="C905" s="132"/>
      <c r="D905" s="132"/>
      <c r="E905" s="132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</row>
    <row r="906" spans="2:17">
      <c r="B906" s="132"/>
      <c r="C906" s="132"/>
      <c r="D906" s="132"/>
      <c r="E906" s="132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</row>
    <row r="907" spans="2:17">
      <c r="B907" s="132"/>
      <c r="C907" s="132"/>
      <c r="D907" s="132"/>
      <c r="E907" s="132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</row>
    <row r="908" spans="2:17">
      <c r="B908" s="132"/>
      <c r="C908" s="132"/>
      <c r="D908" s="132"/>
      <c r="E908" s="132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</row>
    <row r="909" spans="2:17">
      <c r="B909" s="132"/>
      <c r="C909" s="132"/>
      <c r="D909" s="132"/>
      <c r="E909" s="132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</row>
    <row r="910" spans="2:17">
      <c r="B910" s="132"/>
      <c r="C910" s="132"/>
      <c r="D910" s="132"/>
      <c r="E910" s="132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</row>
    <row r="911" spans="2:17">
      <c r="B911" s="132"/>
      <c r="C911" s="132"/>
      <c r="D911" s="132"/>
      <c r="E911" s="132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</row>
    <row r="912" spans="2:17">
      <c r="B912" s="132"/>
      <c r="C912" s="132"/>
      <c r="D912" s="132"/>
      <c r="E912" s="132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</row>
    <row r="913" spans="2:17">
      <c r="B913" s="132"/>
      <c r="C913" s="132"/>
      <c r="D913" s="132"/>
      <c r="E913" s="132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</row>
    <row r="914" spans="2:17">
      <c r="B914" s="132"/>
      <c r="C914" s="132"/>
      <c r="D914" s="132"/>
      <c r="E914" s="132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</row>
    <row r="915" spans="2:17">
      <c r="B915" s="132"/>
      <c r="C915" s="132"/>
      <c r="D915" s="132"/>
      <c r="E915" s="132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</row>
    <row r="916" spans="2:17">
      <c r="B916" s="132"/>
      <c r="C916" s="132"/>
      <c r="D916" s="132"/>
      <c r="E916" s="132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</row>
    <row r="917" spans="2:17">
      <c r="B917" s="132"/>
      <c r="C917" s="132"/>
      <c r="D917" s="132"/>
      <c r="E917" s="132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</row>
    <row r="918" spans="2:17">
      <c r="B918" s="132"/>
      <c r="C918" s="132"/>
      <c r="D918" s="132"/>
      <c r="E918" s="132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</row>
    <row r="919" spans="2:17">
      <c r="B919" s="132"/>
      <c r="C919" s="132"/>
      <c r="D919" s="132"/>
      <c r="E919" s="132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</row>
    <row r="920" spans="2:17">
      <c r="B920" s="132"/>
      <c r="C920" s="132"/>
      <c r="D920" s="132"/>
      <c r="E920" s="132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</row>
    <row r="921" spans="2:17">
      <c r="B921" s="132"/>
      <c r="C921" s="132"/>
      <c r="D921" s="132"/>
      <c r="E921" s="132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</row>
    <row r="922" spans="2:17">
      <c r="B922" s="132"/>
      <c r="C922" s="132"/>
      <c r="D922" s="132"/>
      <c r="E922" s="132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</row>
    <row r="923" spans="2:17">
      <c r="B923" s="132"/>
      <c r="C923" s="132"/>
      <c r="D923" s="132"/>
      <c r="E923" s="132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</row>
    <row r="924" spans="2:17">
      <c r="B924" s="132"/>
      <c r="C924" s="132"/>
      <c r="D924" s="132"/>
      <c r="E924" s="132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</row>
    <row r="925" spans="2:17">
      <c r="B925" s="132"/>
      <c r="C925" s="132"/>
      <c r="D925" s="132"/>
      <c r="E925" s="132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</row>
    <row r="926" spans="2:17">
      <c r="B926" s="132"/>
      <c r="C926" s="132"/>
      <c r="D926" s="132"/>
      <c r="E926" s="132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</row>
    <row r="927" spans="2:17">
      <c r="B927" s="132"/>
      <c r="C927" s="132"/>
      <c r="D927" s="132"/>
      <c r="E927" s="132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</row>
    <row r="928" spans="2:17">
      <c r="B928" s="132"/>
      <c r="C928" s="132"/>
      <c r="D928" s="132"/>
      <c r="E928" s="132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</row>
    <row r="929" spans="2:17">
      <c r="B929" s="132"/>
      <c r="C929" s="132"/>
      <c r="D929" s="132"/>
      <c r="E929" s="132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</row>
    <row r="930" spans="2:17">
      <c r="B930" s="132"/>
      <c r="C930" s="132"/>
      <c r="D930" s="132"/>
      <c r="E930" s="132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</row>
    <row r="931" spans="2:17">
      <c r="B931" s="132"/>
      <c r="C931" s="132"/>
      <c r="D931" s="132"/>
      <c r="E931" s="132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</row>
    <row r="932" spans="2:17">
      <c r="B932" s="132"/>
      <c r="C932" s="132"/>
      <c r="D932" s="132"/>
      <c r="E932" s="132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</row>
    <row r="933" spans="2:17">
      <c r="B933" s="132"/>
      <c r="C933" s="132"/>
      <c r="D933" s="132"/>
      <c r="E933" s="132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</row>
    <row r="934" spans="2:17">
      <c r="B934" s="132"/>
      <c r="C934" s="132"/>
      <c r="D934" s="132"/>
      <c r="E934" s="132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</row>
    <row r="935" spans="2:17">
      <c r="B935" s="132"/>
      <c r="C935" s="132"/>
      <c r="D935" s="132"/>
      <c r="E935" s="132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</row>
    <row r="936" spans="2:17">
      <c r="B936" s="132"/>
      <c r="C936" s="132"/>
      <c r="D936" s="132"/>
      <c r="E936" s="132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</row>
    <row r="937" spans="2:17">
      <c r="B937" s="132"/>
      <c r="C937" s="132"/>
      <c r="D937" s="132"/>
      <c r="E937" s="132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</row>
    <row r="938" spans="2:17">
      <c r="B938" s="132"/>
      <c r="C938" s="132"/>
      <c r="D938" s="132"/>
      <c r="E938" s="132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</row>
    <row r="939" spans="2:17">
      <c r="B939" s="132"/>
      <c r="C939" s="132"/>
      <c r="D939" s="132"/>
      <c r="E939" s="132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</row>
    <row r="940" spans="2:17">
      <c r="B940" s="132"/>
      <c r="C940" s="132"/>
      <c r="D940" s="132"/>
      <c r="E940" s="132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</row>
    <row r="941" spans="2:17">
      <c r="B941" s="132"/>
      <c r="C941" s="132"/>
      <c r="D941" s="132"/>
      <c r="E941" s="132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</row>
    <row r="942" spans="2:17">
      <c r="B942" s="132"/>
      <c r="C942" s="132"/>
      <c r="D942" s="132"/>
      <c r="E942" s="132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</row>
    <row r="943" spans="2:17">
      <c r="B943" s="132"/>
      <c r="C943" s="132"/>
      <c r="D943" s="132"/>
      <c r="E943" s="132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</row>
    <row r="944" spans="2:17">
      <c r="B944" s="132"/>
      <c r="C944" s="132"/>
      <c r="D944" s="132"/>
      <c r="E944" s="132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</row>
    <row r="945" spans="2:17">
      <c r="B945" s="132"/>
      <c r="C945" s="132"/>
      <c r="D945" s="132"/>
      <c r="E945" s="132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</row>
    <row r="946" spans="2:17">
      <c r="B946" s="132"/>
      <c r="C946" s="132"/>
      <c r="D946" s="132"/>
      <c r="E946" s="132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</row>
    <row r="947" spans="2:17">
      <c r="B947" s="132"/>
      <c r="C947" s="132"/>
      <c r="D947" s="132"/>
      <c r="E947" s="132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</row>
    <row r="948" spans="2:17">
      <c r="B948" s="132"/>
      <c r="C948" s="132"/>
      <c r="D948" s="132"/>
      <c r="E948" s="132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</row>
    <row r="949" spans="2:17">
      <c r="B949" s="132"/>
      <c r="C949" s="132"/>
      <c r="D949" s="132"/>
      <c r="E949" s="132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</row>
    <row r="950" spans="2:17">
      <c r="B950" s="132"/>
      <c r="C950" s="132"/>
      <c r="D950" s="132"/>
      <c r="E950" s="132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</row>
    <row r="951" spans="2:17">
      <c r="B951" s="132"/>
      <c r="C951" s="132"/>
      <c r="D951" s="132"/>
      <c r="E951" s="132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</row>
    <row r="952" spans="2:17">
      <c r="B952" s="132"/>
      <c r="C952" s="132"/>
      <c r="D952" s="132"/>
      <c r="E952" s="132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</row>
    <row r="953" spans="2:17">
      <c r="B953" s="132"/>
      <c r="C953" s="132"/>
      <c r="D953" s="132"/>
      <c r="E953" s="132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</row>
    <row r="954" spans="2:17">
      <c r="B954" s="132"/>
      <c r="C954" s="132"/>
      <c r="D954" s="132"/>
      <c r="E954" s="132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</row>
    <row r="955" spans="2:17">
      <c r="B955" s="132"/>
      <c r="C955" s="132"/>
      <c r="D955" s="132"/>
      <c r="E955" s="132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</row>
    <row r="956" spans="2:17">
      <c r="B956" s="132"/>
      <c r="C956" s="132"/>
      <c r="D956" s="132"/>
      <c r="E956" s="132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</row>
    <row r="957" spans="2:17">
      <c r="B957" s="132"/>
      <c r="C957" s="132"/>
      <c r="D957" s="132"/>
      <c r="E957" s="132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</row>
    <row r="958" spans="2:17">
      <c r="B958" s="132"/>
      <c r="C958" s="132"/>
      <c r="D958" s="132"/>
      <c r="E958" s="132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</row>
    <row r="959" spans="2:17">
      <c r="B959" s="132"/>
      <c r="C959" s="132"/>
      <c r="D959" s="132"/>
      <c r="E959" s="132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</row>
    <row r="960" spans="2:17">
      <c r="B960" s="132"/>
      <c r="C960" s="132"/>
      <c r="D960" s="132"/>
      <c r="E960" s="132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</row>
    <row r="961" spans="2:17">
      <c r="B961" s="132"/>
      <c r="C961" s="132"/>
      <c r="D961" s="132"/>
      <c r="E961" s="132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</row>
    <row r="962" spans="2:17">
      <c r="B962" s="132"/>
      <c r="C962" s="132"/>
      <c r="D962" s="132"/>
      <c r="E962" s="132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</row>
    <row r="963" spans="2:17">
      <c r="B963" s="132"/>
      <c r="C963" s="132"/>
      <c r="D963" s="132"/>
      <c r="E963" s="132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</row>
    <row r="964" spans="2:17">
      <c r="B964" s="132"/>
      <c r="C964" s="132"/>
      <c r="D964" s="132"/>
      <c r="E964" s="132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</row>
    <row r="965" spans="2:17">
      <c r="B965" s="132"/>
      <c r="C965" s="132"/>
      <c r="D965" s="132"/>
      <c r="E965" s="132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</row>
    <row r="966" spans="2:17">
      <c r="B966" s="132"/>
      <c r="C966" s="132"/>
      <c r="D966" s="132"/>
      <c r="E966" s="132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</row>
    <row r="967" spans="2:17">
      <c r="B967" s="132"/>
      <c r="C967" s="132"/>
      <c r="D967" s="132"/>
      <c r="E967" s="132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</row>
    <row r="968" spans="2:17">
      <c r="B968" s="132"/>
      <c r="C968" s="132"/>
      <c r="D968" s="132"/>
      <c r="E968" s="132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</row>
    <row r="969" spans="2:17">
      <c r="B969" s="132"/>
      <c r="C969" s="132"/>
      <c r="D969" s="132"/>
      <c r="E969" s="132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</row>
    <row r="970" spans="2:17">
      <c r="B970" s="132"/>
      <c r="C970" s="132"/>
      <c r="D970" s="132"/>
      <c r="E970" s="132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</row>
    <row r="971" spans="2:17">
      <c r="B971" s="132"/>
      <c r="C971" s="132"/>
      <c r="D971" s="132"/>
      <c r="E971" s="132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</row>
    <row r="972" spans="2:17">
      <c r="B972" s="132"/>
      <c r="C972" s="132"/>
      <c r="D972" s="132"/>
      <c r="E972" s="132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</row>
    <row r="973" spans="2:17">
      <c r="B973" s="132"/>
      <c r="C973" s="132"/>
      <c r="D973" s="132"/>
      <c r="E973" s="132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</row>
    <row r="974" spans="2:17">
      <c r="B974" s="132"/>
      <c r="C974" s="132"/>
      <c r="D974" s="132"/>
      <c r="E974" s="132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</row>
    <row r="975" spans="2:17">
      <c r="B975" s="132"/>
      <c r="C975" s="132"/>
      <c r="D975" s="132"/>
      <c r="E975" s="132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</row>
    <row r="976" spans="2:17">
      <c r="B976" s="132"/>
      <c r="C976" s="132"/>
      <c r="D976" s="132"/>
      <c r="E976" s="132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</row>
    <row r="977" spans="2:17">
      <c r="B977" s="132"/>
      <c r="C977" s="132"/>
      <c r="D977" s="132"/>
      <c r="E977" s="132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</row>
    <row r="978" spans="2:17">
      <c r="B978" s="132"/>
      <c r="C978" s="132"/>
      <c r="D978" s="132"/>
      <c r="E978" s="132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</row>
    <row r="979" spans="2:17">
      <c r="B979" s="132"/>
      <c r="C979" s="132"/>
      <c r="D979" s="132"/>
      <c r="E979" s="132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</row>
    <row r="980" spans="2:17">
      <c r="B980" s="132"/>
      <c r="C980" s="132"/>
      <c r="D980" s="132"/>
      <c r="E980" s="132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</row>
    <row r="981" spans="2:17">
      <c r="B981" s="132"/>
      <c r="C981" s="132"/>
      <c r="D981" s="132"/>
      <c r="E981" s="132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</row>
    <row r="982" spans="2:17">
      <c r="B982" s="132"/>
      <c r="C982" s="132"/>
      <c r="D982" s="132"/>
      <c r="E982" s="132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</row>
    <row r="983" spans="2:17">
      <c r="B983" s="132"/>
      <c r="C983" s="132"/>
      <c r="D983" s="132"/>
      <c r="E983" s="132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</row>
    <row r="984" spans="2:17">
      <c r="B984" s="132"/>
      <c r="C984" s="132"/>
      <c r="D984" s="132"/>
      <c r="E984" s="132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</row>
    <row r="985" spans="2:17">
      <c r="B985" s="132"/>
      <c r="C985" s="132"/>
      <c r="D985" s="132"/>
      <c r="E985" s="132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</row>
    <row r="986" spans="2:17">
      <c r="B986" s="132"/>
      <c r="C986" s="132"/>
      <c r="D986" s="132"/>
      <c r="E986" s="132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</row>
    <row r="987" spans="2:17">
      <c r="B987" s="132"/>
      <c r="C987" s="132"/>
      <c r="D987" s="132"/>
      <c r="E987" s="132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</row>
    <row r="988" spans="2:17">
      <c r="B988" s="132"/>
      <c r="C988" s="132"/>
      <c r="D988" s="132"/>
      <c r="E988" s="132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</row>
    <row r="989" spans="2:17">
      <c r="B989" s="132"/>
      <c r="C989" s="132"/>
      <c r="D989" s="132"/>
      <c r="E989" s="132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</row>
    <row r="990" spans="2:17">
      <c r="B990" s="132"/>
      <c r="C990" s="132"/>
      <c r="D990" s="132"/>
      <c r="E990" s="132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</row>
    <row r="991" spans="2:17">
      <c r="B991" s="132"/>
      <c r="C991" s="132"/>
      <c r="D991" s="132"/>
      <c r="E991" s="132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</row>
    <row r="992" spans="2:17">
      <c r="B992" s="132"/>
      <c r="C992" s="132"/>
      <c r="D992" s="132"/>
      <c r="E992" s="132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</row>
    <row r="993" spans="2:17">
      <c r="B993" s="132"/>
      <c r="C993" s="132"/>
      <c r="D993" s="132"/>
      <c r="E993" s="132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</row>
    <row r="994" spans="2:17">
      <c r="B994" s="132"/>
      <c r="C994" s="132"/>
      <c r="D994" s="132"/>
      <c r="E994" s="132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</row>
    <row r="995" spans="2:17">
      <c r="B995" s="132"/>
      <c r="C995" s="132"/>
      <c r="D995" s="132"/>
      <c r="E995" s="132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</row>
    <row r="996" spans="2:17">
      <c r="B996" s="132"/>
      <c r="C996" s="132"/>
      <c r="D996" s="132"/>
      <c r="E996" s="132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</row>
    <row r="997" spans="2:17">
      <c r="B997" s="132"/>
      <c r="C997" s="132"/>
      <c r="D997" s="132"/>
      <c r="E997" s="132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</row>
    <row r="998" spans="2:17">
      <c r="B998" s="132"/>
      <c r="C998" s="132"/>
      <c r="D998" s="132"/>
      <c r="E998" s="132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</row>
    <row r="999" spans="2:17">
      <c r="B999" s="132"/>
      <c r="C999" s="132"/>
      <c r="D999" s="132"/>
      <c r="E999" s="132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</row>
    <row r="1000" spans="2:17">
      <c r="B1000" s="132"/>
      <c r="C1000" s="132"/>
      <c r="D1000" s="132"/>
      <c r="E1000" s="132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</row>
    <row r="1001" spans="2:17">
      <c r="B1001" s="132"/>
      <c r="C1001" s="132"/>
      <c r="D1001" s="132"/>
      <c r="E1001" s="132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</row>
    <row r="1002" spans="2:17">
      <c r="B1002" s="132"/>
      <c r="C1002" s="132"/>
      <c r="D1002" s="132"/>
      <c r="E1002" s="132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</row>
    <row r="1003" spans="2:17">
      <c r="B1003" s="132"/>
      <c r="C1003" s="132"/>
      <c r="D1003" s="132"/>
      <c r="E1003" s="132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</row>
    <row r="1004" spans="2:17">
      <c r="B1004" s="132"/>
      <c r="C1004" s="132"/>
      <c r="D1004" s="132"/>
      <c r="E1004" s="132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</row>
    <row r="1005" spans="2:17">
      <c r="B1005" s="132"/>
      <c r="C1005" s="132"/>
      <c r="D1005" s="132"/>
      <c r="E1005" s="132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</row>
    <row r="1006" spans="2:17">
      <c r="B1006" s="132"/>
      <c r="C1006" s="132"/>
      <c r="D1006" s="132"/>
      <c r="E1006" s="132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</row>
    <row r="1007" spans="2:17">
      <c r="B1007" s="132"/>
      <c r="C1007" s="132"/>
      <c r="D1007" s="132"/>
      <c r="E1007" s="132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</row>
    <row r="1008" spans="2:17">
      <c r="B1008" s="132"/>
      <c r="C1008" s="132"/>
      <c r="D1008" s="132"/>
      <c r="E1008" s="132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</row>
    <row r="1009" spans="2:17">
      <c r="B1009" s="132"/>
      <c r="C1009" s="132"/>
      <c r="D1009" s="132"/>
      <c r="E1009" s="132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</row>
    <row r="1010" spans="2:17">
      <c r="B1010" s="132"/>
      <c r="C1010" s="132"/>
      <c r="D1010" s="132"/>
      <c r="E1010" s="132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</row>
    <row r="1011" spans="2:17">
      <c r="B1011" s="132"/>
      <c r="C1011" s="132"/>
      <c r="D1011" s="132"/>
      <c r="E1011" s="132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</row>
    <row r="1012" spans="2:17">
      <c r="B1012" s="132"/>
      <c r="C1012" s="132"/>
      <c r="D1012" s="132"/>
      <c r="E1012" s="132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</row>
    <row r="1013" spans="2:17">
      <c r="B1013" s="132"/>
      <c r="C1013" s="132"/>
      <c r="D1013" s="132"/>
      <c r="E1013" s="132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</row>
    <row r="1014" spans="2:17">
      <c r="B1014" s="132"/>
      <c r="C1014" s="132"/>
      <c r="D1014" s="132"/>
      <c r="E1014" s="132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</row>
    <row r="1015" spans="2:17">
      <c r="B1015" s="132"/>
      <c r="C1015" s="132"/>
      <c r="D1015" s="132"/>
      <c r="E1015" s="132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</row>
    <row r="1016" spans="2:17">
      <c r="B1016" s="132"/>
      <c r="C1016" s="132"/>
      <c r="D1016" s="132"/>
      <c r="E1016" s="132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</row>
    <row r="1017" spans="2:17">
      <c r="B1017" s="132"/>
      <c r="C1017" s="132"/>
      <c r="D1017" s="132"/>
      <c r="E1017" s="132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</row>
    <row r="1018" spans="2:17">
      <c r="B1018" s="132"/>
      <c r="C1018" s="132"/>
      <c r="D1018" s="132"/>
      <c r="E1018" s="132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</row>
    <row r="1019" spans="2:17">
      <c r="B1019" s="132"/>
      <c r="C1019" s="132"/>
      <c r="D1019" s="132"/>
      <c r="E1019" s="132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</row>
    <row r="1020" spans="2:17">
      <c r="B1020" s="132"/>
      <c r="C1020" s="132"/>
      <c r="D1020" s="132"/>
      <c r="E1020" s="132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</row>
    <row r="1021" spans="2:17">
      <c r="B1021" s="132"/>
      <c r="C1021" s="132"/>
      <c r="D1021" s="132"/>
      <c r="E1021" s="132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</row>
    <row r="1022" spans="2:17">
      <c r="B1022" s="132"/>
      <c r="C1022" s="132"/>
      <c r="D1022" s="132"/>
      <c r="E1022" s="132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</row>
    <row r="1023" spans="2:17">
      <c r="B1023" s="132"/>
      <c r="C1023" s="132"/>
      <c r="D1023" s="132"/>
      <c r="E1023" s="132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</row>
    <row r="1024" spans="2:17">
      <c r="B1024" s="132"/>
      <c r="C1024" s="132"/>
      <c r="D1024" s="132"/>
      <c r="E1024" s="132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</row>
    <row r="1025" spans="2:17">
      <c r="B1025" s="132"/>
      <c r="C1025" s="132"/>
      <c r="D1025" s="132"/>
      <c r="E1025" s="132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</row>
    <row r="1026" spans="2:17">
      <c r="B1026" s="132"/>
      <c r="C1026" s="132"/>
      <c r="D1026" s="132"/>
      <c r="E1026" s="132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</row>
    <row r="1027" spans="2:17">
      <c r="B1027" s="132"/>
      <c r="C1027" s="132"/>
      <c r="D1027" s="132"/>
      <c r="E1027" s="132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</row>
    <row r="1028" spans="2:17">
      <c r="B1028" s="132"/>
      <c r="C1028" s="132"/>
      <c r="D1028" s="132"/>
      <c r="E1028" s="132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</row>
    <row r="1029" spans="2:17">
      <c r="B1029" s="132"/>
      <c r="C1029" s="132"/>
      <c r="D1029" s="132"/>
      <c r="E1029" s="132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</row>
    <row r="1030" spans="2:17">
      <c r="B1030" s="132"/>
      <c r="C1030" s="132"/>
      <c r="D1030" s="132"/>
      <c r="E1030" s="132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</row>
    <row r="1031" spans="2:17">
      <c r="B1031" s="132"/>
      <c r="C1031" s="132"/>
      <c r="D1031" s="132"/>
      <c r="E1031" s="132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</row>
    <row r="1032" spans="2:17">
      <c r="B1032" s="132"/>
      <c r="C1032" s="132"/>
      <c r="D1032" s="132"/>
      <c r="E1032" s="132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</row>
    <row r="1033" spans="2:17">
      <c r="B1033" s="132"/>
      <c r="C1033" s="132"/>
      <c r="D1033" s="132"/>
      <c r="E1033" s="132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</row>
    <row r="1034" spans="2:17">
      <c r="B1034" s="132"/>
      <c r="C1034" s="132"/>
      <c r="D1034" s="132"/>
      <c r="E1034" s="132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</row>
    <row r="1035" spans="2:17">
      <c r="B1035" s="132"/>
      <c r="C1035" s="132"/>
      <c r="D1035" s="132"/>
      <c r="E1035" s="132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</row>
    <row r="1036" spans="2:17">
      <c r="B1036" s="132"/>
      <c r="C1036" s="132"/>
      <c r="D1036" s="132"/>
      <c r="E1036" s="132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</row>
    <row r="1037" spans="2:17">
      <c r="B1037" s="132"/>
      <c r="C1037" s="132"/>
      <c r="D1037" s="132"/>
      <c r="E1037" s="132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</row>
    <row r="1038" spans="2:17">
      <c r="B1038" s="132"/>
      <c r="C1038" s="132"/>
      <c r="D1038" s="132"/>
      <c r="E1038" s="132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</row>
    <row r="1039" spans="2:17">
      <c r="B1039" s="132"/>
      <c r="C1039" s="132"/>
      <c r="D1039" s="132"/>
      <c r="E1039" s="132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</row>
    <row r="1040" spans="2:17">
      <c r="B1040" s="132"/>
      <c r="C1040" s="132"/>
      <c r="D1040" s="132"/>
      <c r="E1040" s="132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</row>
    <row r="1041" spans="2:17">
      <c r="B1041" s="132"/>
      <c r="C1041" s="132"/>
      <c r="D1041" s="132"/>
      <c r="E1041" s="132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</row>
    <row r="1042" spans="2:17">
      <c r="B1042" s="132"/>
      <c r="C1042" s="132"/>
      <c r="D1042" s="132"/>
      <c r="E1042" s="132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</row>
    <row r="1043" spans="2:17">
      <c r="B1043" s="132"/>
      <c r="C1043" s="132"/>
      <c r="D1043" s="132"/>
      <c r="E1043" s="132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</row>
    <row r="1044" spans="2:17">
      <c r="B1044" s="132"/>
      <c r="C1044" s="132"/>
      <c r="D1044" s="132"/>
      <c r="E1044" s="132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</row>
    <row r="1045" spans="2:17">
      <c r="B1045" s="132"/>
      <c r="C1045" s="132"/>
      <c r="D1045" s="132"/>
      <c r="E1045" s="132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</row>
    <row r="1046" spans="2:17">
      <c r="B1046" s="132"/>
      <c r="C1046" s="132"/>
      <c r="D1046" s="132"/>
      <c r="E1046" s="132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</row>
    <row r="1047" spans="2:17">
      <c r="B1047" s="132"/>
      <c r="C1047" s="132"/>
      <c r="D1047" s="132"/>
      <c r="E1047" s="132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</row>
    <row r="1048" spans="2:17">
      <c r="B1048" s="132"/>
      <c r="C1048" s="132"/>
      <c r="D1048" s="132"/>
      <c r="E1048" s="132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</row>
    <row r="1049" spans="2:17">
      <c r="B1049" s="132"/>
      <c r="C1049" s="132"/>
      <c r="D1049" s="132"/>
      <c r="E1049" s="132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</row>
    <row r="1050" spans="2:17">
      <c r="B1050" s="132"/>
      <c r="C1050" s="132"/>
      <c r="D1050" s="132"/>
      <c r="E1050" s="132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</row>
    <row r="1051" spans="2:17">
      <c r="B1051" s="132"/>
      <c r="C1051" s="132"/>
      <c r="D1051" s="132"/>
      <c r="E1051" s="132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</row>
    <row r="1052" spans="2:17">
      <c r="B1052" s="132"/>
      <c r="C1052" s="132"/>
      <c r="D1052" s="132"/>
      <c r="E1052" s="132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</row>
    <row r="1053" spans="2:17">
      <c r="B1053" s="132"/>
      <c r="C1053" s="132"/>
      <c r="D1053" s="132"/>
      <c r="E1053" s="132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</row>
    <row r="1054" spans="2:17">
      <c r="B1054" s="132"/>
      <c r="C1054" s="132"/>
      <c r="D1054" s="132"/>
      <c r="E1054" s="132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</row>
    <row r="1055" spans="2:17">
      <c r="B1055" s="132"/>
      <c r="C1055" s="132"/>
      <c r="D1055" s="132"/>
      <c r="E1055" s="132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</row>
    <row r="1056" spans="2:17">
      <c r="B1056" s="132"/>
      <c r="C1056" s="132"/>
      <c r="D1056" s="132"/>
      <c r="E1056" s="132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</row>
    <row r="1057" spans="2:17">
      <c r="B1057" s="132"/>
      <c r="C1057" s="132"/>
      <c r="D1057" s="132"/>
      <c r="E1057" s="132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</row>
    <row r="1058" spans="2:17">
      <c r="B1058" s="132"/>
      <c r="C1058" s="132"/>
      <c r="D1058" s="132"/>
      <c r="E1058" s="132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</row>
    <row r="1059" spans="2:17">
      <c r="B1059" s="132"/>
      <c r="C1059" s="132"/>
      <c r="D1059" s="132"/>
      <c r="E1059" s="132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</row>
    <row r="1060" spans="2:17">
      <c r="B1060" s="132"/>
      <c r="C1060" s="132"/>
      <c r="D1060" s="132"/>
      <c r="E1060" s="132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</row>
    <row r="1061" spans="2:17">
      <c r="B1061" s="132"/>
      <c r="C1061" s="132"/>
      <c r="D1061" s="132"/>
      <c r="E1061" s="132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</row>
    <row r="1062" spans="2:17">
      <c r="B1062" s="132"/>
      <c r="C1062" s="132"/>
      <c r="D1062" s="132"/>
      <c r="E1062" s="132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</row>
    <row r="1063" spans="2:17">
      <c r="B1063" s="132"/>
      <c r="C1063" s="132"/>
      <c r="D1063" s="132"/>
      <c r="E1063" s="132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</row>
    <row r="1064" spans="2:17">
      <c r="B1064" s="132"/>
      <c r="C1064" s="132"/>
      <c r="D1064" s="132"/>
      <c r="E1064" s="132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</row>
    <row r="1065" spans="2:17">
      <c r="B1065" s="132"/>
      <c r="C1065" s="132"/>
      <c r="D1065" s="132"/>
      <c r="E1065" s="132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</row>
    <row r="1066" spans="2:17">
      <c r="B1066" s="132"/>
      <c r="C1066" s="132"/>
      <c r="D1066" s="132"/>
      <c r="E1066" s="132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</row>
  </sheetData>
  <sheetProtection sheet="1" objects="1" scenarios="1"/>
  <mergeCells count="1">
    <mergeCell ref="B6:Q6"/>
  </mergeCells>
  <phoneticPr fontId="3" type="noConversion"/>
  <conditionalFormatting sqref="B162:B169">
    <cfRule type="cellIs" dxfId="12" priority="161" operator="equal">
      <formula>2958465</formula>
    </cfRule>
    <cfRule type="cellIs" dxfId="11" priority="162" operator="equal">
      <formula>"NR3"</formula>
    </cfRule>
    <cfRule type="cellIs" dxfId="10" priority="163" operator="equal">
      <formula>"דירוג פנימי"</formula>
    </cfRule>
  </conditionalFormatting>
  <conditionalFormatting sqref="B162:B169">
    <cfRule type="cellIs" dxfId="9" priority="160" operator="equal">
      <formula>2958465</formula>
    </cfRule>
  </conditionalFormatting>
  <conditionalFormatting sqref="B11:B12 B21:B23">
    <cfRule type="cellIs" dxfId="8" priority="159" operator="equal">
      <formula>"NR3"</formula>
    </cfRule>
  </conditionalFormatting>
  <conditionalFormatting sqref="B13:B20">
    <cfRule type="cellIs" dxfId="7" priority="158" operator="equal">
      <formula>"NR3"</formula>
    </cfRule>
  </conditionalFormatting>
  <conditionalFormatting sqref="B24:B28 B31:B159">
    <cfRule type="cellIs" dxfId="6" priority="98" operator="equal">
      <formula>"NR3"</formula>
    </cfRule>
  </conditionalFormatting>
  <conditionalFormatting sqref="B29">
    <cfRule type="cellIs" dxfId="5" priority="2" operator="equal">
      <formula>"NR3"</formula>
    </cfRule>
  </conditionalFormatting>
  <conditionalFormatting sqref="B30">
    <cfRule type="cellIs" dxfId="4" priority="1" operator="equal">
      <formula>"NR3"</formula>
    </cfRule>
  </conditionalFormatting>
  <dataValidations count="1">
    <dataValidation allowBlank="1" showInputMessage="1" showErrorMessage="1" sqref="D1:Q9 C5:C9 B1:B9 B170:Q1048576 A1:A1048576 B29:B30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151</v>
      </c>
      <c r="C1" s="77" t="s" vm="1">
        <v>224</v>
      </c>
    </row>
    <row r="2" spans="2:15">
      <c r="B2" s="56" t="s">
        <v>150</v>
      </c>
      <c r="C2" s="77" t="s">
        <v>225</v>
      </c>
    </row>
    <row r="3" spans="2:15">
      <c r="B3" s="56" t="s">
        <v>152</v>
      </c>
      <c r="C3" s="77" t="s">
        <v>226</v>
      </c>
    </row>
    <row r="4" spans="2:15">
      <c r="B4" s="56" t="s">
        <v>153</v>
      </c>
      <c r="C4" s="77">
        <v>2208</v>
      </c>
    </row>
    <row r="6" spans="2:15" ht="26.25" customHeight="1">
      <c r="B6" s="161" t="s">
        <v>182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</row>
    <row r="7" spans="2:15" s="3" customFormat="1" ht="78.75">
      <c r="B7" s="59" t="s">
        <v>121</v>
      </c>
      <c r="C7" s="60" t="s">
        <v>45</v>
      </c>
      <c r="D7" s="60" t="s">
        <v>122</v>
      </c>
      <c r="E7" s="60" t="s">
        <v>15</v>
      </c>
      <c r="F7" s="60" t="s">
        <v>67</v>
      </c>
      <c r="G7" s="60" t="s">
        <v>18</v>
      </c>
      <c r="H7" s="60" t="s">
        <v>106</v>
      </c>
      <c r="I7" s="60" t="s">
        <v>53</v>
      </c>
      <c r="J7" s="60" t="s">
        <v>19</v>
      </c>
      <c r="K7" s="60" t="s">
        <v>208</v>
      </c>
      <c r="L7" s="60" t="s">
        <v>207</v>
      </c>
      <c r="M7" s="60" t="s">
        <v>115</v>
      </c>
      <c r="N7" s="60" t="s">
        <v>154</v>
      </c>
      <c r="O7" s="62" t="s">
        <v>156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215</v>
      </c>
      <c r="L8" s="32"/>
      <c r="M8" s="32" t="s">
        <v>211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2:15" ht="20.25" customHeight="1">
      <c r="B11" s="133" t="s">
        <v>223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15">
      <c r="B12" s="133" t="s">
        <v>117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15">
      <c r="B13" s="133" t="s">
        <v>206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15">
      <c r="B14" s="133" t="s">
        <v>214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1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1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32"/>
      <c r="C110" s="132"/>
      <c r="D110" s="132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32"/>
      <c r="C111" s="132"/>
      <c r="D111" s="132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32"/>
      <c r="C112" s="132"/>
      <c r="D112" s="132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32"/>
      <c r="C113" s="132"/>
      <c r="D113" s="132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32"/>
      <c r="C114" s="132"/>
      <c r="D114" s="132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32"/>
      <c r="C115" s="132"/>
      <c r="D115" s="132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32"/>
      <c r="C116" s="132"/>
      <c r="D116" s="132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32"/>
      <c r="C117" s="132"/>
      <c r="D117" s="132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32"/>
      <c r="C118" s="132"/>
      <c r="D118" s="132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32"/>
      <c r="C119" s="132"/>
      <c r="D119" s="132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32"/>
      <c r="C120" s="132"/>
      <c r="D120" s="132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32"/>
      <c r="C121" s="132"/>
      <c r="D121" s="132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32"/>
      <c r="C122" s="132"/>
      <c r="D122" s="132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32"/>
      <c r="C123" s="132"/>
      <c r="D123" s="132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32"/>
      <c r="C124" s="132"/>
      <c r="D124" s="132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32"/>
      <c r="C125" s="132"/>
      <c r="D125" s="132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32"/>
      <c r="C126" s="132"/>
      <c r="D126" s="132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32"/>
      <c r="C127" s="132"/>
      <c r="D127" s="132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32"/>
      <c r="C128" s="132"/>
      <c r="D128" s="132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32"/>
      <c r="C129" s="132"/>
      <c r="D129" s="132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32"/>
      <c r="C130" s="132"/>
      <c r="D130" s="132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32"/>
      <c r="C131" s="132"/>
      <c r="D131" s="132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32"/>
      <c r="C132" s="132"/>
      <c r="D132" s="132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32"/>
      <c r="C133" s="132"/>
      <c r="D133" s="132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32"/>
      <c r="C134" s="132"/>
      <c r="D134" s="132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32"/>
      <c r="C135" s="132"/>
      <c r="D135" s="132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32"/>
      <c r="C136" s="132"/>
      <c r="D136" s="132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32"/>
      <c r="C137" s="132"/>
      <c r="D137" s="132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32"/>
      <c r="C138" s="132"/>
      <c r="D138" s="132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32"/>
      <c r="C139" s="132"/>
      <c r="D139" s="132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32"/>
      <c r="C140" s="132"/>
      <c r="D140" s="132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32"/>
      <c r="C141" s="132"/>
      <c r="D141" s="132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32"/>
      <c r="C142" s="132"/>
      <c r="D142" s="132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32"/>
      <c r="C143" s="132"/>
      <c r="D143" s="132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32"/>
      <c r="C144" s="132"/>
      <c r="D144" s="132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32"/>
      <c r="C145" s="132"/>
      <c r="D145" s="132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32"/>
      <c r="C146" s="132"/>
      <c r="D146" s="132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32"/>
      <c r="C147" s="132"/>
      <c r="D147" s="132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32"/>
      <c r="C148" s="132"/>
      <c r="D148" s="132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32"/>
      <c r="C149" s="132"/>
      <c r="D149" s="132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32"/>
      <c r="C150" s="132"/>
      <c r="D150" s="132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32"/>
      <c r="C151" s="132"/>
      <c r="D151" s="132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32"/>
      <c r="C152" s="132"/>
      <c r="D152" s="132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32"/>
      <c r="C153" s="132"/>
      <c r="D153" s="132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32"/>
      <c r="C154" s="132"/>
      <c r="D154" s="132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32"/>
      <c r="C155" s="132"/>
      <c r="D155" s="132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32"/>
      <c r="C156" s="132"/>
      <c r="D156" s="132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32"/>
      <c r="C157" s="132"/>
      <c r="D157" s="132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32"/>
      <c r="C158" s="132"/>
      <c r="D158" s="132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32"/>
      <c r="C159" s="132"/>
      <c r="D159" s="132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32"/>
      <c r="C160" s="132"/>
      <c r="D160" s="132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32"/>
      <c r="C161" s="132"/>
      <c r="D161" s="132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32"/>
      <c r="C162" s="132"/>
      <c r="D162" s="132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32"/>
      <c r="C163" s="132"/>
      <c r="D163" s="132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32"/>
      <c r="C164" s="132"/>
      <c r="D164" s="132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32"/>
      <c r="C165" s="132"/>
      <c r="D165" s="132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32"/>
      <c r="C166" s="132"/>
      <c r="D166" s="132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32"/>
      <c r="C167" s="132"/>
      <c r="D167" s="132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32"/>
      <c r="C168" s="132"/>
      <c r="D168" s="132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32"/>
      <c r="C169" s="132"/>
      <c r="D169" s="132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32"/>
      <c r="C170" s="132"/>
      <c r="D170" s="132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32"/>
      <c r="C171" s="132"/>
      <c r="D171" s="132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32"/>
      <c r="C172" s="132"/>
      <c r="D172" s="132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32"/>
      <c r="C173" s="132"/>
      <c r="D173" s="132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32"/>
      <c r="C174" s="132"/>
      <c r="D174" s="132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32"/>
      <c r="C175" s="132"/>
      <c r="D175" s="132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32"/>
      <c r="C176" s="132"/>
      <c r="D176" s="132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32"/>
      <c r="C177" s="132"/>
      <c r="D177" s="132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32"/>
      <c r="C178" s="132"/>
      <c r="D178" s="132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32"/>
      <c r="C179" s="132"/>
      <c r="D179" s="132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32"/>
      <c r="C180" s="132"/>
      <c r="D180" s="132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32"/>
      <c r="C181" s="132"/>
      <c r="D181" s="132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32"/>
      <c r="C182" s="132"/>
      <c r="D182" s="132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32"/>
      <c r="C183" s="132"/>
      <c r="D183" s="132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32"/>
      <c r="C184" s="132"/>
      <c r="D184" s="132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32"/>
      <c r="C185" s="132"/>
      <c r="D185" s="132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32"/>
      <c r="C186" s="132"/>
      <c r="D186" s="132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32"/>
      <c r="C187" s="132"/>
      <c r="D187" s="132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32"/>
      <c r="C188" s="132"/>
      <c r="D188" s="132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32"/>
      <c r="C189" s="132"/>
      <c r="D189" s="132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32"/>
      <c r="C190" s="132"/>
      <c r="D190" s="132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32"/>
      <c r="C191" s="132"/>
      <c r="D191" s="132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32"/>
      <c r="C192" s="132"/>
      <c r="D192" s="132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32"/>
      <c r="C193" s="132"/>
      <c r="D193" s="132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32"/>
      <c r="C194" s="132"/>
      <c r="D194" s="132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32"/>
      <c r="C195" s="132"/>
      <c r="D195" s="132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32"/>
      <c r="C196" s="132"/>
      <c r="D196" s="132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32"/>
      <c r="C197" s="132"/>
      <c r="D197" s="132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32"/>
      <c r="C198" s="132"/>
      <c r="D198" s="132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32"/>
      <c r="C199" s="132"/>
      <c r="D199" s="132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32"/>
      <c r="C200" s="132"/>
      <c r="D200" s="132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32"/>
      <c r="C201" s="132"/>
      <c r="D201" s="132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32"/>
      <c r="C202" s="132"/>
      <c r="D202" s="132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32"/>
      <c r="C203" s="132"/>
      <c r="D203" s="132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32"/>
      <c r="C204" s="132"/>
      <c r="D204" s="132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32"/>
      <c r="C205" s="132"/>
      <c r="D205" s="132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32"/>
      <c r="C206" s="132"/>
      <c r="D206" s="132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32"/>
      <c r="C207" s="132"/>
      <c r="D207" s="132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32"/>
      <c r="C208" s="132"/>
      <c r="D208" s="132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32"/>
      <c r="C209" s="132"/>
      <c r="D209" s="132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32"/>
      <c r="C210" s="132"/>
      <c r="D210" s="132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32"/>
      <c r="C211" s="132"/>
      <c r="D211" s="132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32"/>
      <c r="C212" s="132"/>
      <c r="D212" s="132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32"/>
      <c r="C213" s="132"/>
      <c r="D213" s="132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32"/>
      <c r="C214" s="132"/>
      <c r="D214" s="132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32"/>
      <c r="C215" s="132"/>
      <c r="D215" s="132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32"/>
      <c r="C216" s="132"/>
      <c r="D216" s="132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32"/>
      <c r="C217" s="132"/>
      <c r="D217" s="132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32"/>
      <c r="C218" s="132"/>
      <c r="D218" s="132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32"/>
      <c r="C219" s="132"/>
      <c r="D219" s="132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32"/>
      <c r="C220" s="132"/>
      <c r="D220" s="132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32"/>
      <c r="C221" s="132"/>
      <c r="D221" s="132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32"/>
      <c r="C222" s="132"/>
      <c r="D222" s="132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32"/>
      <c r="C223" s="132"/>
      <c r="D223" s="132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32"/>
      <c r="C224" s="132"/>
      <c r="D224" s="132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32"/>
      <c r="C225" s="132"/>
      <c r="D225" s="132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32"/>
      <c r="C226" s="132"/>
      <c r="D226" s="132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32"/>
      <c r="C227" s="132"/>
      <c r="D227" s="132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32"/>
      <c r="C228" s="132"/>
      <c r="D228" s="132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32"/>
      <c r="C229" s="132"/>
      <c r="D229" s="132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32"/>
      <c r="C230" s="132"/>
      <c r="D230" s="132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32"/>
      <c r="C231" s="132"/>
      <c r="D231" s="132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32"/>
      <c r="C232" s="132"/>
      <c r="D232" s="132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32"/>
      <c r="C233" s="132"/>
      <c r="D233" s="132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32"/>
      <c r="C234" s="132"/>
      <c r="D234" s="132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32"/>
      <c r="C235" s="132"/>
      <c r="D235" s="132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32"/>
      <c r="C236" s="132"/>
      <c r="D236" s="132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32"/>
      <c r="C237" s="132"/>
      <c r="D237" s="132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32"/>
      <c r="C238" s="132"/>
      <c r="D238" s="132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32"/>
      <c r="C239" s="132"/>
      <c r="D239" s="132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32"/>
      <c r="C240" s="132"/>
      <c r="D240" s="132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32"/>
      <c r="C241" s="132"/>
      <c r="D241" s="132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32"/>
      <c r="C242" s="132"/>
      <c r="D242" s="132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32"/>
      <c r="C243" s="132"/>
      <c r="D243" s="132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32"/>
      <c r="C244" s="132"/>
      <c r="D244" s="132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32"/>
      <c r="C245" s="132"/>
      <c r="D245" s="132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32"/>
      <c r="C246" s="132"/>
      <c r="D246" s="132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32"/>
      <c r="C247" s="132"/>
      <c r="D247" s="132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32"/>
      <c r="C248" s="132"/>
      <c r="D248" s="132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32"/>
      <c r="C249" s="132"/>
      <c r="D249" s="132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32"/>
      <c r="C250" s="132"/>
      <c r="D250" s="132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32"/>
      <c r="C251" s="132"/>
      <c r="D251" s="132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32"/>
      <c r="C252" s="132"/>
      <c r="D252" s="132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32"/>
      <c r="C253" s="132"/>
      <c r="D253" s="132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32"/>
      <c r="C254" s="132"/>
      <c r="D254" s="132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32"/>
      <c r="C255" s="132"/>
      <c r="D255" s="132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32"/>
      <c r="C256" s="132"/>
      <c r="D256" s="132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32"/>
      <c r="C257" s="132"/>
      <c r="D257" s="132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32"/>
      <c r="C258" s="132"/>
      <c r="D258" s="132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32"/>
      <c r="C259" s="132"/>
      <c r="D259" s="132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32"/>
      <c r="C260" s="132"/>
      <c r="D260" s="132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32"/>
      <c r="C261" s="132"/>
      <c r="D261" s="132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32"/>
      <c r="C262" s="132"/>
      <c r="D262" s="132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32"/>
      <c r="C263" s="132"/>
      <c r="D263" s="132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32"/>
      <c r="C264" s="132"/>
      <c r="D264" s="132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32"/>
      <c r="C265" s="132"/>
      <c r="D265" s="132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32"/>
      <c r="C266" s="132"/>
      <c r="D266" s="132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32"/>
      <c r="C267" s="132"/>
      <c r="D267" s="132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32"/>
      <c r="C268" s="132"/>
      <c r="D268" s="132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32"/>
      <c r="C269" s="132"/>
      <c r="D269" s="132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32"/>
      <c r="C270" s="132"/>
      <c r="D270" s="132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32"/>
      <c r="C271" s="132"/>
      <c r="D271" s="132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32"/>
      <c r="C272" s="132"/>
      <c r="D272" s="132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32"/>
      <c r="C273" s="132"/>
      <c r="D273" s="132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32"/>
      <c r="C274" s="132"/>
      <c r="D274" s="132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32"/>
      <c r="C275" s="132"/>
      <c r="D275" s="132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32"/>
      <c r="C276" s="132"/>
      <c r="D276" s="132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32"/>
      <c r="C277" s="132"/>
      <c r="D277" s="132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32"/>
      <c r="C278" s="132"/>
      <c r="D278" s="132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32"/>
      <c r="C279" s="132"/>
      <c r="D279" s="132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32"/>
      <c r="C280" s="132"/>
      <c r="D280" s="132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32"/>
      <c r="C281" s="132"/>
      <c r="D281" s="132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32"/>
      <c r="C282" s="132"/>
      <c r="D282" s="132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32"/>
      <c r="C283" s="132"/>
      <c r="D283" s="132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32"/>
      <c r="C284" s="132"/>
      <c r="D284" s="132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32"/>
      <c r="C285" s="132"/>
      <c r="D285" s="132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32"/>
      <c r="C286" s="132"/>
      <c r="D286" s="132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32"/>
      <c r="C287" s="132"/>
      <c r="D287" s="132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32"/>
      <c r="C288" s="132"/>
      <c r="D288" s="132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32"/>
      <c r="C289" s="132"/>
      <c r="D289" s="132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32"/>
      <c r="C290" s="132"/>
      <c r="D290" s="132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32"/>
      <c r="C291" s="132"/>
      <c r="D291" s="132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32"/>
      <c r="C292" s="132"/>
      <c r="D292" s="132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32"/>
      <c r="C293" s="132"/>
      <c r="D293" s="132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32"/>
      <c r="C294" s="132"/>
      <c r="D294" s="132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32"/>
      <c r="C295" s="132"/>
      <c r="D295" s="132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32"/>
      <c r="C296" s="132"/>
      <c r="D296" s="132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32"/>
      <c r="C297" s="132"/>
      <c r="D297" s="132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32"/>
      <c r="C298" s="132"/>
      <c r="D298" s="132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32"/>
      <c r="C299" s="132"/>
      <c r="D299" s="132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32"/>
      <c r="C300" s="132"/>
      <c r="D300" s="132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151</v>
      </c>
      <c r="C1" s="77" t="s" vm="1">
        <v>224</v>
      </c>
    </row>
    <row r="2" spans="2:10">
      <c r="B2" s="56" t="s">
        <v>150</v>
      </c>
      <c r="C2" s="77" t="s">
        <v>225</v>
      </c>
    </row>
    <row r="3" spans="2:10">
      <c r="B3" s="56" t="s">
        <v>152</v>
      </c>
      <c r="C3" s="77" t="s">
        <v>226</v>
      </c>
    </row>
    <row r="4" spans="2:10">
      <c r="B4" s="56" t="s">
        <v>153</v>
      </c>
      <c r="C4" s="77">
        <v>2208</v>
      </c>
    </row>
    <row r="6" spans="2:10" ht="26.25" customHeight="1">
      <c r="B6" s="161" t="s">
        <v>183</v>
      </c>
      <c r="C6" s="162"/>
      <c r="D6" s="162"/>
      <c r="E6" s="162"/>
      <c r="F6" s="162"/>
      <c r="G6" s="162"/>
      <c r="H6" s="162"/>
      <c r="I6" s="162"/>
      <c r="J6" s="163"/>
    </row>
    <row r="7" spans="2:10" s="3" customFormat="1" ht="78.75">
      <c r="B7" s="59" t="s">
        <v>121</v>
      </c>
      <c r="C7" s="61" t="s">
        <v>55</v>
      </c>
      <c r="D7" s="61" t="s">
        <v>90</v>
      </c>
      <c r="E7" s="61" t="s">
        <v>56</v>
      </c>
      <c r="F7" s="61" t="s">
        <v>106</v>
      </c>
      <c r="G7" s="61" t="s">
        <v>194</v>
      </c>
      <c r="H7" s="61" t="s">
        <v>154</v>
      </c>
      <c r="I7" s="63" t="s">
        <v>155</v>
      </c>
      <c r="J7" s="76" t="s">
        <v>218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212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</row>
    <row r="11" spans="2:10" ht="22.5" customHeight="1">
      <c r="B11" s="134"/>
      <c r="C11" s="78"/>
      <c r="D11" s="78"/>
      <c r="E11" s="78"/>
      <c r="F11" s="78"/>
      <c r="G11" s="78"/>
      <c r="H11" s="78"/>
      <c r="I11" s="78"/>
      <c r="J11" s="78"/>
    </row>
    <row r="12" spans="2:10">
      <c r="B12" s="134"/>
      <c r="C12" s="78"/>
      <c r="D12" s="78"/>
      <c r="E12" s="78"/>
      <c r="F12" s="78"/>
      <c r="G12" s="78"/>
      <c r="H12" s="78"/>
      <c r="I12" s="78"/>
      <c r="J12" s="78"/>
    </row>
    <row r="13" spans="2:10">
      <c r="B13" s="78"/>
      <c r="C13" s="78"/>
      <c r="D13" s="78"/>
      <c r="E13" s="78"/>
      <c r="F13" s="78"/>
      <c r="G13" s="78"/>
      <c r="H13" s="78"/>
      <c r="I13" s="78"/>
      <c r="J13" s="78"/>
    </row>
    <row r="14" spans="2:10">
      <c r="B14" s="78"/>
      <c r="C14" s="78"/>
      <c r="D14" s="78"/>
      <c r="E14" s="78"/>
      <c r="F14" s="78"/>
      <c r="G14" s="78"/>
      <c r="H14" s="78"/>
      <c r="I14" s="78"/>
      <c r="J14" s="78"/>
    </row>
    <row r="15" spans="2:10">
      <c r="B15" s="78"/>
      <c r="C15" s="78"/>
      <c r="D15" s="78"/>
      <c r="E15" s="78"/>
      <c r="F15" s="78"/>
      <c r="G15" s="78"/>
      <c r="H15" s="78"/>
      <c r="I15" s="78"/>
      <c r="J15" s="78"/>
    </row>
    <row r="16" spans="2:10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32"/>
      <c r="C110" s="132"/>
      <c r="D110" s="114"/>
      <c r="E110" s="114"/>
      <c r="F110" s="140"/>
      <c r="G110" s="140"/>
      <c r="H110" s="140"/>
      <c r="I110" s="140"/>
      <c r="J110" s="114"/>
    </row>
    <row r="111" spans="2:10">
      <c r="B111" s="132"/>
      <c r="C111" s="132"/>
      <c r="D111" s="114"/>
      <c r="E111" s="114"/>
      <c r="F111" s="140"/>
      <c r="G111" s="140"/>
      <c r="H111" s="140"/>
      <c r="I111" s="140"/>
      <c r="J111" s="114"/>
    </row>
    <row r="112" spans="2:10">
      <c r="B112" s="132"/>
      <c r="C112" s="132"/>
      <c r="D112" s="114"/>
      <c r="E112" s="114"/>
      <c r="F112" s="140"/>
      <c r="G112" s="140"/>
      <c r="H112" s="140"/>
      <c r="I112" s="140"/>
      <c r="J112" s="114"/>
    </row>
    <row r="113" spans="2:10">
      <c r="B113" s="132"/>
      <c r="C113" s="132"/>
      <c r="D113" s="114"/>
      <c r="E113" s="114"/>
      <c r="F113" s="140"/>
      <c r="G113" s="140"/>
      <c r="H113" s="140"/>
      <c r="I113" s="140"/>
      <c r="J113" s="114"/>
    </row>
    <row r="114" spans="2:10">
      <c r="B114" s="132"/>
      <c r="C114" s="132"/>
      <c r="D114" s="114"/>
      <c r="E114" s="114"/>
      <c r="F114" s="140"/>
      <c r="G114" s="140"/>
      <c r="H114" s="140"/>
      <c r="I114" s="140"/>
      <c r="J114" s="114"/>
    </row>
    <row r="115" spans="2:10">
      <c r="B115" s="132"/>
      <c r="C115" s="132"/>
      <c r="D115" s="114"/>
      <c r="E115" s="114"/>
      <c r="F115" s="140"/>
      <c r="G115" s="140"/>
      <c r="H115" s="140"/>
      <c r="I115" s="140"/>
      <c r="J115" s="114"/>
    </row>
    <row r="116" spans="2:10">
      <c r="B116" s="132"/>
      <c r="C116" s="132"/>
      <c r="D116" s="114"/>
      <c r="E116" s="114"/>
      <c r="F116" s="140"/>
      <c r="G116" s="140"/>
      <c r="H116" s="140"/>
      <c r="I116" s="140"/>
      <c r="J116" s="114"/>
    </row>
    <row r="117" spans="2:10">
      <c r="B117" s="132"/>
      <c r="C117" s="132"/>
      <c r="D117" s="114"/>
      <c r="E117" s="114"/>
      <c r="F117" s="140"/>
      <c r="G117" s="140"/>
      <c r="H117" s="140"/>
      <c r="I117" s="140"/>
      <c r="J117" s="114"/>
    </row>
    <row r="118" spans="2:10">
      <c r="B118" s="132"/>
      <c r="C118" s="132"/>
      <c r="D118" s="114"/>
      <c r="E118" s="114"/>
      <c r="F118" s="140"/>
      <c r="G118" s="140"/>
      <c r="H118" s="140"/>
      <c r="I118" s="140"/>
      <c r="J118" s="114"/>
    </row>
    <row r="119" spans="2:10">
      <c r="B119" s="132"/>
      <c r="C119" s="132"/>
      <c r="D119" s="114"/>
      <c r="E119" s="114"/>
      <c r="F119" s="140"/>
      <c r="G119" s="140"/>
      <c r="H119" s="140"/>
      <c r="I119" s="140"/>
      <c r="J119" s="114"/>
    </row>
    <row r="120" spans="2:10">
      <c r="B120" s="132"/>
      <c r="C120" s="132"/>
      <c r="D120" s="114"/>
      <c r="E120" s="114"/>
      <c r="F120" s="140"/>
      <c r="G120" s="140"/>
      <c r="H120" s="140"/>
      <c r="I120" s="140"/>
      <c r="J120" s="114"/>
    </row>
    <row r="121" spans="2:10">
      <c r="B121" s="132"/>
      <c r="C121" s="132"/>
      <c r="D121" s="114"/>
      <c r="E121" s="114"/>
      <c r="F121" s="140"/>
      <c r="G121" s="140"/>
      <c r="H121" s="140"/>
      <c r="I121" s="140"/>
      <c r="J121" s="114"/>
    </row>
    <row r="122" spans="2:10">
      <c r="B122" s="132"/>
      <c r="C122" s="132"/>
      <c r="D122" s="114"/>
      <c r="E122" s="114"/>
      <c r="F122" s="140"/>
      <c r="G122" s="140"/>
      <c r="H122" s="140"/>
      <c r="I122" s="140"/>
      <c r="J122" s="114"/>
    </row>
    <row r="123" spans="2:10">
      <c r="B123" s="132"/>
      <c r="C123" s="132"/>
      <c r="D123" s="114"/>
      <c r="E123" s="114"/>
      <c r="F123" s="140"/>
      <c r="G123" s="140"/>
      <c r="H123" s="140"/>
      <c r="I123" s="140"/>
      <c r="J123" s="114"/>
    </row>
    <row r="124" spans="2:10">
      <c r="B124" s="132"/>
      <c r="C124" s="132"/>
      <c r="D124" s="114"/>
      <c r="E124" s="114"/>
      <c r="F124" s="140"/>
      <c r="G124" s="140"/>
      <c r="H124" s="140"/>
      <c r="I124" s="140"/>
      <c r="J124" s="114"/>
    </row>
    <row r="125" spans="2:10">
      <c r="B125" s="132"/>
      <c r="C125" s="132"/>
      <c r="D125" s="114"/>
      <c r="E125" s="114"/>
      <c r="F125" s="140"/>
      <c r="G125" s="140"/>
      <c r="H125" s="140"/>
      <c r="I125" s="140"/>
      <c r="J125" s="114"/>
    </row>
    <row r="126" spans="2:10">
      <c r="B126" s="132"/>
      <c r="C126" s="132"/>
      <c r="D126" s="114"/>
      <c r="E126" s="114"/>
      <c r="F126" s="140"/>
      <c r="G126" s="140"/>
      <c r="H126" s="140"/>
      <c r="I126" s="140"/>
      <c r="J126" s="114"/>
    </row>
    <row r="127" spans="2:10">
      <c r="B127" s="132"/>
      <c r="C127" s="132"/>
      <c r="D127" s="114"/>
      <c r="E127" s="114"/>
      <c r="F127" s="140"/>
      <c r="G127" s="140"/>
      <c r="H127" s="140"/>
      <c r="I127" s="140"/>
      <c r="J127" s="114"/>
    </row>
    <row r="128" spans="2:10">
      <c r="B128" s="132"/>
      <c r="C128" s="132"/>
      <c r="D128" s="114"/>
      <c r="E128" s="114"/>
      <c r="F128" s="140"/>
      <c r="G128" s="140"/>
      <c r="H128" s="140"/>
      <c r="I128" s="140"/>
      <c r="J128" s="114"/>
    </row>
    <row r="129" spans="2:10">
      <c r="B129" s="132"/>
      <c r="C129" s="132"/>
      <c r="D129" s="114"/>
      <c r="E129" s="114"/>
      <c r="F129" s="140"/>
      <c r="G129" s="140"/>
      <c r="H129" s="140"/>
      <c r="I129" s="140"/>
      <c r="J129" s="114"/>
    </row>
    <row r="130" spans="2:10">
      <c r="B130" s="132"/>
      <c r="C130" s="132"/>
      <c r="D130" s="114"/>
      <c r="E130" s="114"/>
      <c r="F130" s="140"/>
      <c r="G130" s="140"/>
      <c r="H130" s="140"/>
      <c r="I130" s="140"/>
      <c r="J130" s="114"/>
    </row>
    <row r="131" spans="2:10">
      <c r="B131" s="132"/>
      <c r="C131" s="132"/>
      <c r="D131" s="114"/>
      <c r="E131" s="114"/>
      <c r="F131" s="140"/>
      <c r="G131" s="140"/>
      <c r="H131" s="140"/>
      <c r="I131" s="140"/>
      <c r="J131" s="114"/>
    </row>
    <row r="132" spans="2:10">
      <c r="B132" s="132"/>
      <c r="C132" s="132"/>
      <c r="D132" s="114"/>
      <c r="E132" s="114"/>
      <c r="F132" s="140"/>
      <c r="G132" s="140"/>
      <c r="H132" s="140"/>
      <c r="I132" s="140"/>
      <c r="J132" s="114"/>
    </row>
    <row r="133" spans="2:10">
      <c r="B133" s="132"/>
      <c r="C133" s="132"/>
      <c r="D133" s="114"/>
      <c r="E133" s="114"/>
      <c r="F133" s="140"/>
      <c r="G133" s="140"/>
      <c r="H133" s="140"/>
      <c r="I133" s="140"/>
      <c r="J133" s="114"/>
    </row>
    <row r="134" spans="2:10">
      <c r="B134" s="132"/>
      <c r="C134" s="132"/>
      <c r="D134" s="114"/>
      <c r="E134" s="114"/>
      <c r="F134" s="140"/>
      <c r="G134" s="140"/>
      <c r="H134" s="140"/>
      <c r="I134" s="140"/>
      <c r="J134" s="114"/>
    </row>
    <row r="135" spans="2:10">
      <c r="B135" s="132"/>
      <c r="C135" s="132"/>
      <c r="D135" s="114"/>
      <c r="E135" s="114"/>
      <c r="F135" s="140"/>
      <c r="G135" s="140"/>
      <c r="H135" s="140"/>
      <c r="I135" s="140"/>
      <c r="J135" s="114"/>
    </row>
    <row r="136" spans="2:10">
      <c r="B136" s="132"/>
      <c r="C136" s="132"/>
      <c r="D136" s="114"/>
      <c r="E136" s="114"/>
      <c r="F136" s="140"/>
      <c r="G136" s="140"/>
      <c r="H136" s="140"/>
      <c r="I136" s="140"/>
      <c r="J136" s="114"/>
    </row>
    <row r="137" spans="2:10">
      <c r="B137" s="132"/>
      <c r="C137" s="132"/>
      <c r="D137" s="114"/>
      <c r="E137" s="114"/>
      <c r="F137" s="140"/>
      <c r="G137" s="140"/>
      <c r="H137" s="140"/>
      <c r="I137" s="140"/>
      <c r="J137" s="114"/>
    </row>
    <row r="138" spans="2:10">
      <c r="B138" s="132"/>
      <c r="C138" s="132"/>
      <c r="D138" s="114"/>
      <c r="E138" s="114"/>
      <c r="F138" s="140"/>
      <c r="G138" s="140"/>
      <c r="H138" s="140"/>
      <c r="I138" s="140"/>
      <c r="J138" s="114"/>
    </row>
    <row r="139" spans="2:10">
      <c r="B139" s="132"/>
      <c r="C139" s="132"/>
      <c r="D139" s="114"/>
      <c r="E139" s="114"/>
      <c r="F139" s="140"/>
      <c r="G139" s="140"/>
      <c r="H139" s="140"/>
      <c r="I139" s="140"/>
      <c r="J139" s="114"/>
    </row>
    <row r="140" spans="2:10">
      <c r="B140" s="132"/>
      <c r="C140" s="132"/>
      <c r="D140" s="114"/>
      <c r="E140" s="114"/>
      <c r="F140" s="140"/>
      <c r="G140" s="140"/>
      <c r="H140" s="140"/>
      <c r="I140" s="140"/>
      <c r="J140" s="114"/>
    </row>
    <row r="141" spans="2:10">
      <c r="B141" s="132"/>
      <c r="C141" s="132"/>
      <c r="D141" s="114"/>
      <c r="E141" s="114"/>
      <c r="F141" s="140"/>
      <c r="G141" s="140"/>
      <c r="H141" s="140"/>
      <c r="I141" s="140"/>
      <c r="J141" s="114"/>
    </row>
    <row r="142" spans="2:10">
      <c r="B142" s="132"/>
      <c r="C142" s="132"/>
      <c r="D142" s="114"/>
      <c r="E142" s="114"/>
      <c r="F142" s="140"/>
      <c r="G142" s="140"/>
      <c r="H142" s="140"/>
      <c r="I142" s="140"/>
      <c r="J142" s="114"/>
    </row>
    <row r="143" spans="2:10">
      <c r="B143" s="132"/>
      <c r="C143" s="132"/>
      <c r="D143" s="114"/>
      <c r="E143" s="114"/>
      <c r="F143" s="140"/>
      <c r="G143" s="140"/>
      <c r="H143" s="140"/>
      <c r="I143" s="140"/>
      <c r="J143" s="114"/>
    </row>
    <row r="144" spans="2:10">
      <c r="B144" s="132"/>
      <c r="C144" s="132"/>
      <c r="D144" s="114"/>
      <c r="E144" s="114"/>
      <c r="F144" s="140"/>
      <c r="G144" s="140"/>
      <c r="H144" s="140"/>
      <c r="I144" s="140"/>
      <c r="J144" s="114"/>
    </row>
    <row r="145" spans="2:10">
      <c r="B145" s="132"/>
      <c r="C145" s="132"/>
      <c r="D145" s="114"/>
      <c r="E145" s="114"/>
      <c r="F145" s="140"/>
      <c r="G145" s="140"/>
      <c r="H145" s="140"/>
      <c r="I145" s="140"/>
      <c r="J145" s="114"/>
    </row>
    <row r="146" spans="2:10">
      <c r="B146" s="132"/>
      <c r="C146" s="132"/>
      <c r="D146" s="114"/>
      <c r="E146" s="114"/>
      <c r="F146" s="140"/>
      <c r="G146" s="140"/>
      <c r="H146" s="140"/>
      <c r="I146" s="140"/>
      <c r="J146" s="114"/>
    </row>
    <row r="147" spans="2:10">
      <c r="B147" s="132"/>
      <c r="C147" s="132"/>
      <c r="D147" s="114"/>
      <c r="E147" s="114"/>
      <c r="F147" s="140"/>
      <c r="G147" s="140"/>
      <c r="H147" s="140"/>
      <c r="I147" s="140"/>
      <c r="J147" s="114"/>
    </row>
    <row r="148" spans="2:10">
      <c r="B148" s="132"/>
      <c r="C148" s="132"/>
      <c r="D148" s="114"/>
      <c r="E148" s="114"/>
      <c r="F148" s="140"/>
      <c r="G148" s="140"/>
      <c r="H148" s="140"/>
      <c r="I148" s="140"/>
      <c r="J148" s="114"/>
    </row>
    <row r="149" spans="2:10">
      <c r="B149" s="132"/>
      <c r="C149" s="132"/>
      <c r="D149" s="114"/>
      <c r="E149" s="114"/>
      <c r="F149" s="140"/>
      <c r="G149" s="140"/>
      <c r="H149" s="140"/>
      <c r="I149" s="140"/>
      <c r="J149" s="114"/>
    </row>
    <row r="150" spans="2:10">
      <c r="B150" s="132"/>
      <c r="C150" s="132"/>
      <c r="D150" s="114"/>
      <c r="E150" s="114"/>
      <c r="F150" s="140"/>
      <c r="G150" s="140"/>
      <c r="H150" s="140"/>
      <c r="I150" s="140"/>
      <c r="J150" s="114"/>
    </row>
    <row r="151" spans="2:10">
      <c r="B151" s="132"/>
      <c r="C151" s="132"/>
      <c r="D151" s="114"/>
      <c r="E151" s="114"/>
      <c r="F151" s="140"/>
      <c r="G151" s="140"/>
      <c r="H151" s="140"/>
      <c r="I151" s="140"/>
      <c r="J151" s="114"/>
    </row>
    <row r="152" spans="2:10">
      <c r="B152" s="132"/>
      <c r="C152" s="132"/>
      <c r="D152" s="114"/>
      <c r="E152" s="114"/>
      <c r="F152" s="140"/>
      <c r="G152" s="140"/>
      <c r="H152" s="140"/>
      <c r="I152" s="140"/>
      <c r="J152" s="114"/>
    </row>
    <row r="153" spans="2:10">
      <c r="B153" s="132"/>
      <c r="C153" s="132"/>
      <c r="D153" s="114"/>
      <c r="E153" s="114"/>
      <c r="F153" s="140"/>
      <c r="G153" s="140"/>
      <c r="H153" s="140"/>
      <c r="I153" s="140"/>
      <c r="J153" s="114"/>
    </row>
    <row r="154" spans="2:10">
      <c r="B154" s="132"/>
      <c r="C154" s="132"/>
      <c r="D154" s="114"/>
      <c r="E154" s="114"/>
      <c r="F154" s="140"/>
      <c r="G154" s="140"/>
      <c r="H154" s="140"/>
      <c r="I154" s="140"/>
      <c r="J154" s="114"/>
    </row>
    <row r="155" spans="2:10">
      <c r="B155" s="132"/>
      <c r="C155" s="132"/>
      <c r="D155" s="114"/>
      <c r="E155" s="114"/>
      <c r="F155" s="140"/>
      <c r="G155" s="140"/>
      <c r="H155" s="140"/>
      <c r="I155" s="140"/>
      <c r="J155" s="114"/>
    </row>
    <row r="156" spans="2:10">
      <c r="B156" s="132"/>
      <c r="C156" s="132"/>
      <c r="D156" s="114"/>
      <c r="E156" s="114"/>
      <c r="F156" s="140"/>
      <c r="G156" s="140"/>
      <c r="H156" s="140"/>
      <c r="I156" s="140"/>
      <c r="J156" s="114"/>
    </row>
    <row r="157" spans="2:10">
      <c r="B157" s="132"/>
      <c r="C157" s="132"/>
      <c r="D157" s="114"/>
      <c r="E157" s="114"/>
      <c r="F157" s="140"/>
      <c r="G157" s="140"/>
      <c r="H157" s="140"/>
      <c r="I157" s="140"/>
      <c r="J157" s="114"/>
    </row>
    <row r="158" spans="2:10">
      <c r="B158" s="132"/>
      <c r="C158" s="132"/>
      <c r="D158" s="114"/>
      <c r="E158" s="114"/>
      <c r="F158" s="140"/>
      <c r="G158" s="140"/>
      <c r="H158" s="140"/>
      <c r="I158" s="140"/>
      <c r="J158" s="114"/>
    </row>
    <row r="159" spans="2:10">
      <c r="B159" s="132"/>
      <c r="C159" s="132"/>
      <c r="D159" s="114"/>
      <c r="E159" s="114"/>
      <c r="F159" s="140"/>
      <c r="G159" s="140"/>
      <c r="H159" s="140"/>
      <c r="I159" s="140"/>
      <c r="J159" s="114"/>
    </row>
    <row r="160" spans="2:10">
      <c r="B160" s="132"/>
      <c r="C160" s="132"/>
      <c r="D160" s="114"/>
      <c r="E160" s="114"/>
      <c r="F160" s="140"/>
      <c r="G160" s="140"/>
      <c r="H160" s="140"/>
      <c r="I160" s="140"/>
      <c r="J160" s="114"/>
    </row>
    <row r="161" spans="2:10">
      <c r="B161" s="132"/>
      <c r="C161" s="132"/>
      <c r="D161" s="114"/>
      <c r="E161" s="114"/>
      <c r="F161" s="140"/>
      <c r="G161" s="140"/>
      <c r="H161" s="140"/>
      <c r="I161" s="140"/>
      <c r="J161" s="114"/>
    </row>
    <row r="162" spans="2:10">
      <c r="B162" s="132"/>
      <c r="C162" s="132"/>
      <c r="D162" s="114"/>
      <c r="E162" s="114"/>
      <c r="F162" s="140"/>
      <c r="G162" s="140"/>
      <c r="H162" s="140"/>
      <c r="I162" s="140"/>
      <c r="J162" s="114"/>
    </row>
    <row r="163" spans="2:10">
      <c r="B163" s="132"/>
      <c r="C163" s="132"/>
      <c r="D163" s="114"/>
      <c r="E163" s="114"/>
      <c r="F163" s="140"/>
      <c r="G163" s="140"/>
      <c r="H163" s="140"/>
      <c r="I163" s="140"/>
      <c r="J163" s="114"/>
    </row>
    <row r="164" spans="2:10">
      <c r="B164" s="132"/>
      <c r="C164" s="132"/>
      <c r="D164" s="114"/>
      <c r="E164" s="114"/>
      <c r="F164" s="140"/>
      <c r="G164" s="140"/>
      <c r="H164" s="140"/>
      <c r="I164" s="140"/>
      <c r="J164" s="114"/>
    </row>
    <row r="165" spans="2:10">
      <c r="B165" s="132"/>
      <c r="C165" s="132"/>
      <c r="D165" s="114"/>
      <c r="E165" s="114"/>
      <c r="F165" s="140"/>
      <c r="G165" s="140"/>
      <c r="H165" s="140"/>
      <c r="I165" s="140"/>
      <c r="J165" s="114"/>
    </row>
    <row r="166" spans="2:10">
      <c r="B166" s="132"/>
      <c r="C166" s="132"/>
      <c r="D166" s="114"/>
      <c r="E166" s="114"/>
      <c r="F166" s="140"/>
      <c r="G166" s="140"/>
      <c r="H166" s="140"/>
      <c r="I166" s="140"/>
      <c r="J166" s="114"/>
    </row>
    <row r="167" spans="2:10">
      <c r="B167" s="132"/>
      <c r="C167" s="132"/>
      <c r="D167" s="114"/>
      <c r="E167" s="114"/>
      <c r="F167" s="140"/>
      <c r="G167" s="140"/>
      <c r="H167" s="140"/>
      <c r="I167" s="140"/>
      <c r="J167" s="114"/>
    </row>
    <row r="168" spans="2:10">
      <c r="B168" s="132"/>
      <c r="C168" s="132"/>
      <c r="D168" s="114"/>
      <c r="E168" s="114"/>
      <c r="F168" s="140"/>
      <c r="G168" s="140"/>
      <c r="H168" s="140"/>
      <c r="I168" s="140"/>
      <c r="J168" s="114"/>
    </row>
    <row r="169" spans="2:10">
      <c r="B169" s="132"/>
      <c r="C169" s="132"/>
      <c r="D169" s="114"/>
      <c r="E169" s="114"/>
      <c r="F169" s="140"/>
      <c r="G169" s="140"/>
      <c r="H169" s="140"/>
      <c r="I169" s="140"/>
      <c r="J169" s="114"/>
    </row>
    <row r="170" spans="2:10">
      <c r="B170" s="132"/>
      <c r="C170" s="132"/>
      <c r="D170" s="114"/>
      <c r="E170" s="114"/>
      <c r="F170" s="140"/>
      <c r="G170" s="140"/>
      <c r="H170" s="140"/>
      <c r="I170" s="140"/>
      <c r="J170" s="114"/>
    </row>
    <row r="171" spans="2:10">
      <c r="B171" s="132"/>
      <c r="C171" s="132"/>
      <c r="D171" s="114"/>
      <c r="E171" s="114"/>
      <c r="F171" s="140"/>
      <c r="G171" s="140"/>
      <c r="H171" s="140"/>
      <c r="I171" s="140"/>
      <c r="J171" s="114"/>
    </row>
    <row r="172" spans="2:10">
      <c r="B172" s="132"/>
      <c r="C172" s="132"/>
      <c r="D172" s="114"/>
      <c r="E172" s="114"/>
      <c r="F172" s="140"/>
      <c r="G172" s="140"/>
      <c r="H172" s="140"/>
      <c r="I172" s="140"/>
      <c r="J172" s="114"/>
    </row>
    <row r="173" spans="2:10">
      <c r="B173" s="132"/>
      <c r="C173" s="132"/>
      <c r="D173" s="114"/>
      <c r="E173" s="114"/>
      <c r="F173" s="140"/>
      <c r="G173" s="140"/>
      <c r="H173" s="140"/>
      <c r="I173" s="140"/>
      <c r="J173" s="114"/>
    </row>
    <row r="174" spans="2:10">
      <c r="B174" s="132"/>
      <c r="C174" s="132"/>
      <c r="D174" s="114"/>
      <c r="E174" s="114"/>
      <c r="F174" s="140"/>
      <c r="G174" s="140"/>
      <c r="H174" s="140"/>
      <c r="I174" s="140"/>
      <c r="J174" s="114"/>
    </row>
    <row r="175" spans="2:10">
      <c r="B175" s="132"/>
      <c r="C175" s="132"/>
      <c r="D175" s="114"/>
      <c r="E175" s="114"/>
      <c r="F175" s="140"/>
      <c r="G175" s="140"/>
      <c r="H175" s="140"/>
      <c r="I175" s="140"/>
      <c r="J175" s="114"/>
    </row>
    <row r="176" spans="2:10">
      <c r="B176" s="132"/>
      <c r="C176" s="132"/>
      <c r="D176" s="114"/>
      <c r="E176" s="114"/>
      <c r="F176" s="140"/>
      <c r="G176" s="140"/>
      <c r="H176" s="140"/>
      <c r="I176" s="140"/>
      <c r="J176" s="114"/>
    </row>
    <row r="177" spans="2:10">
      <c r="B177" s="132"/>
      <c r="C177" s="132"/>
      <c r="D177" s="114"/>
      <c r="E177" s="114"/>
      <c r="F177" s="140"/>
      <c r="G177" s="140"/>
      <c r="H177" s="140"/>
      <c r="I177" s="140"/>
      <c r="J177" s="114"/>
    </row>
    <row r="178" spans="2:10">
      <c r="B178" s="132"/>
      <c r="C178" s="132"/>
      <c r="D178" s="114"/>
      <c r="E178" s="114"/>
      <c r="F178" s="140"/>
      <c r="G178" s="140"/>
      <c r="H178" s="140"/>
      <c r="I178" s="140"/>
      <c r="J178" s="114"/>
    </row>
    <row r="179" spans="2:10">
      <c r="B179" s="132"/>
      <c r="C179" s="132"/>
      <c r="D179" s="114"/>
      <c r="E179" s="114"/>
      <c r="F179" s="140"/>
      <c r="G179" s="140"/>
      <c r="H179" s="140"/>
      <c r="I179" s="140"/>
      <c r="J179" s="114"/>
    </row>
    <row r="180" spans="2:10">
      <c r="B180" s="132"/>
      <c r="C180" s="132"/>
      <c r="D180" s="114"/>
      <c r="E180" s="114"/>
      <c r="F180" s="140"/>
      <c r="G180" s="140"/>
      <c r="H180" s="140"/>
      <c r="I180" s="140"/>
      <c r="J180" s="114"/>
    </row>
    <row r="181" spans="2:10">
      <c r="B181" s="132"/>
      <c r="C181" s="132"/>
      <c r="D181" s="114"/>
      <c r="E181" s="114"/>
      <c r="F181" s="140"/>
      <c r="G181" s="140"/>
      <c r="H181" s="140"/>
      <c r="I181" s="140"/>
      <c r="J181" s="114"/>
    </row>
    <row r="182" spans="2:10">
      <c r="B182" s="132"/>
      <c r="C182" s="132"/>
      <c r="D182" s="114"/>
      <c r="E182" s="114"/>
      <c r="F182" s="140"/>
      <c r="G182" s="140"/>
      <c r="H182" s="140"/>
      <c r="I182" s="140"/>
      <c r="J182" s="114"/>
    </row>
    <row r="183" spans="2:10">
      <c r="B183" s="132"/>
      <c r="C183" s="132"/>
      <c r="D183" s="114"/>
      <c r="E183" s="114"/>
      <c r="F183" s="140"/>
      <c r="G183" s="140"/>
      <c r="H183" s="140"/>
      <c r="I183" s="140"/>
      <c r="J183" s="114"/>
    </row>
    <row r="184" spans="2:10">
      <c r="B184" s="132"/>
      <c r="C184" s="132"/>
      <c r="D184" s="114"/>
      <c r="E184" s="114"/>
      <c r="F184" s="140"/>
      <c r="G184" s="140"/>
      <c r="H184" s="140"/>
      <c r="I184" s="140"/>
      <c r="J184" s="114"/>
    </row>
    <row r="185" spans="2:10">
      <c r="B185" s="132"/>
      <c r="C185" s="132"/>
      <c r="D185" s="114"/>
      <c r="E185" s="114"/>
      <c r="F185" s="140"/>
      <c r="G185" s="140"/>
      <c r="H185" s="140"/>
      <c r="I185" s="140"/>
      <c r="J185" s="114"/>
    </row>
    <row r="186" spans="2:10">
      <c r="B186" s="132"/>
      <c r="C186" s="132"/>
      <c r="D186" s="114"/>
      <c r="E186" s="114"/>
      <c r="F186" s="140"/>
      <c r="G186" s="140"/>
      <c r="H186" s="140"/>
      <c r="I186" s="140"/>
      <c r="J186" s="114"/>
    </row>
    <row r="187" spans="2:10">
      <c r="B187" s="132"/>
      <c r="C187" s="132"/>
      <c r="D187" s="114"/>
      <c r="E187" s="114"/>
      <c r="F187" s="140"/>
      <c r="G187" s="140"/>
      <c r="H187" s="140"/>
      <c r="I187" s="140"/>
      <c r="J187" s="114"/>
    </row>
    <row r="188" spans="2:10">
      <c r="B188" s="132"/>
      <c r="C188" s="132"/>
      <c r="D188" s="114"/>
      <c r="E188" s="114"/>
      <c r="F188" s="140"/>
      <c r="G188" s="140"/>
      <c r="H188" s="140"/>
      <c r="I188" s="140"/>
      <c r="J188" s="114"/>
    </row>
    <row r="189" spans="2:10">
      <c r="B189" s="132"/>
      <c r="C189" s="132"/>
      <c r="D189" s="114"/>
      <c r="E189" s="114"/>
      <c r="F189" s="140"/>
      <c r="G189" s="140"/>
      <c r="H189" s="140"/>
      <c r="I189" s="140"/>
      <c r="J189" s="114"/>
    </row>
    <row r="190" spans="2:10">
      <c r="B190" s="132"/>
      <c r="C190" s="132"/>
      <c r="D190" s="114"/>
      <c r="E190" s="114"/>
      <c r="F190" s="140"/>
      <c r="G190" s="140"/>
      <c r="H190" s="140"/>
      <c r="I190" s="140"/>
      <c r="J190" s="114"/>
    </row>
    <row r="191" spans="2:10">
      <c r="B191" s="132"/>
      <c r="C191" s="132"/>
      <c r="D191" s="114"/>
      <c r="E191" s="114"/>
      <c r="F191" s="140"/>
      <c r="G191" s="140"/>
      <c r="H191" s="140"/>
      <c r="I191" s="140"/>
      <c r="J191" s="114"/>
    </row>
    <row r="192" spans="2:10">
      <c r="B192" s="132"/>
      <c r="C192" s="132"/>
      <c r="D192" s="114"/>
      <c r="E192" s="114"/>
      <c r="F192" s="140"/>
      <c r="G192" s="140"/>
      <c r="H192" s="140"/>
      <c r="I192" s="140"/>
      <c r="J192" s="114"/>
    </row>
    <row r="193" spans="2:10">
      <c r="B193" s="132"/>
      <c r="C193" s="132"/>
      <c r="D193" s="114"/>
      <c r="E193" s="114"/>
      <c r="F193" s="140"/>
      <c r="G193" s="140"/>
      <c r="H193" s="140"/>
      <c r="I193" s="140"/>
      <c r="J193" s="114"/>
    </row>
    <row r="194" spans="2:10">
      <c r="B194" s="132"/>
      <c r="C194" s="132"/>
      <c r="D194" s="114"/>
      <c r="E194" s="114"/>
      <c r="F194" s="140"/>
      <c r="G194" s="140"/>
      <c r="H194" s="140"/>
      <c r="I194" s="140"/>
      <c r="J194" s="114"/>
    </row>
    <row r="195" spans="2:10">
      <c r="B195" s="132"/>
      <c r="C195" s="132"/>
      <c r="D195" s="114"/>
      <c r="E195" s="114"/>
      <c r="F195" s="140"/>
      <c r="G195" s="140"/>
      <c r="H195" s="140"/>
      <c r="I195" s="140"/>
      <c r="J195" s="114"/>
    </row>
    <row r="196" spans="2:10">
      <c r="B196" s="132"/>
      <c r="C196" s="132"/>
      <c r="D196" s="114"/>
      <c r="E196" s="114"/>
      <c r="F196" s="140"/>
      <c r="G196" s="140"/>
      <c r="H196" s="140"/>
      <c r="I196" s="140"/>
      <c r="J196" s="114"/>
    </row>
    <row r="197" spans="2:10">
      <c r="B197" s="132"/>
      <c r="C197" s="132"/>
      <c r="D197" s="114"/>
      <c r="E197" s="114"/>
      <c r="F197" s="140"/>
      <c r="G197" s="140"/>
      <c r="H197" s="140"/>
      <c r="I197" s="140"/>
      <c r="J197" s="114"/>
    </row>
    <row r="198" spans="2:10">
      <c r="B198" s="132"/>
      <c r="C198" s="132"/>
      <c r="D198" s="114"/>
      <c r="E198" s="114"/>
      <c r="F198" s="140"/>
      <c r="G198" s="140"/>
      <c r="H198" s="140"/>
      <c r="I198" s="140"/>
      <c r="J198" s="114"/>
    </row>
    <row r="199" spans="2:10">
      <c r="B199" s="132"/>
      <c r="C199" s="132"/>
      <c r="D199" s="114"/>
      <c r="E199" s="114"/>
      <c r="F199" s="140"/>
      <c r="G199" s="140"/>
      <c r="H199" s="140"/>
      <c r="I199" s="140"/>
      <c r="J199" s="114"/>
    </row>
    <row r="200" spans="2:10">
      <c r="B200" s="132"/>
      <c r="C200" s="132"/>
      <c r="D200" s="114"/>
      <c r="E200" s="114"/>
      <c r="F200" s="140"/>
      <c r="G200" s="140"/>
      <c r="H200" s="140"/>
      <c r="I200" s="140"/>
      <c r="J200" s="11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151</v>
      </c>
      <c r="C1" s="77" t="s" vm="1">
        <v>224</v>
      </c>
    </row>
    <row r="2" spans="2:11">
      <c r="B2" s="56" t="s">
        <v>150</v>
      </c>
      <c r="C2" s="77" t="s">
        <v>225</v>
      </c>
    </row>
    <row r="3" spans="2:11">
      <c r="B3" s="56" t="s">
        <v>152</v>
      </c>
      <c r="C3" s="77" t="s">
        <v>226</v>
      </c>
    </row>
    <row r="4" spans="2:11">
      <c r="B4" s="56" t="s">
        <v>153</v>
      </c>
      <c r="C4" s="77">
        <v>2208</v>
      </c>
    </row>
    <row r="6" spans="2:11" ht="26.25" customHeight="1">
      <c r="B6" s="161" t="s">
        <v>184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2:11" s="3" customFormat="1" ht="66">
      <c r="B7" s="59" t="s">
        <v>121</v>
      </c>
      <c r="C7" s="59" t="s">
        <v>122</v>
      </c>
      <c r="D7" s="59" t="s">
        <v>15</v>
      </c>
      <c r="E7" s="59" t="s">
        <v>16</v>
      </c>
      <c r="F7" s="59" t="s">
        <v>58</v>
      </c>
      <c r="G7" s="59" t="s">
        <v>106</v>
      </c>
      <c r="H7" s="59" t="s">
        <v>54</v>
      </c>
      <c r="I7" s="59" t="s">
        <v>115</v>
      </c>
      <c r="J7" s="59" t="s">
        <v>154</v>
      </c>
      <c r="K7" s="59" t="s">
        <v>155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211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2:11" ht="21" customHeight="1">
      <c r="B11" s="134"/>
      <c r="C11" s="78"/>
      <c r="D11" s="78"/>
      <c r="E11" s="78"/>
      <c r="F11" s="78"/>
      <c r="G11" s="78"/>
      <c r="H11" s="78"/>
      <c r="I11" s="78"/>
      <c r="J11" s="78"/>
      <c r="K11" s="78"/>
    </row>
    <row r="12" spans="2:11">
      <c r="B12" s="134"/>
      <c r="C12" s="78"/>
      <c r="D12" s="78"/>
      <c r="E12" s="78"/>
      <c r="F12" s="78"/>
      <c r="G12" s="78"/>
      <c r="H12" s="78"/>
      <c r="I12" s="78"/>
      <c r="J12" s="78"/>
      <c r="K12" s="78"/>
    </row>
    <row r="13" spans="2:11"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2:11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1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1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32"/>
      <c r="C110" s="132"/>
      <c r="D110" s="140"/>
      <c r="E110" s="140"/>
      <c r="F110" s="140"/>
      <c r="G110" s="140"/>
      <c r="H110" s="140"/>
      <c r="I110" s="114"/>
      <c r="J110" s="114"/>
      <c r="K110" s="114"/>
    </row>
    <row r="111" spans="2:11">
      <c r="B111" s="132"/>
      <c r="C111" s="132"/>
      <c r="D111" s="140"/>
      <c r="E111" s="140"/>
      <c r="F111" s="140"/>
      <c r="G111" s="140"/>
      <c r="H111" s="140"/>
      <c r="I111" s="114"/>
      <c r="J111" s="114"/>
      <c r="K111" s="114"/>
    </row>
    <row r="112" spans="2:11">
      <c r="B112" s="132"/>
      <c r="C112" s="132"/>
      <c r="D112" s="140"/>
      <c r="E112" s="140"/>
      <c r="F112" s="140"/>
      <c r="G112" s="140"/>
      <c r="H112" s="140"/>
      <c r="I112" s="114"/>
      <c r="J112" s="114"/>
      <c r="K112" s="114"/>
    </row>
    <row r="113" spans="2:11">
      <c r="B113" s="132"/>
      <c r="C113" s="132"/>
      <c r="D113" s="140"/>
      <c r="E113" s="140"/>
      <c r="F113" s="140"/>
      <c r="G113" s="140"/>
      <c r="H113" s="140"/>
      <c r="I113" s="114"/>
      <c r="J113" s="114"/>
      <c r="K113" s="114"/>
    </row>
    <row r="114" spans="2:11">
      <c r="B114" s="132"/>
      <c r="C114" s="132"/>
      <c r="D114" s="140"/>
      <c r="E114" s="140"/>
      <c r="F114" s="140"/>
      <c r="G114" s="140"/>
      <c r="H114" s="140"/>
      <c r="I114" s="114"/>
      <c r="J114" s="114"/>
      <c r="K114" s="114"/>
    </row>
    <row r="115" spans="2:11">
      <c r="B115" s="132"/>
      <c r="C115" s="132"/>
      <c r="D115" s="140"/>
      <c r="E115" s="140"/>
      <c r="F115" s="140"/>
      <c r="G115" s="140"/>
      <c r="H115" s="140"/>
      <c r="I115" s="114"/>
      <c r="J115" s="114"/>
      <c r="K115" s="114"/>
    </row>
    <row r="116" spans="2:11">
      <c r="B116" s="132"/>
      <c r="C116" s="132"/>
      <c r="D116" s="140"/>
      <c r="E116" s="140"/>
      <c r="F116" s="140"/>
      <c r="G116" s="140"/>
      <c r="H116" s="140"/>
      <c r="I116" s="114"/>
      <c r="J116" s="114"/>
      <c r="K116" s="114"/>
    </row>
    <row r="117" spans="2:11">
      <c r="B117" s="132"/>
      <c r="C117" s="132"/>
      <c r="D117" s="140"/>
      <c r="E117" s="140"/>
      <c r="F117" s="140"/>
      <c r="G117" s="140"/>
      <c r="H117" s="140"/>
      <c r="I117" s="114"/>
      <c r="J117" s="114"/>
      <c r="K117" s="114"/>
    </row>
    <row r="118" spans="2:11">
      <c r="B118" s="132"/>
      <c r="C118" s="132"/>
      <c r="D118" s="140"/>
      <c r="E118" s="140"/>
      <c r="F118" s="140"/>
      <c r="G118" s="140"/>
      <c r="H118" s="140"/>
      <c r="I118" s="114"/>
      <c r="J118" s="114"/>
      <c r="K118" s="114"/>
    </row>
    <row r="119" spans="2:11">
      <c r="B119" s="132"/>
      <c r="C119" s="132"/>
      <c r="D119" s="140"/>
      <c r="E119" s="140"/>
      <c r="F119" s="140"/>
      <c r="G119" s="140"/>
      <c r="H119" s="140"/>
      <c r="I119" s="114"/>
      <c r="J119" s="114"/>
      <c r="K119" s="114"/>
    </row>
    <row r="120" spans="2:11">
      <c r="B120" s="132"/>
      <c r="C120" s="132"/>
      <c r="D120" s="140"/>
      <c r="E120" s="140"/>
      <c r="F120" s="140"/>
      <c r="G120" s="140"/>
      <c r="H120" s="140"/>
      <c r="I120" s="114"/>
      <c r="J120" s="114"/>
      <c r="K120" s="114"/>
    </row>
    <row r="121" spans="2:11">
      <c r="B121" s="132"/>
      <c r="C121" s="132"/>
      <c r="D121" s="140"/>
      <c r="E121" s="140"/>
      <c r="F121" s="140"/>
      <c r="G121" s="140"/>
      <c r="H121" s="140"/>
      <c r="I121" s="114"/>
      <c r="J121" s="114"/>
      <c r="K121" s="114"/>
    </row>
    <row r="122" spans="2:11">
      <c r="B122" s="132"/>
      <c r="C122" s="132"/>
      <c r="D122" s="140"/>
      <c r="E122" s="140"/>
      <c r="F122" s="140"/>
      <c r="G122" s="140"/>
      <c r="H122" s="140"/>
      <c r="I122" s="114"/>
      <c r="J122" s="114"/>
      <c r="K122" s="114"/>
    </row>
    <row r="123" spans="2:11">
      <c r="B123" s="132"/>
      <c r="C123" s="132"/>
      <c r="D123" s="140"/>
      <c r="E123" s="140"/>
      <c r="F123" s="140"/>
      <c r="G123" s="140"/>
      <c r="H123" s="140"/>
      <c r="I123" s="114"/>
      <c r="J123" s="114"/>
      <c r="K123" s="114"/>
    </row>
    <row r="124" spans="2:11">
      <c r="B124" s="132"/>
      <c r="C124" s="132"/>
      <c r="D124" s="140"/>
      <c r="E124" s="140"/>
      <c r="F124" s="140"/>
      <c r="G124" s="140"/>
      <c r="H124" s="140"/>
      <c r="I124" s="114"/>
      <c r="J124" s="114"/>
      <c r="K124" s="114"/>
    </row>
    <row r="125" spans="2:11">
      <c r="B125" s="132"/>
      <c r="C125" s="132"/>
      <c r="D125" s="140"/>
      <c r="E125" s="140"/>
      <c r="F125" s="140"/>
      <c r="G125" s="140"/>
      <c r="H125" s="140"/>
      <c r="I125" s="114"/>
      <c r="J125" s="114"/>
      <c r="K125" s="114"/>
    </row>
    <row r="126" spans="2:11">
      <c r="B126" s="132"/>
      <c r="C126" s="132"/>
      <c r="D126" s="140"/>
      <c r="E126" s="140"/>
      <c r="F126" s="140"/>
      <c r="G126" s="140"/>
      <c r="H126" s="140"/>
      <c r="I126" s="114"/>
      <c r="J126" s="114"/>
      <c r="K126" s="114"/>
    </row>
    <row r="127" spans="2:11">
      <c r="B127" s="132"/>
      <c r="C127" s="132"/>
      <c r="D127" s="140"/>
      <c r="E127" s="140"/>
      <c r="F127" s="140"/>
      <c r="G127" s="140"/>
      <c r="H127" s="140"/>
      <c r="I127" s="114"/>
      <c r="J127" s="114"/>
      <c r="K127" s="114"/>
    </row>
    <row r="128" spans="2:11">
      <c r="B128" s="132"/>
      <c r="C128" s="132"/>
      <c r="D128" s="140"/>
      <c r="E128" s="140"/>
      <c r="F128" s="140"/>
      <c r="G128" s="140"/>
      <c r="H128" s="140"/>
      <c r="I128" s="114"/>
      <c r="J128" s="114"/>
      <c r="K128" s="114"/>
    </row>
    <row r="129" spans="2:11">
      <c r="B129" s="132"/>
      <c r="C129" s="132"/>
      <c r="D129" s="140"/>
      <c r="E129" s="140"/>
      <c r="F129" s="140"/>
      <c r="G129" s="140"/>
      <c r="H129" s="140"/>
      <c r="I129" s="114"/>
      <c r="J129" s="114"/>
      <c r="K129" s="114"/>
    </row>
    <row r="130" spans="2:11">
      <c r="B130" s="132"/>
      <c r="C130" s="132"/>
      <c r="D130" s="140"/>
      <c r="E130" s="140"/>
      <c r="F130" s="140"/>
      <c r="G130" s="140"/>
      <c r="H130" s="140"/>
      <c r="I130" s="114"/>
      <c r="J130" s="114"/>
      <c r="K130" s="114"/>
    </row>
    <row r="131" spans="2:11">
      <c r="B131" s="132"/>
      <c r="C131" s="132"/>
      <c r="D131" s="140"/>
      <c r="E131" s="140"/>
      <c r="F131" s="140"/>
      <c r="G131" s="140"/>
      <c r="H131" s="140"/>
      <c r="I131" s="114"/>
      <c r="J131" s="114"/>
      <c r="K131" s="114"/>
    </row>
    <row r="132" spans="2:11">
      <c r="B132" s="132"/>
      <c r="C132" s="132"/>
      <c r="D132" s="140"/>
      <c r="E132" s="140"/>
      <c r="F132" s="140"/>
      <c r="G132" s="140"/>
      <c r="H132" s="140"/>
      <c r="I132" s="114"/>
      <c r="J132" s="114"/>
      <c r="K132" s="114"/>
    </row>
    <row r="133" spans="2:11">
      <c r="B133" s="132"/>
      <c r="C133" s="132"/>
      <c r="D133" s="140"/>
      <c r="E133" s="140"/>
      <c r="F133" s="140"/>
      <c r="G133" s="140"/>
      <c r="H133" s="140"/>
      <c r="I133" s="114"/>
      <c r="J133" s="114"/>
      <c r="K133" s="114"/>
    </row>
    <row r="134" spans="2:11">
      <c r="B134" s="132"/>
      <c r="C134" s="132"/>
      <c r="D134" s="140"/>
      <c r="E134" s="140"/>
      <c r="F134" s="140"/>
      <c r="G134" s="140"/>
      <c r="H134" s="140"/>
      <c r="I134" s="114"/>
      <c r="J134" s="114"/>
      <c r="K134" s="114"/>
    </row>
    <row r="135" spans="2:11">
      <c r="B135" s="132"/>
      <c r="C135" s="132"/>
      <c r="D135" s="140"/>
      <c r="E135" s="140"/>
      <c r="F135" s="140"/>
      <c r="G135" s="140"/>
      <c r="H135" s="140"/>
      <c r="I135" s="114"/>
      <c r="J135" s="114"/>
      <c r="K135" s="114"/>
    </row>
    <row r="136" spans="2:11">
      <c r="B136" s="132"/>
      <c r="C136" s="132"/>
      <c r="D136" s="140"/>
      <c r="E136" s="140"/>
      <c r="F136" s="140"/>
      <c r="G136" s="140"/>
      <c r="H136" s="140"/>
      <c r="I136" s="114"/>
      <c r="J136" s="114"/>
      <c r="K136" s="114"/>
    </row>
    <row r="137" spans="2:11">
      <c r="B137" s="132"/>
      <c r="C137" s="132"/>
      <c r="D137" s="140"/>
      <c r="E137" s="140"/>
      <c r="F137" s="140"/>
      <c r="G137" s="140"/>
      <c r="H137" s="140"/>
      <c r="I137" s="114"/>
      <c r="J137" s="114"/>
      <c r="K137" s="114"/>
    </row>
    <row r="138" spans="2:11">
      <c r="B138" s="132"/>
      <c r="C138" s="132"/>
      <c r="D138" s="140"/>
      <c r="E138" s="140"/>
      <c r="F138" s="140"/>
      <c r="G138" s="140"/>
      <c r="H138" s="140"/>
      <c r="I138" s="114"/>
      <c r="J138" s="114"/>
      <c r="K138" s="114"/>
    </row>
    <row r="139" spans="2:11">
      <c r="B139" s="132"/>
      <c r="C139" s="132"/>
      <c r="D139" s="140"/>
      <c r="E139" s="140"/>
      <c r="F139" s="140"/>
      <c r="G139" s="140"/>
      <c r="H139" s="140"/>
      <c r="I139" s="114"/>
      <c r="J139" s="114"/>
      <c r="K139" s="114"/>
    </row>
    <row r="140" spans="2:11">
      <c r="B140" s="132"/>
      <c r="C140" s="132"/>
      <c r="D140" s="140"/>
      <c r="E140" s="140"/>
      <c r="F140" s="140"/>
      <c r="G140" s="140"/>
      <c r="H140" s="140"/>
      <c r="I140" s="114"/>
      <c r="J140" s="114"/>
      <c r="K140" s="114"/>
    </row>
    <row r="141" spans="2:11">
      <c r="B141" s="132"/>
      <c r="C141" s="132"/>
      <c r="D141" s="140"/>
      <c r="E141" s="140"/>
      <c r="F141" s="140"/>
      <c r="G141" s="140"/>
      <c r="H141" s="140"/>
      <c r="I141" s="114"/>
      <c r="J141" s="114"/>
      <c r="K141" s="114"/>
    </row>
    <row r="142" spans="2:11">
      <c r="B142" s="132"/>
      <c r="C142" s="132"/>
      <c r="D142" s="140"/>
      <c r="E142" s="140"/>
      <c r="F142" s="140"/>
      <c r="G142" s="140"/>
      <c r="H142" s="140"/>
      <c r="I142" s="114"/>
      <c r="J142" s="114"/>
      <c r="K142" s="114"/>
    </row>
    <row r="143" spans="2:11">
      <c r="B143" s="132"/>
      <c r="C143" s="132"/>
      <c r="D143" s="140"/>
      <c r="E143" s="140"/>
      <c r="F143" s="140"/>
      <c r="G143" s="140"/>
      <c r="H143" s="140"/>
      <c r="I143" s="114"/>
      <c r="J143" s="114"/>
      <c r="K143" s="114"/>
    </row>
    <row r="144" spans="2:11">
      <c r="B144" s="132"/>
      <c r="C144" s="132"/>
      <c r="D144" s="140"/>
      <c r="E144" s="140"/>
      <c r="F144" s="140"/>
      <c r="G144" s="140"/>
      <c r="H144" s="140"/>
      <c r="I144" s="114"/>
      <c r="J144" s="114"/>
      <c r="K144" s="114"/>
    </row>
    <row r="145" spans="2:11">
      <c r="B145" s="132"/>
      <c r="C145" s="132"/>
      <c r="D145" s="140"/>
      <c r="E145" s="140"/>
      <c r="F145" s="140"/>
      <c r="G145" s="140"/>
      <c r="H145" s="140"/>
      <c r="I145" s="114"/>
      <c r="J145" s="114"/>
      <c r="K145" s="114"/>
    </row>
    <row r="146" spans="2:11">
      <c r="B146" s="132"/>
      <c r="C146" s="132"/>
      <c r="D146" s="140"/>
      <c r="E146" s="140"/>
      <c r="F146" s="140"/>
      <c r="G146" s="140"/>
      <c r="H146" s="140"/>
      <c r="I146" s="114"/>
      <c r="J146" s="114"/>
      <c r="K146" s="114"/>
    </row>
    <row r="147" spans="2:11">
      <c r="B147" s="132"/>
      <c r="C147" s="132"/>
      <c r="D147" s="140"/>
      <c r="E147" s="140"/>
      <c r="F147" s="140"/>
      <c r="G147" s="140"/>
      <c r="H147" s="140"/>
      <c r="I147" s="114"/>
      <c r="J147" s="114"/>
      <c r="K147" s="114"/>
    </row>
    <row r="148" spans="2:11">
      <c r="B148" s="132"/>
      <c r="C148" s="132"/>
      <c r="D148" s="140"/>
      <c r="E148" s="140"/>
      <c r="F148" s="140"/>
      <c r="G148" s="140"/>
      <c r="H148" s="140"/>
      <c r="I148" s="114"/>
      <c r="J148" s="114"/>
      <c r="K148" s="114"/>
    </row>
    <row r="149" spans="2:11">
      <c r="B149" s="132"/>
      <c r="C149" s="132"/>
      <c r="D149" s="140"/>
      <c r="E149" s="140"/>
      <c r="F149" s="140"/>
      <c r="G149" s="140"/>
      <c r="H149" s="140"/>
      <c r="I149" s="114"/>
      <c r="J149" s="114"/>
      <c r="K149" s="114"/>
    </row>
    <row r="150" spans="2:11">
      <c r="B150" s="132"/>
      <c r="C150" s="132"/>
      <c r="D150" s="140"/>
      <c r="E150" s="140"/>
      <c r="F150" s="140"/>
      <c r="G150" s="140"/>
      <c r="H150" s="140"/>
      <c r="I150" s="114"/>
      <c r="J150" s="114"/>
      <c r="K150" s="114"/>
    </row>
    <row r="151" spans="2:11">
      <c r="B151" s="132"/>
      <c r="C151" s="132"/>
      <c r="D151" s="140"/>
      <c r="E151" s="140"/>
      <c r="F151" s="140"/>
      <c r="G151" s="140"/>
      <c r="H151" s="140"/>
      <c r="I151" s="114"/>
      <c r="J151" s="114"/>
      <c r="K151" s="114"/>
    </row>
    <row r="152" spans="2:11">
      <c r="B152" s="132"/>
      <c r="C152" s="132"/>
      <c r="D152" s="140"/>
      <c r="E152" s="140"/>
      <c r="F152" s="140"/>
      <c r="G152" s="140"/>
      <c r="H152" s="140"/>
      <c r="I152" s="114"/>
      <c r="J152" s="114"/>
      <c r="K152" s="114"/>
    </row>
    <row r="153" spans="2:11">
      <c r="B153" s="132"/>
      <c r="C153" s="132"/>
      <c r="D153" s="140"/>
      <c r="E153" s="140"/>
      <c r="F153" s="140"/>
      <c r="G153" s="140"/>
      <c r="H153" s="140"/>
      <c r="I153" s="114"/>
      <c r="J153" s="114"/>
      <c r="K153" s="114"/>
    </row>
    <row r="154" spans="2:11">
      <c r="B154" s="132"/>
      <c r="C154" s="132"/>
      <c r="D154" s="140"/>
      <c r="E154" s="140"/>
      <c r="F154" s="140"/>
      <c r="G154" s="140"/>
      <c r="H154" s="140"/>
      <c r="I154" s="114"/>
      <c r="J154" s="114"/>
      <c r="K154" s="114"/>
    </row>
    <row r="155" spans="2:11">
      <c r="B155" s="132"/>
      <c r="C155" s="132"/>
      <c r="D155" s="140"/>
      <c r="E155" s="140"/>
      <c r="F155" s="140"/>
      <c r="G155" s="140"/>
      <c r="H155" s="140"/>
      <c r="I155" s="114"/>
      <c r="J155" s="114"/>
      <c r="K155" s="114"/>
    </row>
    <row r="156" spans="2:11">
      <c r="B156" s="132"/>
      <c r="C156" s="132"/>
      <c r="D156" s="140"/>
      <c r="E156" s="140"/>
      <c r="F156" s="140"/>
      <c r="G156" s="140"/>
      <c r="H156" s="140"/>
      <c r="I156" s="114"/>
      <c r="J156" s="114"/>
      <c r="K156" s="114"/>
    </row>
    <row r="157" spans="2:11">
      <c r="B157" s="132"/>
      <c r="C157" s="132"/>
      <c r="D157" s="140"/>
      <c r="E157" s="140"/>
      <c r="F157" s="140"/>
      <c r="G157" s="140"/>
      <c r="H157" s="140"/>
      <c r="I157" s="114"/>
      <c r="J157" s="114"/>
      <c r="K157" s="114"/>
    </row>
    <row r="158" spans="2:11">
      <c r="B158" s="132"/>
      <c r="C158" s="132"/>
      <c r="D158" s="140"/>
      <c r="E158" s="140"/>
      <c r="F158" s="140"/>
      <c r="G158" s="140"/>
      <c r="H158" s="140"/>
      <c r="I158" s="114"/>
      <c r="J158" s="114"/>
      <c r="K158" s="114"/>
    </row>
    <row r="159" spans="2:11">
      <c r="B159" s="132"/>
      <c r="C159" s="132"/>
      <c r="D159" s="140"/>
      <c r="E159" s="140"/>
      <c r="F159" s="140"/>
      <c r="G159" s="140"/>
      <c r="H159" s="140"/>
      <c r="I159" s="114"/>
      <c r="J159" s="114"/>
      <c r="K159" s="114"/>
    </row>
    <row r="160" spans="2:11">
      <c r="B160" s="132"/>
      <c r="C160" s="132"/>
      <c r="D160" s="140"/>
      <c r="E160" s="140"/>
      <c r="F160" s="140"/>
      <c r="G160" s="140"/>
      <c r="H160" s="140"/>
      <c r="I160" s="114"/>
      <c r="J160" s="114"/>
      <c r="K160" s="114"/>
    </row>
    <row r="161" spans="2:11">
      <c r="B161" s="132"/>
      <c r="C161" s="132"/>
      <c r="D161" s="140"/>
      <c r="E161" s="140"/>
      <c r="F161" s="140"/>
      <c r="G161" s="140"/>
      <c r="H161" s="140"/>
      <c r="I161" s="114"/>
      <c r="J161" s="114"/>
      <c r="K161" s="114"/>
    </row>
    <row r="162" spans="2:11">
      <c r="B162" s="132"/>
      <c r="C162" s="132"/>
      <c r="D162" s="140"/>
      <c r="E162" s="140"/>
      <c r="F162" s="140"/>
      <c r="G162" s="140"/>
      <c r="H162" s="140"/>
      <c r="I162" s="114"/>
      <c r="J162" s="114"/>
      <c r="K162" s="114"/>
    </row>
    <row r="163" spans="2:11">
      <c r="B163" s="132"/>
      <c r="C163" s="132"/>
      <c r="D163" s="140"/>
      <c r="E163" s="140"/>
      <c r="F163" s="140"/>
      <c r="G163" s="140"/>
      <c r="H163" s="140"/>
      <c r="I163" s="114"/>
      <c r="J163" s="114"/>
      <c r="K163" s="114"/>
    </row>
    <row r="164" spans="2:11">
      <c r="B164" s="132"/>
      <c r="C164" s="132"/>
      <c r="D164" s="140"/>
      <c r="E164" s="140"/>
      <c r="F164" s="140"/>
      <c r="G164" s="140"/>
      <c r="H164" s="140"/>
      <c r="I164" s="114"/>
      <c r="J164" s="114"/>
      <c r="K164" s="114"/>
    </row>
    <row r="165" spans="2:11">
      <c r="B165" s="132"/>
      <c r="C165" s="132"/>
      <c r="D165" s="140"/>
      <c r="E165" s="140"/>
      <c r="F165" s="140"/>
      <c r="G165" s="140"/>
      <c r="H165" s="140"/>
      <c r="I165" s="114"/>
      <c r="J165" s="114"/>
      <c r="K165" s="114"/>
    </row>
    <row r="166" spans="2:11">
      <c r="B166" s="132"/>
      <c r="C166" s="132"/>
      <c r="D166" s="140"/>
      <c r="E166" s="140"/>
      <c r="F166" s="140"/>
      <c r="G166" s="140"/>
      <c r="H166" s="140"/>
      <c r="I166" s="114"/>
      <c r="J166" s="114"/>
      <c r="K166" s="114"/>
    </row>
    <row r="167" spans="2:11">
      <c r="B167" s="132"/>
      <c r="C167" s="132"/>
      <c r="D167" s="140"/>
      <c r="E167" s="140"/>
      <c r="F167" s="140"/>
      <c r="G167" s="140"/>
      <c r="H167" s="140"/>
      <c r="I167" s="114"/>
      <c r="J167" s="114"/>
      <c r="K167" s="114"/>
    </row>
    <row r="168" spans="2:11">
      <c r="B168" s="132"/>
      <c r="C168" s="132"/>
      <c r="D168" s="140"/>
      <c r="E168" s="140"/>
      <c r="F168" s="140"/>
      <c r="G168" s="140"/>
      <c r="H168" s="140"/>
      <c r="I168" s="114"/>
      <c r="J168" s="114"/>
      <c r="K168" s="114"/>
    </row>
    <row r="169" spans="2:11">
      <c r="B169" s="132"/>
      <c r="C169" s="132"/>
      <c r="D169" s="140"/>
      <c r="E169" s="140"/>
      <c r="F169" s="140"/>
      <c r="G169" s="140"/>
      <c r="H169" s="140"/>
      <c r="I169" s="114"/>
      <c r="J169" s="114"/>
      <c r="K169" s="114"/>
    </row>
    <row r="170" spans="2:11">
      <c r="B170" s="132"/>
      <c r="C170" s="132"/>
      <c r="D170" s="140"/>
      <c r="E170" s="140"/>
      <c r="F170" s="140"/>
      <c r="G170" s="140"/>
      <c r="H170" s="140"/>
      <c r="I170" s="114"/>
      <c r="J170" s="114"/>
      <c r="K170" s="114"/>
    </row>
    <row r="171" spans="2:11">
      <c r="B171" s="132"/>
      <c r="C171" s="132"/>
      <c r="D171" s="140"/>
      <c r="E171" s="140"/>
      <c r="F171" s="140"/>
      <c r="G171" s="140"/>
      <c r="H171" s="140"/>
      <c r="I171" s="114"/>
      <c r="J171" s="114"/>
      <c r="K171" s="114"/>
    </row>
    <row r="172" spans="2:11">
      <c r="B172" s="132"/>
      <c r="C172" s="132"/>
      <c r="D172" s="140"/>
      <c r="E172" s="140"/>
      <c r="F172" s="140"/>
      <c r="G172" s="140"/>
      <c r="H172" s="140"/>
      <c r="I172" s="114"/>
      <c r="J172" s="114"/>
      <c r="K172" s="114"/>
    </row>
    <row r="173" spans="2:11">
      <c r="B173" s="132"/>
      <c r="C173" s="132"/>
      <c r="D173" s="140"/>
      <c r="E173" s="140"/>
      <c r="F173" s="140"/>
      <c r="G173" s="140"/>
      <c r="H173" s="140"/>
      <c r="I173" s="114"/>
      <c r="J173" s="114"/>
      <c r="K173" s="114"/>
    </row>
    <row r="174" spans="2:11">
      <c r="B174" s="132"/>
      <c r="C174" s="132"/>
      <c r="D174" s="140"/>
      <c r="E174" s="140"/>
      <c r="F174" s="140"/>
      <c r="G174" s="140"/>
      <c r="H174" s="140"/>
      <c r="I174" s="114"/>
      <c r="J174" s="114"/>
      <c r="K174" s="114"/>
    </row>
    <row r="175" spans="2:11">
      <c r="B175" s="132"/>
      <c r="C175" s="132"/>
      <c r="D175" s="140"/>
      <c r="E175" s="140"/>
      <c r="F175" s="140"/>
      <c r="G175" s="140"/>
      <c r="H175" s="140"/>
      <c r="I175" s="114"/>
      <c r="J175" s="114"/>
      <c r="K175" s="114"/>
    </row>
    <row r="176" spans="2:11">
      <c r="B176" s="132"/>
      <c r="C176" s="132"/>
      <c r="D176" s="140"/>
      <c r="E176" s="140"/>
      <c r="F176" s="140"/>
      <c r="G176" s="140"/>
      <c r="H176" s="140"/>
      <c r="I176" s="114"/>
      <c r="J176" s="114"/>
      <c r="K176" s="114"/>
    </row>
    <row r="177" spans="2:11">
      <c r="B177" s="132"/>
      <c r="C177" s="132"/>
      <c r="D177" s="140"/>
      <c r="E177" s="140"/>
      <c r="F177" s="140"/>
      <c r="G177" s="140"/>
      <c r="H177" s="140"/>
      <c r="I177" s="114"/>
      <c r="J177" s="114"/>
      <c r="K177" s="114"/>
    </row>
    <row r="178" spans="2:11">
      <c r="B178" s="132"/>
      <c r="C178" s="132"/>
      <c r="D178" s="140"/>
      <c r="E178" s="140"/>
      <c r="F178" s="140"/>
      <c r="G178" s="140"/>
      <c r="H178" s="140"/>
      <c r="I178" s="114"/>
      <c r="J178" s="114"/>
      <c r="K178" s="114"/>
    </row>
    <row r="179" spans="2:11">
      <c r="B179" s="132"/>
      <c r="C179" s="132"/>
      <c r="D179" s="140"/>
      <c r="E179" s="140"/>
      <c r="F179" s="140"/>
      <c r="G179" s="140"/>
      <c r="H179" s="140"/>
      <c r="I179" s="114"/>
      <c r="J179" s="114"/>
      <c r="K179" s="114"/>
    </row>
    <row r="180" spans="2:11">
      <c r="B180" s="132"/>
      <c r="C180" s="132"/>
      <c r="D180" s="140"/>
      <c r="E180" s="140"/>
      <c r="F180" s="140"/>
      <c r="G180" s="140"/>
      <c r="H180" s="140"/>
      <c r="I180" s="114"/>
      <c r="J180" s="114"/>
      <c r="K180" s="114"/>
    </row>
    <row r="181" spans="2:11">
      <c r="B181" s="132"/>
      <c r="C181" s="132"/>
      <c r="D181" s="140"/>
      <c r="E181" s="140"/>
      <c r="F181" s="140"/>
      <c r="G181" s="140"/>
      <c r="H181" s="140"/>
      <c r="I181" s="114"/>
      <c r="J181" s="114"/>
      <c r="K181" s="114"/>
    </row>
    <row r="182" spans="2:11">
      <c r="B182" s="132"/>
      <c r="C182" s="132"/>
      <c r="D182" s="140"/>
      <c r="E182" s="140"/>
      <c r="F182" s="140"/>
      <c r="G182" s="140"/>
      <c r="H182" s="140"/>
      <c r="I182" s="114"/>
      <c r="J182" s="114"/>
      <c r="K182" s="114"/>
    </row>
    <row r="183" spans="2:11">
      <c r="B183" s="132"/>
      <c r="C183" s="132"/>
      <c r="D183" s="140"/>
      <c r="E183" s="140"/>
      <c r="F183" s="140"/>
      <c r="G183" s="140"/>
      <c r="H183" s="140"/>
      <c r="I183" s="114"/>
      <c r="J183" s="114"/>
      <c r="K183" s="114"/>
    </row>
    <row r="184" spans="2:11">
      <c r="B184" s="132"/>
      <c r="C184" s="132"/>
      <c r="D184" s="140"/>
      <c r="E184" s="140"/>
      <c r="F184" s="140"/>
      <c r="G184" s="140"/>
      <c r="H184" s="140"/>
      <c r="I184" s="114"/>
      <c r="J184" s="114"/>
      <c r="K184" s="114"/>
    </row>
    <row r="185" spans="2:11">
      <c r="B185" s="132"/>
      <c r="C185" s="132"/>
      <c r="D185" s="140"/>
      <c r="E185" s="140"/>
      <c r="F185" s="140"/>
      <c r="G185" s="140"/>
      <c r="H185" s="140"/>
      <c r="I185" s="114"/>
      <c r="J185" s="114"/>
      <c r="K185" s="114"/>
    </row>
    <row r="186" spans="2:11">
      <c r="B186" s="132"/>
      <c r="C186" s="132"/>
      <c r="D186" s="140"/>
      <c r="E186" s="140"/>
      <c r="F186" s="140"/>
      <c r="G186" s="140"/>
      <c r="H186" s="140"/>
      <c r="I186" s="114"/>
      <c r="J186" s="114"/>
      <c r="K186" s="114"/>
    </row>
    <row r="187" spans="2:11">
      <c r="B187" s="132"/>
      <c r="C187" s="132"/>
      <c r="D187" s="140"/>
      <c r="E187" s="140"/>
      <c r="F187" s="140"/>
      <c r="G187" s="140"/>
      <c r="H187" s="140"/>
      <c r="I187" s="114"/>
      <c r="J187" s="114"/>
      <c r="K187" s="114"/>
    </row>
    <row r="188" spans="2:11">
      <c r="B188" s="132"/>
      <c r="C188" s="132"/>
      <c r="D188" s="140"/>
      <c r="E188" s="140"/>
      <c r="F188" s="140"/>
      <c r="G188" s="140"/>
      <c r="H188" s="140"/>
      <c r="I188" s="114"/>
      <c r="J188" s="114"/>
      <c r="K188" s="114"/>
    </row>
    <row r="189" spans="2:11">
      <c r="B189" s="132"/>
      <c r="C189" s="132"/>
      <c r="D189" s="140"/>
      <c r="E189" s="140"/>
      <c r="F189" s="140"/>
      <c r="G189" s="140"/>
      <c r="H189" s="140"/>
      <c r="I189" s="114"/>
      <c r="J189" s="114"/>
      <c r="K189" s="114"/>
    </row>
    <row r="190" spans="2:11">
      <c r="B190" s="132"/>
      <c r="C190" s="132"/>
      <c r="D190" s="140"/>
      <c r="E190" s="140"/>
      <c r="F190" s="140"/>
      <c r="G190" s="140"/>
      <c r="H190" s="140"/>
      <c r="I190" s="114"/>
      <c r="J190" s="114"/>
      <c r="K190" s="114"/>
    </row>
    <row r="191" spans="2:11">
      <c r="B191" s="132"/>
      <c r="C191" s="132"/>
      <c r="D191" s="140"/>
      <c r="E191" s="140"/>
      <c r="F191" s="140"/>
      <c r="G191" s="140"/>
      <c r="H191" s="140"/>
      <c r="I191" s="114"/>
      <c r="J191" s="114"/>
      <c r="K191" s="114"/>
    </row>
    <row r="192" spans="2:11">
      <c r="B192" s="132"/>
      <c r="C192" s="132"/>
      <c r="D192" s="140"/>
      <c r="E192" s="140"/>
      <c r="F192" s="140"/>
      <c r="G192" s="140"/>
      <c r="H192" s="140"/>
      <c r="I192" s="114"/>
      <c r="J192" s="114"/>
      <c r="K192" s="114"/>
    </row>
    <row r="193" spans="2:11">
      <c r="B193" s="132"/>
      <c r="C193" s="132"/>
      <c r="D193" s="140"/>
      <c r="E193" s="140"/>
      <c r="F193" s="140"/>
      <c r="G193" s="140"/>
      <c r="H193" s="140"/>
      <c r="I193" s="114"/>
      <c r="J193" s="114"/>
      <c r="K193" s="114"/>
    </row>
    <row r="194" spans="2:11">
      <c r="B194" s="132"/>
      <c r="C194" s="132"/>
      <c r="D194" s="140"/>
      <c r="E194" s="140"/>
      <c r="F194" s="140"/>
      <c r="G194" s="140"/>
      <c r="H194" s="140"/>
      <c r="I194" s="114"/>
      <c r="J194" s="114"/>
      <c r="K194" s="114"/>
    </row>
    <row r="195" spans="2:11">
      <c r="B195" s="132"/>
      <c r="C195" s="132"/>
      <c r="D195" s="140"/>
      <c r="E195" s="140"/>
      <c r="F195" s="140"/>
      <c r="G195" s="140"/>
      <c r="H195" s="140"/>
      <c r="I195" s="114"/>
      <c r="J195" s="114"/>
      <c r="K195" s="114"/>
    </row>
    <row r="196" spans="2:11">
      <c r="B196" s="132"/>
      <c r="C196" s="132"/>
      <c r="D196" s="140"/>
      <c r="E196" s="140"/>
      <c r="F196" s="140"/>
      <c r="G196" s="140"/>
      <c r="H196" s="140"/>
      <c r="I196" s="114"/>
      <c r="J196" s="114"/>
      <c r="K196" s="114"/>
    </row>
    <row r="197" spans="2:11">
      <c r="B197" s="132"/>
      <c r="C197" s="132"/>
      <c r="D197" s="140"/>
      <c r="E197" s="140"/>
      <c r="F197" s="140"/>
      <c r="G197" s="140"/>
      <c r="H197" s="140"/>
      <c r="I197" s="114"/>
      <c r="J197" s="114"/>
      <c r="K197" s="114"/>
    </row>
    <row r="198" spans="2:11">
      <c r="B198" s="132"/>
      <c r="C198" s="132"/>
      <c r="D198" s="140"/>
      <c r="E198" s="140"/>
      <c r="F198" s="140"/>
      <c r="G198" s="140"/>
      <c r="H198" s="140"/>
      <c r="I198" s="114"/>
      <c r="J198" s="114"/>
      <c r="K198" s="114"/>
    </row>
    <row r="199" spans="2:11">
      <c r="B199" s="132"/>
      <c r="C199" s="132"/>
      <c r="D199" s="140"/>
      <c r="E199" s="140"/>
      <c r="F199" s="140"/>
      <c r="G199" s="140"/>
      <c r="H199" s="140"/>
      <c r="I199" s="114"/>
      <c r="J199" s="114"/>
      <c r="K199" s="114"/>
    </row>
    <row r="200" spans="2:11">
      <c r="B200" s="132"/>
      <c r="C200" s="132"/>
      <c r="D200" s="140"/>
      <c r="E200" s="140"/>
      <c r="F200" s="140"/>
      <c r="G200" s="140"/>
      <c r="H200" s="140"/>
      <c r="I200" s="114"/>
      <c r="J200" s="114"/>
      <c r="K200" s="114"/>
    </row>
    <row r="201" spans="2:11">
      <c r="B201" s="132"/>
      <c r="C201" s="132"/>
      <c r="D201" s="140"/>
      <c r="E201" s="140"/>
      <c r="F201" s="140"/>
      <c r="G201" s="140"/>
      <c r="H201" s="140"/>
      <c r="I201" s="114"/>
      <c r="J201" s="114"/>
      <c r="K201" s="114"/>
    </row>
    <row r="202" spans="2:11">
      <c r="B202" s="132"/>
      <c r="C202" s="132"/>
      <c r="D202" s="140"/>
      <c r="E202" s="140"/>
      <c r="F202" s="140"/>
      <c r="G202" s="140"/>
      <c r="H202" s="140"/>
      <c r="I202" s="114"/>
      <c r="J202" s="114"/>
      <c r="K202" s="114"/>
    </row>
    <row r="203" spans="2:11">
      <c r="B203" s="132"/>
      <c r="C203" s="132"/>
      <c r="D203" s="140"/>
      <c r="E203" s="140"/>
      <c r="F203" s="140"/>
      <c r="G203" s="140"/>
      <c r="H203" s="140"/>
      <c r="I203" s="114"/>
      <c r="J203" s="114"/>
      <c r="K203" s="114"/>
    </row>
    <row r="204" spans="2:11">
      <c r="B204" s="132"/>
      <c r="C204" s="132"/>
      <c r="D204" s="140"/>
      <c r="E204" s="140"/>
      <c r="F204" s="140"/>
      <c r="G204" s="140"/>
      <c r="H204" s="140"/>
      <c r="I204" s="114"/>
      <c r="J204" s="114"/>
      <c r="K204" s="114"/>
    </row>
    <row r="205" spans="2:11">
      <c r="B205" s="132"/>
      <c r="C205" s="132"/>
      <c r="D205" s="140"/>
      <c r="E205" s="140"/>
      <c r="F205" s="140"/>
      <c r="G205" s="140"/>
      <c r="H205" s="140"/>
      <c r="I205" s="114"/>
      <c r="J205" s="114"/>
      <c r="K205" s="114"/>
    </row>
    <row r="206" spans="2:11">
      <c r="B206" s="132"/>
      <c r="C206" s="132"/>
      <c r="D206" s="140"/>
      <c r="E206" s="140"/>
      <c r="F206" s="140"/>
      <c r="G206" s="140"/>
      <c r="H206" s="140"/>
      <c r="I206" s="114"/>
      <c r="J206" s="114"/>
      <c r="K206" s="114"/>
    </row>
    <row r="207" spans="2:11">
      <c r="B207" s="132"/>
      <c r="C207" s="132"/>
      <c r="D207" s="140"/>
      <c r="E207" s="140"/>
      <c r="F207" s="140"/>
      <c r="G207" s="140"/>
      <c r="H207" s="140"/>
      <c r="I207" s="114"/>
      <c r="J207" s="114"/>
      <c r="K207" s="114"/>
    </row>
    <row r="208" spans="2:11">
      <c r="B208" s="132"/>
      <c r="C208" s="132"/>
      <c r="D208" s="140"/>
      <c r="E208" s="140"/>
      <c r="F208" s="140"/>
      <c r="G208" s="140"/>
      <c r="H208" s="140"/>
      <c r="I208" s="114"/>
      <c r="J208" s="114"/>
      <c r="K208" s="114"/>
    </row>
    <row r="209" spans="2:11">
      <c r="B209" s="132"/>
      <c r="C209" s="132"/>
      <c r="D209" s="140"/>
      <c r="E209" s="140"/>
      <c r="F209" s="140"/>
      <c r="G209" s="140"/>
      <c r="H209" s="140"/>
      <c r="I209" s="114"/>
      <c r="J209" s="114"/>
      <c r="K209" s="114"/>
    </row>
    <row r="210" spans="2:11">
      <c r="B210" s="132"/>
      <c r="C210" s="132"/>
      <c r="D210" s="140"/>
      <c r="E210" s="140"/>
      <c r="F210" s="140"/>
      <c r="G210" s="140"/>
      <c r="H210" s="140"/>
      <c r="I210" s="114"/>
      <c r="J210" s="114"/>
      <c r="K210" s="114"/>
    </row>
    <row r="211" spans="2:11">
      <c r="B211" s="132"/>
      <c r="C211" s="132"/>
      <c r="D211" s="140"/>
      <c r="E211" s="140"/>
      <c r="F211" s="140"/>
      <c r="G211" s="140"/>
      <c r="H211" s="140"/>
      <c r="I211" s="114"/>
      <c r="J211" s="114"/>
      <c r="K211" s="114"/>
    </row>
    <row r="212" spans="2:11">
      <c r="B212" s="132"/>
      <c r="C212" s="132"/>
      <c r="D212" s="140"/>
      <c r="E212" s="140"/>
      <c r="F212" s="140"/>
      <c r="G212" s="140"/>
      <c r="H212" s="140"/>
      <c r="I212" s="114"/>
      <c r="J212" s="114"/>
      <c r="K212" s="114"/>
    </row>
    <row r="213" spans="2:11">
      <c r="B213" s="132"/>
      <c r="C213" s="132"/>
      <c r="D213" s="140"/>
      <c r="E213" s="140"/>
      <c r="F213" s="140"/>
      <c r="G213" s="140"/>
      <c r="H213" s="140"/>
      <c r="I213" s="114"/>
      <c r="J213" s="114"/>
      <c r="K213" s="114"/>
    </row>
    <row r="214" spans="2:11">
      <c r="B214" s="132"/>
      <c r="C214" s="132"/>
      <c r="D214" s="140"/>
      <c r="E214" s="140"/>
      <c r="F214" s="140"/>
      <c r="G214" s="140"/>
      <c r="H214" s="140"/>
      <c r="I214" s="114"/>
      <c r="J214" s="114"/>
      <c r="K214" s="114"/>
    </row>
    <row r="215" spans="2:11">
      <c r="B215" s="132"/>
      <c r="C215" s="132"/>
      <c r="D215" s="140"/>
      <c r="E215" s="140"/>
      <c r="F215" s="140"/>
      <c r="G215" s="140"/>
      <c r="H215" s="140"/>
      <c r="I215" s="114"/>
      <c r="J215" s="114"/>
      <c r="K215" s="114"/>
    </row>
    <row r="216" spans="2:11">
      <c r="B216" s="132"/>
      <c r="C216" s="132"/>
      <c r="D216" s="140"/>
      <c r="E216" s="140"/>
      <c r="F216" s="140"/>
      <c r="G216" s="140"/>
      <c r="H216" s="140"/>
      <c r="I216" s="114"/>
      <c r="J216" s="114"/>
      <c r="K216" s="114"/>
    </row>
    <row r="217" spans="2:11">
      <c r="B217" s="132"/>
      <c r="C217" s="132"/>
      <c r="D217" s="140"/>
      <c r="E217" s="140"/>
      <c r="F217" s="140"/>
      <c r="G217" s="140"/>
      <c r="H217" s="140"/>
      <c r="I217" s="114"/>
      <c r="J217" s="114"/>
      <c r="K217" s="114"/>
    </row>
    <row r="218" spans="2:11">
      <c r="B218" s="132"/>
      <c r="C218" s="132"/>
      <c r="D218" s="140"/>
      <c r="E218" s="140"/>
      <c r="F218" s="140"/>
      <c r="G218" s="140"/>
      <c r="H218" s="140"/>
      <c r="I218" s="114"/>
      <c r="J218" s="114"/>
      <c r="K218" s="114"/>
    </row>
    <row r="219" spans="2:11">
      <c r="B219" s="132"/>
      <c r="C219" s="132"/>
      <c r="D219" s="140"/>
      <c r="E219" s="140"/>
      <c r="F219" s="140"/>
      <c r="G219" s="140"/>
      <c r="H219" s="140"/>
      <c r="I219" s="114"/>
      <c r="J219" s="114"/>
      <c r="K219" s="114"/>
    </row>
    <row r="220" spans="2:11">
      <c r="B220" s="132"/>
      <c r="C220" s="132"/>
      <c r="D220" s="140"/>
      <c r="E220" s="140"/>
      <c r="F220" s="140"/>
      <c r="G220" s="140"/>
      <c r="H220" s="140"/>
      <c r="I220" s="114"/>
      <c r="J220" s="114"/>
      <c r="K220" s="114"/>
    </row>
    <row r="221" spans="2:11">
      <c r="B221" s="132"/>
      <c r="C221" s="132"/>
      <c r="D221" s="140"/>
      <c r="E221" s="140"/>
      <c r="F221" s="140"/>
      <c r="G221" s="140"/>
      <c r="H221" s="140"/>
      <c r="I221" s="114"/>
      <c r="J221" s="114"/>
      <c r="K221" s="114"/>
    </row>
    <row r="222" spans="2:11">
      <c r="B222" s="132"/>
      <c r="C222" s="132"/>
      <c r="D222" s="140"/>
      <c r="E222" s="140"/>
      <c r="F222" s="140"/>
      <c r="G222" s="140"/>
      <c r="H222" s="140"/>
      <c r="I222" s="114"/>
      <c r="J222" s="114"/>
      <c r="K222" s="114"/>
    </row>
    <row r="223" spans="2:11">
      <c r="B223" s="132"/>
      <c r="C223" s="132"/>
      <c r="D223" s="140"/>
      <c r="E223" s="140"/>
      <c r="F223" s="140"/>
      <c r="G223" s="140"/>
      <c r="H223" s="140"/>
      <c r="I223" s="114"/>
      <c r="J223" s="114"/>
      <c r="K223" s="114"/>
    </row>
    <row r="224" spans="2:11">
      <c r="B224" s="132"/>
      <c r="C224" s="132"/>
      <c r="D224" s="140"/>
      <c r="E224" s="140"/>
      <c r="F224" s="140"/>
      <c r="G224" s="140"/>
      <c r="H224" s="140"/>
      <c r="I224" s="114"/>
      <c r="J224" s="114"/>
      <c r="K224" s="114"/>
    </row>
    <row r="225" spans="2:11">
      <c r="B225" s="132"/>
      <c r="C225" s="132"/>
      <c r="D225" s="140"/>
      <c r="E225" s="140"/>
      <c r="F225" s="140"/>
      <c r="G225" s="140"/>
      <c r="H225" s="140"/>
      <c r="I225" s="114"/>
      <c r="J225" s="114"/>
      <c r="K225" s="114"/>
    </row>
    <row r="226" spans="2:11">
      <c r="B226" s="132"/>
      <c r="C226" s="132"/>
      <c r="D226" s="140"/>
      <c r="E226" s="140"/>
      <c r="F226" s="140"/>
      <c r="G226" s="140"/>
      <c r="H226" s="140"/>
      <c r="I226" s="114"/>
      <c r="J226" s="114"/>
      <c r="K226" s="114"/>
    </row>
    <row r="227" spans="2:11">
      <c r="B227" s="132"/>
      <c r="C227" s="132"/>
      <c r="D227" s="140"/>
      <c r="E227" s="140"/>
      <c r="F227" s="140"/>
      <c r="G227" s="140"/>
      <c r="H227" s="140"/>
      <c r="I227" s="114"/>
      <c r="J227" s="114"/>
      <c r="K227" s="114"/>
    </row>
    <row r="228" spans="2:11">
      <c r="B228" s="132"/>
      <c r="C228" s="132"/>
      <c r="D228" s="140"/>
      <c r="E228" s="140"/>
      <c r="F228" s="140"/>
      <c r="G228" s="140"/>
      <c r="H228" s="140"/>
      <c r="I228" s="114"/>
      <c r="J228" s="114"/>
      <c r="K228" s="114"/>
    </row>
    <row r="229" spans="2:11">
      <c r="B229" s="132"/>
      <c r="C229" s="132"/>
      <c r="D229" s="140"/>
      <c r="E229" s="140"/>
      <c r="F229" s="140"/>
      <c r="G229" s="140"/>
      <c r="H229" s="140"/>
      <c r="I229" s="114"/>
      <c r="J229" s="114"/>
      <c r="K229" s="114"/>
    </row>
    <row r="230" spans="2:11">
      <c r="B230" s="132"/>
      <c r="C230" s="132"/>
      <c r="D230" s="140"/>
      <c r="E230" s="140"/>
      <c r="F230" s="140"/>
      <c r="G230" s="140"/>
      <c r="H230" s="140"/>
      <c r="I230" s="114"/>
      <c r="J230" s="114"/>
      <c r="K230" s="114"/>
    </row>
    <row r="231" spans="2:11">
      <c r="B231" s="132"/>
      <c r="C231" s="132"/>
      <c r="D231" s="140"/>
      <c r="E231" s="140"/>
      <c r="F231" s="140"/>
      <c r="G231" s="140"/>
      <c r="H231" s="140"/>
      <c r="I231" s="114"/>
      <c r="J231" s="114"/>
      <c r="K231" s="114"/>
    </row>
    <row r="232" spans="2:11">
      <c r="B232" s="132"/>
      <c r="C232" s="132"/>
      <c r="D232" s="140"/>
      <c r="E232" s="140"/>
      <c r="F232" s="140"/>
      <c r="G232" s="140"/>
      <c r="H232" s="140"/>
      <c r="I232" s="114"/>
      <c r="J232" s="114"/>
      <c r="K232" s="114"/>
    </row>
    <row r="233" spans="2:11">
      <c r="B233" s="132"/>
      <c r="C233" s="132"/>
      <c r="D233" s="140"/>
      <c r="E233" s="140"/>
      <c r="F233" s="140"/>
      <c r="G233" s="140"/>
      <c r="H233" s="140"/>
      <c r="I233" s="114"/>
      <c r="J233" s="114"/>
      <c r="K233" s="114"/>
    </row>
    <row r="234" spans="2:11">
      <c r="B234" s="132"/>
      <c r="C234" s="132"/>
      <c r="D234" s="140"/>
      <c r="E234" s="140"/>
      <c r="F234" s="140"/>
      <c r="G234" s="140"/>
      <c r="H234" s="140"/>
      <c r="I234" s="114"/>
      <c r="J234" s="114"/>
      <c r="K234" s="114"/>
    </row>
    <row r="235" spans="2:11">
      <c r="B235" s="132"/>
      <c r="C235" s="132"/>
      <c r="D235" s="140"/>
      <c r="E235" s="140"/>
      <c r="F235" s="140"/>
      <c r="G235" s="140"/>
      <c r="H235" s="140"/>
      <c r="I235" s="114"/>
      <c r="J235" s="114"/>
      <c r="K235" s="114"/>
    </row>
    <row r="236" spans="2:11">
      <c r="B236" s="132"/>
      <c r="C236" s="132"/>
      <c r="D236" s="140"/>
      <c r="E236" s="140"/>
      <c r="F236" s="140"/>
      <c r="G236" s="140"/>
      <c r="H236" s="140"/>
      <c r="I236" s="114"/>
      <c r="J236" s="114"/>
      <c r="K236" s="114"/>
    </row>
    <row r="237" spans="2:11">
      <c r="B237" s="132"/>
      <c r="C237" s="132"/>
      <c r="D237" s="140"/>
      <c r="E237" s="140"/>
      <c r="F237" s="140"/>
      <c r="G237" s="140"/>
      <c r="H237" s="140"/>
      <c r="I237" s="114"/>
      <c r="J237" s="114"/>
      <c r="K237" s="114"/>
    </row>
    <row r="238" spans="2:11">
      <c r="B238" s="132"/>
      <c r="C238" s="132"/>
      <c r="D238" s="140"/>
      <c r="E238" s="140"/>
      <c r="F238" s="140"/>
      <c r="G238" s="140"/>
      <c r="H238" s="140"/>
      <c r="I238" s="114"/>
      <c r="J238" s="114"/>
      <c r="K238" s="114"/>
    </row>
    <row r="239" spans="2:11">
      <c r="B239" s="132"/>
      <c r="C239" s="132"/>
      <c r="D239" s="140"/>
      <c r="E239" s="140"/>
      <c r="F239" s="140"/>
      <c r="G239" s="140"/>
      <c r="H239" s="140"/>
      <c r="I239" s="114"/>
      <c r="J239" s="114"/>
      <c r="K239" s="114"/>
    </row>
    <row r="240" spans="2:11">
      <c r="B240" s="132"/>
      <c r="C240" s="132"/>
      <c r="D240" s="140"/>
      <c r="E240" s="140"/>
      <c r="F240" s="140"/>
      <c r="G240" s="140"/>
      <c r="H240" s="140"/>
      <c r="I240" s="114"/>
      <c r="J240" s="114"/>
      <c r="K240" s="114"/>
    </row>
    <row r="241" spans="2:11">
      <c r="B241" s="132"/>
      <c r="C241" s="132"/>
      <c r="D241" s="140"/>
      <c r="E241" s="140"/>
      <c r="F241" s="140"/>
      <c r="G241" s="140"/>
      <c r="H241" s="140"/>
      <c r="I241" s="114"/>
      <c r="J241" s="114"/>
      <c r="K241" s="114"/>
    </row>
    <row r="242" spans="2:11">
      <c r="B242" s="132"/>
      <c r="C242" s="132"/>
      <c r="D242" s="140"/>
      <c r="E242" s="140"/>
      <c r="F242" s="140"/>
      <c r="G242" s="140"/>
      <c r="H242" s="140"/>
      <c r="I242" s="114"/>
      <c r="J242" s="114"/>
      <c r="K242" s="114"/>
    </row>
    <row r="243" spans="2:11">
      <c r="B243" s="132"/>
      <c r="C243" s="132"/>
      <c r="D243" s="140"/>
      <c r="E243" s="140"/>
      <c r="F243" s="140"/>
      <c r="G243" s="140"/>
      <c r="H243" s="140"/>
      <c r="I243" s="114"/>
      <c r="J243" s="114"/>
      <c r="K243" s="114"/>
    </row>
    <row r="244" spans="2:11">
      <c r="B244" s="132"/>
      <c r="C244" s="132"/>
      <c r="D244" s="140"/>
      <c r="E244" s="140"/>
      <c r="F244" s="140"/>
      <c r="G244" s="140"/>
      <c r="H244" s="140"/>
      <c r="I244" s="114"/>
      <c r="J244" s="114"/>
      <c r="K244" s="114"/>
    </row>
    <row r="245" spans="2:11">
      <c r="B245" s="132"/>
      <c r="C245" s="132"/>
      <c r="D245" s="140"/>
      <c r="E245" s="140"/>
      <c r="F245" s="140"/>
      <c r="G245" s="140"/>
      <c r="H245" s="140"/>
      <c r="I245" s="114"/>
      <c r="J245" s="114"/>
      <c r="K245" s="114"/>
    </row>
    <row r="246" spans="2:11">
      <c r="B246" s="132"/>
      <c r="C246" s="132"/>
      <c r="D246" s="140"/>
      <c r="E246" s="140"/>
      <c r="F246" s="140"/>
      <c r="G246" s="140"/>
      <c r="H246" s="140"/>
      <c r="I246" s="114"/>
      <c r="J246" s="114"/>
      <c r="K246" s="114"/>
    </row>
    <row r="247" spans="2:11">
      <c r="B247" s="132"/>
      <c r="C247" s="132"/>
      <c r="D247" s="140"/>
      <c r="E247" s="140"/>
      <c r="F247" s="140"/>
      <c r="G247" s="140"/>
      <c r="H247" s="140"/>
      <c r="I247" s="114"/>
      <c r="J247" s="114"/>
      <c r="K247" s="114"/>
    </row>
    <row r="248" spans="2:11">
      <c r="B248" s="132"/>
      <c r="C248" s="132"/>
      <c r="D248" s="140"/>
      <c r="E248" s="140"/>
      <c r="F248" s="140"/>
      <c r="G248" s="140"/>
      <c r="H248" s="140"/>
      <c r="I248" s="114"/>
      <c r="J248" s="114"/>
      <c r="K248" s="114"/>
    </row>
    <row r="249" spans="2:11">
      <c r="B249" s="132"/>
      <c r="C249" s="132"/>
      <c r="D249" s="140"/>
      <c r="E249" s="140"/>
      <c r="F249" s="140"/>
      <c r="G249" s="140"/>
      <c r="H249" s="140"/>
      <c r="I249" s="114"/>
      <c r="J249" s="114"/>
      <c r="K249" s="114"/>
    </row>
    <row r="250" spans="2:11">
      <c r="B250" s="132"/>
      <c r="C250" s="132"/>
      <c r="D250" s="140"/>
      <c r="E250" s="140"/>
      <c r="F250" s="140"/>
      <c r="G250" s="140"/>
      <c r="H250" s="140"/>
      <c r="I250" s="114"/>
      <c r="J250" s="114"/>
      <c r="K250" s="114"/>
    </row>
    <row r="251" spans="2:11">
      <c r="B251" s="132"/>
      <c r="C251" s="132"/>
      <c r="D251" s="140"/>
      <c r="E251" s="140"/>
      <c r="F251" s="140"/>
      <c r="G251" s="140"/>
      <c r="H251" s="140"/>
      <c r="I251" s="114"/>
      <c r="J251" s="114"/>
      <c r="K251" s="114"/>
    </row>
    <row r="252" spans="2:11">
      <c r="B252" s="132"/>
      <c r="C252" s="132"/>
      <c r="D252" s="140"/>
      <c r="E252" s="140"/>
      <c r="F252" s="140"/>
      <c r="G252" s="140"/>
      <c r="H252" s="140"/>
      <c r="I252" s="114"/>
      <c r="J252" s="114"/>
      <c r="K252" s="114"/>
    </row>
    <row r="253" spans="2:11">
      <c r="B253" s="132"/>
      <c r="C253" s="132"/>
      <c r="D253" s="140"/>
      <c r="E253" s="140"/>
      <c r="F253" s="140"/>
      <c r="G253" s="140"/>
      <c r="H253" s="140"/>
      <c r="I253" s="114"/>
      <c r="J253" s="114"/>
      <c r="K253" s="114"/>
    </row>
    <row r="254" spans="2:11">
      <c r="B254" s="132"/>
      <c r="C254" s="132"/>
      <c r="D254" s="140"/>
      <c r="E254" s="140"/>
      <c r="F254" s="140"/>
      <c r="G254" s="140"/>
      <c r="H254" s="140"/>
      <c r="I254" s="114"/>
      <c r="J254" s="114"/>
      <c r="K254" s="114"/>
    </row>
    <row r="255" spans="2:11">
      <c r="B255" s="132"/>
      <c r="C255" s="132"/>
      <c r="D255" s="140"/>
      <c r="E255" s="140"/>
      <c r="F255" s="140"/>
      <c r="G255" s="140"/>
      <c r="H255" s="140"/>
      <c r="I255" s="114"/>
      <c r="J255" s="114"/>
      <c r="K255" s="114"/>
    </row>
    <row r="256" spans="2:11">
      <c r="B256" s="132"/>
      <c r="C256" s="132"/>
      <c r="D256" s="140"/>
      <c r="E256" s="140"/>
      <c r="F256" s="140"/>
      <c r="G256" s="140"/>
      <c r="H256" s="140"/>
      <c r="I256" s="114"/>
      <c r="J256" s="114"/>
      <c r="K256" s="114"/>
    </row>
    <row r="257" spans="2:11">
      <c r="B257" s="132"/>
      <c r="C257" s="132"/>
      <c r="D257" s="140"/>
      <c r="E257" s="140"/>
      <c r="F257" s="140"/>
      <c r="G257" s="140"/>
      <c r="H257" s="140"/>
      <c r="I257" s="114"/>
      <c r="J257" s="114"/>
      <c r="K257" s="114"/>
    </row>
    <row r="258" spans="2:11">
      <c r="B258" s="132"/>
      <c r="C258" s="132"/>
      <c r="D258" s="140"/>
      <c r="E258" s="140"/>
      <c r="F258" s="140"/>
      <c r="G258" s="140"/>
      <c r="H258" s="140"/>
      <c r="I258" s="114"/>
      <c r="J258" s="114"/>
      <c r="K258" s="114"/>
    </row>
    <row r="259" spans="2:11">
      <c r="B259" s="132"/>
      <c r="C259" s="132"/>
      <c r="D259" s="140"/>
      <c r="E259" s="140"/>
      <c r="F259" s="140"/>
      <c r="G259" s="140"/>
      <c r="H259" s="140"/>
      <c r="I259" s="114"/>
      <c r="J259" s="114"/>
      <c r="K259" s="114"/>
    </row>
    <row r="260" spans="2:11">
      <c r="B260" s="132"/>
      <c r="C260" s="132"/>
      <c r="D260" s="140"/>
      <c r="E260" s="140"/>
      <c r="F260" s="140"/>
      <c r="G260" s="140"/>
      <c r="H260" s="140"/>
      <c r="I260" s="114"/>
      <c r="J260" s="114"/>
      <c r="K260" s="114"/>
    </row>
    <row r="261" spans="2:11">
      <c r="B261" s="132"/>
      <c r="C261" s="132"/>
      <c r="D261" s="140"/>
      <c r="E261" s="140"/>
      <c r="F261" s="140"/>
      <c r="G261" s="140"/>
      <c r="H261" s="140"/>
      <c r="I261" s="114"/>
      <c r="J261" s="114"/>
      <c r="K261" s="114"/>
    </row>
    <row r="262" spans="2:11">
      <c r="B262" s="132"/>
      <c r="C262" s="132"/>
      <c r="D262" s="140"/>
      <c r="E262" s="140"/>
      <c r="F262" s="140"/>
      <c r="G262" s="140"/>
      <c r="H262" s="140"/>
      <c r="I262" s="114"/>
      <c r="J262" s="114"/>
      <c r="K262" s="114"/>
    </row>
    <row r="263" spans="2:11">
      <c r="B263" s="132"/>
      <c r="C263" s="132"/>
      <c r="D263" s="140"/>
      <c r="E263" s="140"/>
      <c r="F263" s="140"/>
      <c r="G263" s="140"/>
      <c r="H263" s="140"/>
      <c r="I263" s="114"/>
      <c r="J263" s="114"/>
      <c r="K263" s="114"/>
    </row>
    <row r="264" spans="2:11">
      <c r="B264" s="132"/>
      <c r="C264" s="132"/>
      <c r="D264" s="140"/>
      <c r="E264" s="140"/>
      <c r="F264" s="140"/>
      <c r="G264" s="140"/>
      <c r="H264" s="140"/>
      <c r="I264" s="114"/>
      <c r="J264" s="114"/>
      <c r="K264" s="114"/>
    </row>
    <row r="265" spans="2:11">
      <c r="B265" s="132"/>
      <c r="C265" s="132"/>
      <c r="D265" s="140"/>
      <c r="E265" s="140"/>
      <c r="F265" s="140"/>
      <c r="G265" s="140"/>
      <c r="H265" s="140"/>
      <c r="I265" s="114"/>
      <c r="J265" s="114"/>
      <c r="K265" s="114"/>
    </row>
    <row r="266" spans="2:11">
      <c r="B266" s="132"/>
      <c r="C266" s="132"/>
      <c r="D266" s="140"/>
      <c r="E266" s="140"/>
      <c r="F266" s="140"/>
      <c r="G266" s="140"/>
      <c r="H266" s="140"/>
      <c r="I266" s="114"/>
      <c r="J266" s="114"/>
      <c r="K266" s="114"/>
    </row>
    <row r="267" spans="2:11">
      <c r="B267" s="132"/>
      <c r="C267" s="132"/>
      <c r="D267" s="140"/>
      <c r="E267" s="140"/>
      <c r="F267" s="140"/>
      <c r="G267" s="140"/>
      <c r="H267" s="140"/>
      <c r="I267" s="114"/>
      <c r="J267" s="114"/>
      <c r="K267" s="114"/>
    </row>
    <row r="268" spans="2:11">
      <c r="B268" s="132"/>
      <c r="C268" s="132"/>
      <c r="D268" s="140"/>
      <c r="E268" s="140"/>
      <c r="F268" s="140"/>
      <c r="G268" s="140"/>
      <c r="H268" s="140"/>
      <c r="I268" s="114"/>
      <c r="J268" s="114"/>
      <c r="K268" s="114"/>
    </row>
    <row r="269" spans="2:11">
      <c r="B269" s="132"/>
      <c r="C269" s="132"/>
      <c r="D269" s="140"/>
      <c r="E269" s="140"/>
      <c r="F269" s="140"/>
      <c r="G269" s="140"/>
      <c r="H269" s="140"/>
      <c r="I269" s="114"/>
      <c r="J269" s="114"/>
      <c r="K269" s="114"/>
    </row>
    <row r="270" spans="2:11">
      <c r="B270" s="132"/>
      <c r="C270" s="132"/>
      <c r="D270" s="140"/>
      <c r="E270" s="140"/>
      <c r="F270" s="140"/>
      <c r="G270" s="140"/>
      <c r="H270" s="140"/>
      <c r="I270" s="114"/>
      <c r="J270" s="114"/>
      <c r="K270" s="114"/>
    </row>
    <row r="271" spans="2:11">
      <c r="B271" s="132"/>
      <c r="C271" s="132"/>
      <c r="D271" s="140"/>
      <c r="E271" s="140"/>
      <c r="F271" s="140"/>
      <c r="G271" s="140"/>
      <c r="H271" s="140"/>
      <c r="I271" s="114"/>
      <c r="J271" s="114"/>
      <c r="K271" s="114"/>
    </row>
    <row r="272" spans="2:11">
      <c r="B272" s="132"/>
      <c r="C272" s="132"/>
      <c r="D272" s="140"/>
      <c r="E272" s="140"/>
      <c r="F272" s="140"/>
      <c r="G272" s="140"/>
      <c r="H272" s="140"/>
      <c r="I272" s="114"/>
      <c r="J272" s="114"/>
      <c r="K272" s="114"/>
    </row>
    <row r="273" spans="2:11">
      <c r="B273" s="132"/>
      <c r="C273" s="132"/>
      <c r="D273" s="140"/>
      <c r="E273" s="140"/>
      <c r="F273" s="140"/>
      <c r="G273" s="140"/>
      <c r="H273" s="140"/>
      <c r="I273" s="114"/>
      <c r="J273" s="114"/>
      <c r="K273" s="114"/>
    </row>
    <row r="274" spans="2:11">
      <c r="B274" s="132"/>
      <c r="C274" s="132"/>
      <c r="D274" s="140"/>
      <c r="E274" s="140"/>
      <c r="F274" s="140"/>
      <c r="G274" s="140"/>
      <c r="H274" s="140"/>
      <c r="I274" s="114"/>
      <c r="J274" s="114"/>
      <c r="K274" s="114"/>
    </row>
    <row r="275" spans="2:11">
      <c r="B275" s="132"/>
      <c r="C275" s="132"/>
      <c r="D275" s="140"/>
      <c r="E275" s="140"/>
      <c r="F275" s="140"/>
      <c r="G275" s="140"/>
      <c r="H275" s="140"/>
      <c r="I275" s="114"/>
      <c r="J275" s="114"/>
      <c r="K275" s="114"/>
    </row>
    <row r="276" spans="2:11">
      <c r="B276" s="132"/>
      <c r="C276" s="132"/>
      <c r="D276" s="140"/>
      <c r="E276" s="140"/>
      <c r="F276" s="140"/>
      <c r="G276" s="140"/>
      <c r="H276" s="140"/>
      <c r="I276" s="114"/>
      <c r="J276" s="114"/>
      <c r="K276" s="114"/>
    </row>
    <row r="277" spans="2:11">
      <c r="B277" s="132"/>
      <c r="C277" s="132"/>
      <c r="D277" s="140"/>
      <c r="E277" s="140"/>
      <c r="F277" s="140"/>
      <c r="G277" s="140"/>
      <c r="H277" s="140"/>
      <c r="I277" s="114"/>
      <c r="J277" s="114"/>
      <c r="K277" s="114"/>
    </row>
    <row r="278" spans="2:11">
      <c r="B278" s="132"/>
      <c r="C278" s="132"/>
      <c r="D278" s="140"/>
      <c r="E278" s="140"/>
      <c r="F278" s="140"/>
      <c r="G278" s="140"/>
      <c r="H278" s="140"/>
      <c r="I278" s="114"/>
      <c r="J278" s="114"/>
      <c r="K278" s="114"/>
    </row>
    <row r="279" spans="2:11">
      <c r="B279" s="132"/>
      <c r="C279" s="132"/>
      <c r="D279" s="140"/>
      <c r="E279" s="140"/>
      <c r="F279" s="140"/>
      <c r="G279" s="140"/>
      <c r="H279" s="140"/>
      <c r="I279" s="114"/>
      <c r="J279" s="114"/>
      <c r="K279" s="114"/>
    </row>
    <row r="280" spans="2:11">
      <c r="B280" s="132"/>
      <c r="C280" s="132"/>
      <c r="D280" s="140"/>
      <c r="E280" s="140"/>
      <c r="F280" s="140"/>
      <c r="G280" s="140"/>
      <c r="H280" s="140"/>
      <c r="I280" s="114"/>
      <c r="J280" s="114"/>
      <c r="K280" s="114"/>
    </row>
    <row r="281" spans="2:11">
      <c r="B281" s="132"/>
      <c r="C281" s="132"/>
      <c r="D281" s="140"/>
      <c r="E281" s="140"/>
      <c r="F281" s="140"/>
      <c r="G281" s="140"/>
      <c r="H281" s="140"/>
      <c r="I281" s="114"/>
      <c r="J281" s="114"/>
      <c r="K281" s="114"/>
    </row>
    <row r="282" spans="2:11">
      <c r="B282" s="132"/>
      <c r="C282" s="132"/>
      <c r="D282" s="140"/>
      <c r="E282" s="140"/>
      <c r="F282" s="140"/>
      <c r="G282" s="140"/>
      <c r="H282" s="140"/>
      <c r="I282" s="114"/>
      <c r="J282" s="114"/>
      <c r="K282" s="114"/>
    </row>
    <row r="283" spans="2:11">
      <c r="B283" s="132"/>
      <c r="C283" s="132"/>
      <c r="D283" s="140"/>
      <c r="E283" s="140"/>
      <c r="F283" s="140"/>
      <c r="G283" s="140"/>
      <c r="H283" s="140"/>
      <c r="I283" s="114"/>
      <c r="J283" s="114"/>
      <c r="K283" s="114"/>
    </row>
    <row r="284" spans="2:11">
      <c r="B284" s="132"/>
      <c r="C284" s="132"/>
      <c r="D284" s="140"/>
      <c r="E284" s="140"/>
      <c r="F284" s="140"/>
      <c r="G284" s="140"/>
      <c r="H284" s="140"/>
      <c r="I284" s="114"/>
      <c r="J284" s="114"/>
      <c r="K284" s="114"/>
    </row>
    <row r="285" spans="2:11">
      <c r="B285" s="132"/>
      <c r="C285" s="132"/>
      <c r="D285" s="140"/>
      <c r="E285" s="140"/>
      <c r="F285" s="140"/>
      <c r="G285" s="140"/>
      <c r="H285" s="140"/>
      <c r="I285" s="114"/>
      <c r="J285" s="114"/>
      <c r="K285" s="114"/>
    </row>
    <row r="286" spans="2:11">
      <c r="B286" s="132"/>
      <c r="C286" s="132"/>
      <c r="D286" s="140"/>
      <c r="E286" s="140"/>
      <c r="F286" s="140"/>
      <c r="G286" s="140"/>
      <c r="H286" s="140"/>
      <c r="I286" s="114"/>
      <c r="J286" s="114"/>
      <c r="K286" s="114"/>
    </row>
    <row r="287" spans="2:11">
      <c r="B287" s="132"/>
      <c r="C287" s="132"/>
      <c r="D287" s="140"/>
      <c r="E287" s="140"/>
      <c r="F287" s="140"/>
      <c r="G287" s="140"/>
      <c r="H287" s="140"/>
      <c r="I287" s="114"/>
      <c r="J287" s="114"/>
      <c r="K287" s="114"/>
    </row>
    <row r="288" spans="2:11">
      <c r="B288" s="132"/>
      <c r="C288" s="132"/>
      <c r="D288" s="140"/>
      <c r="E288" s="140"/>
      <c r="F288" s="140"/>
      <c r="G288" s="140"/>
      <c r="H288" s="140"/>
      <c r="I288" s="114"/>
      <c r="J288" s="114"/>
      <c r="K288" s="114"/>
    </row>
    <row r="289" spans="2:11">
      <c r="B289" s="132"/>
      <c r="C289" s="132"/>
      <c r="D289" s="140"/>
      <c r="E289" s="140"/>
      <c r="F289" s="140"/>
      <c r="G289" s="140"/>
      <c r="H289" s="140"/>
      <c r="I289" s="114"/>
      <c r="J289" s="114"/>
      <c r="K289" s="114"/>
    </row>
    <row r="290" spans="2:11">
      <c r="B290" s="132"/>
      <c r="C290" s="132"/>
      <c r="D290" s="140"/>
      <c r="E290" s="140"/>
      <c r="F290" s="140"/>
      <c r="G290" s="140"/>
      <c r="H290" s="140"/>
      <c r="I290" s="114"/>
      <c r="J290" s="114"/>
      <c r="K290" s="114"/>
    </row>
    <row r="291" spans="2:11">
      <c r="B291" s="132"/>
      <c r="C291" s="132"/>
      <c r="D291" s="140"/>
      <c r="E291" s="140"/>
      <c r="F291" s="140"/>
      <c r="G291" s="140"/>
      <c r="H291" s="140"/>
      <c r="I291" s="114"/>
      <c r="J291" s="114"/>
      <c r="K291" s="114"/>
    </row>
    <row r="292" spans="2:11">
      <c r="B292" s="132"/>
      <c r="C292" s="132"/>
      <c r="D292" s="140"/>
      <c r="E292" s="140"/>
      <c r="F292" s="140"/>
      <c r="G292" s="140"/>
      <c r="H292" s="140"/>
      <c r="I292" s="114"/>
      <c r="J292" s="114"/>
      <c r="K292" s="114"/>
    </row>
    <row r="293" spans="2:11">
      <c r="B293" s="132"/>
      <c r="C293" s="132"/>
      <c r="D293" s="140"/>
      <c r="E293" s="140"/>
      <c r="F293" s="140"/>
      <c r="G293" s="140"/>
      <c r="H293" s="140"/>
      <c r="I293" s="114"/>
      <c r="J293" s="114"/>
      <c r="K293" s="114"/>
    </row>
    <row r="294" spans="2:11">
      <c r="B294" s="132"/>
      <c r="C294" s="132"/>
      <c r="D294" s="140"/>
      <c r="E294" s="140"/>
      <c r="F294" s="140"/>
      <c r="G294" s="140"/>
      <c r="H294" s="140"/>
      <c r="I294" s="114"/>
      <c r="J294" s="114"/>
      <c r="K294" s="114"/>
    </row>
    <row r="295" spans="2:11">
      <c r="B295" s="132"/>
      <c r="C295" s="132"/>
      <c r="D295" s="140"/>
      <c r="E295" s="140"/>
      <c r="F295" s="140"/>
      <c r="G295" s="140"/>
      <c r="H295" s="140"/>
      <c r="I295" s="114"/>
      <c r="J295" s="114"/>
      <c r="K295" s="114"/>
    </row>
    <row r="296" spans="2:11">
      <c r="B296" s="132"/>
      <c r="C296" s="132"/>
      <c r="D296" s="140"/>
      <c r="E296" s="140"/>
      <c r="F296" s="140"/>
      <c r="G296" s="140"/>
      <c r="H296" s="140"/>
      <c r="I296" s="114"/>
      <c r="J296" s="114"/>
      <c r="K296" s="114"/>
    </row>
    <row r="297" spans="2:11">
      <c r="B297" s="132"/>
      <c r="C297" s="132"/>
      <c r="D297" s="140"/>
      <c r="E297" s="140"/>
      <c r="F297" s="140"/>
      <c r="G297" s="140"/>
      <c r="H297" s="140"/>
      <c r="I297" s="114"/>
      <c r="J297" s="114"/>
      <c r="K297" s="114"/>
    </row>
    <row r="298" spans="2:11">
      <c r="B298" s="132"/>
      <c r="C298" s="132"/>
      <c r="D298" s="140"/>
      <c r="E298" s="140"/>
      <c r="F298" s="140"/>
      <c r="G298" s="140"/>
      <c r="H298" s="140"/>
      <c r="I298" s="114"/>
      <c r="J298" s="114"/>
      <c r="K298" s="114"/>
    </row>
    <row r="299" spans="2:11">
      <c r="B299" s="132"/>
      <c r="C299" s="132"/>
      <c r="D299" s="140"/>
      <c r="E299" s="140"/>
      <c r="F299" s="140"/>
      <c r="G299" s="140"/>
      <c r="H299" s="140"/>
      <c r="I299" s="114"/>
      <c r="J299" s="114"/>
      <c r="K299" s="114"/>
    </row>
    <row r="300" spans="2:11">
      <c r="B300" s="132"/>
      <c r="C300" s="132"/>
      <c r="D300" s="140"/>
      <c r="E300" s="140"/>
      <c r="F300" s="140"/>
      <c r="G300" s="140"/>
      <c r="H300" s="140"/>
      <c r="I300" s="114"/>
      <c r="J300" s="114"/>
      <c r="K300" s="114"/>
    </row>
    <row r="301" spans="2:11">
      <c r="B301" s="132"/>
      <c r="C301" s="132"/>
      <c r="D301" s="140"/>
      <c r="E301" s="140"/>
      <c r="F301" s="140"/>
      <c r="G301" s="140"/>
      <c r="H301" s="140"/>
      <c r="I301" s="114"/>
      <c r="J301" s="114"/>
      <c r="K301" s="114"/>
    </row>
    <row r="302" spans="2:11">
      <c r="B302" s="132"/>
      <c r="C302" s="132"/>
      <c r="D302" s="140"/>
      <c r="E302" s="140"/>
      <c r="F302" s="140"/>
      <c r="G302" s="140"/>
      <c r="H302" s="140"/>
      <c r="I302" s="114"/>
      <c r="J302" s="114"/>
      <c r="K302" s="114"/>
    </row>
    <row r="303" spans="2:11">
      <c r="B303" s="132"/>
      <c r="C303" s="132"/>
      <c r="D303" s="140"/>
      <c r="E303" s="140"/>
      <c r="F303" s="140"/>
      <c r="G303" s="140"/>
      <c r="H303" s="140"/>
      <c r="I303" s="114"/>
      <c r="J303" s="114"/>
      <c r="K303" s="114"/>
    </row>
    <row r="304" spans="2:11">
      <c r="B304" s="132"/>
      <c r="C304" s="132"/>
      <c r="D304" s="140"/>
      <c r="E304" s="140"/>
      <c r="F304" s="140"/>
      <c r="G304" s="140"/>
      <c r="H304" s="140"/>
      <c r="I304" s="114"/>
      <c r="J304" s="114"/>
      <c r="K304" s="114"/>
    </row>
    <row r="305" spans="2:11">
      <c r="B305" s="132"/>
      <c r="C305" s="132"/>
      <c r="D305" s="140"/>
      <c r="E305" s="140"/>
      <c r="F305" s="140"/>
      <c r="G305" s="140"/>
      <c r="H305" s="140"/>
      <c r="I305" s="114"/>
      <c r="J305" s="114"/>
      <c r="K305" s="114"/>
    </row>
    <row r="306" spans="2:11">
      <c r="B306" s="132"/>
      <c r="C306" s="132"/>
      <c r="D306" s="140"/>
      <c r="E306" s="140"/>
      <c r="F306" s="140"/>
      <c r="G306" s="140"/>
      <c r="H306" s="140"/>
      <c r="I306" s="114"/>
      <c r="J306" s="114"/>
      <c r="K306" s="114"/>
    </row>
    <row r="307" spans="2:11">
      <c r="B307" s="132"/>
      <c r="C307" s="132"/>
      <c r="D307" s="140"/>
      <c r="E307" s="140"/>
      <c r="F307" s="140"/>
      <c r="G307" s="140"/>
      <c r="H307" s="140"/>
      <c r="I307" s="114"/>
      <c r="J307" s="114"/>
      <c r="K307" s="114"/>
    </row>
    <row r="308" spans="2:11">
      <c r="B308" s="132"/>
      <c r="C308" s="132"/>
      <c r="D308" s="140"/>
      <c r="E308" s="140"/>
      <c r="F308" s="140"/>
      <c r="G308" s="140"/>
      <c r="H308" s="140"/>
      <c r="I308" s="114"/>
      <c r="J308" s="114"/>
      <c r="K308" s="114"/>
    </row>
    <row r="309" spans="2:11">
      <c r="B309" s="132"/>
      <c r="C309" s="132"/>
      <c r="D309" s="140"/>
      <c r="E309" s="140"/>
      <c r="F309" s="140"/>
      <c r="G309" s="140"/>
      <c r="H309" s="140"/>
      <c r="I309" s="114"/>
      <c r="J309" s="114"/>
      <c r="K309" s="114"/>
    </row>
    <row r="310" spans="2:11">
      <c r="B310" s="132"/>
      <c r="C310" s="132"/>
      <c r="D310" s="140"/>
      <c r="E310" s="140"/>
      <c r="F310" s="140"/>
      <c r="G310" s="140"/>
      <c r="H310" s="140"/>
      <c r="I310" s="114"/>
      <c r="J310" s="114"/>
      <c r="K310" s="114"/>
    </row>
    <row r="311" spans="2:11">
      <c r="B311" s="132"/>
      <c r="C311" s="132"/>
      <c r="D311" s="140"/>
      <c r="E311" s="140"/>
      <c r="F311" s="140"/>
      <c r="G311" s="140"/>
      <c r="H311" s="140"/>
      <c r="I311" s="114"/>
      <c r="J311" s="114"/>
      <c r="K311" s="114"/>
    </row>
    <row r="312" spans="2:11">
      <c r="B312" s="132"/>
      <c r="C312" s="132"/>
      <c r="D312" s="140"/>
      <c r="E312" s="140"/>
      <c r="F312" s="140"/>
      <c r="G312" s="140"/>
      <c r="H312" s="140"/>
      <c r="I312" s="114"/>
      <c r="J312" s="114"/>
      <c r="K312" s="11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151</v>
      </c>
      <c r="C1" s="77" t="s" vm="1">
        <v>224</v>
      </c>
    </row>
    <row r="2" spans="2:15">
      <c r="B2" s="56" t="s">
        <v>150</v>
      </c>
      <c r="C2" s="77" t="s">
        <v>225</v>
      </c>
    </row>
    <row r="3" spans="2:15">
      <c r="B3" s="56" t="s">
        <v>152</v>
      </c>
      <c r="C3" s="77" t="s">
        <v>226</v>
      </c>
    </row>
    <row r="4" spans="2:15">
      <c r="B4" s="56" t="s">
        <v>153</v>
      </c>
      <c r="C4" s="77">
        <v>2208</v>
      </c>
    </row>
    <row r="6" spans="2:15" ht="26.25" customHeight="1">
      <c r="B6" s="161" t="s">
        <v>185</v>
      </c>
      <c r="C6" s="162"/>
      <c r="D6" s="162"/>
      <c r="E6" s="162"/>
      <c r="F6" s="162"/>
      <c r="G6" s="162"/>
      <c r="H6" s="162"/>
      <c r="I6" s="162"/>
      <c r="J6" s="162"/>
      <c r="K6" s="163"/>
    </row>
    <row r="7" spans="2:15" s="3" customFormat="1" ht="63">
      <c r="B7" s="59" t="s">
        <v>121</v>
      </c>
      <c r="C7" s="61" t="s">
        <v>45</v>
      </c>
      <c r="D7" s="61" t="s">
        <v>15</v>
      </c>
      <c r="E7" s="61" t="s">
        <v>16</v>
      </c>
      <c r="F7" s="61" t="s">
        <v>58</v>
      </c>
      <c r="G7" s="61" t="s">
        <v>106</v>
      </c>
      <c r="H7" s="61" t="s">
        <v>54</v>
      </c>
      <c r="I7" s="61" t="s">
        <v>115</v>
      </c>
      <c r="J7" s="61" t="s">
        <v>154</v>
      </c>
      <c r="K7" s="63" t="s">
        <v>155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211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78" t="s">
        <v>57</v>
      </c>
      <c r="C10" s="79"/>
      <c r="D10" s="79"/>
      <c r="E10" s="79"/>
      <c r="F10" s="79"/>
      <c r="G10" s="79"/>
      <c r="H10" s="87">
        <v>0</v>
      </c>
      <c r="I10" s="86">
        <v>1.9435803929999997</v>
      </c>
      <c r="J10" s="87">
        <v>1</v>
      </c>
      <c r="K10" s="87">
        <f>I10/'סכום נכסי הקרן'!$C$42</f>
        <v>1.5760601125342904E-5</v>
      </c>
      <c r="O10" s="1"/>
    </row>
    <row r="11" spans="2:15" ht="21" customHeight="1">
      <c r="B11" s="102" t="s">
        <v>203</v>
      </c>
      <c r="C11" s="79"/>
      <c r="D11" s="79"/>
      <c r="E11" s="79"/>
      <c r="F11" s="79"/>
      <c r="G11" s="79"/>
      <c r="H11" s="87">
        <v>0</v>
      </c>
      <c r="I11" s="86">
        <v>1.9435803929999997</v>
      </c>
      <c r="J11" s="87">
        <v>1</v>
      </c>
      <c r="K11" s="87">
        <f>I11/'סכום נכסי הקרן'!$C$42</f>
        <v>1.5760601125342904E-5</v>
      </c>
    </row>
    <row r="12" spans="2:15">
      <c r="B12" s="82" t="s">
        <v>1763</v>
      </c>
      <c r="C12" s="79" t="s">
        <v>1764</v>
      </c>
      <c r="D12" s="79" t="s">
        <v>632</v>
      </c>
      <c r="E12" s="79" t="s">
        <v>258</v>
      </c>
      <c r="F12" s="93">
        <v>0</v>
      </c>
      <c r="G12" s="92" t="s">
        <v>138</v>
      </c>
      <c r="H12" s="87">
        <v>0</v>
      </c>
      <c r="I12" s="86">
        <v>1.9435803929999997</v>
      </c>
      <c r="J12" s="87">
        <v>1</v>
      </c>
      <c r="K12" s="87">
        <f>I12/'סכום נכסי הקרן'!$C$42</f>
        <v>1.5760601125342904E-5</v>
      </c>
    </row>
    <row r="13" spans="2:15">
      <c r="B13" s="102"/>
      <c r="C13" s="79"/>
      <c r="D13" s="79"/>
      <c r="E13" s="79"/>
      <c r="F13" s="79"/>
      <c r="G13" s="79"/>
      <c r="H13" s="87"/>
      <c r="I13" s="79"/>
      <c r="J13" s="87"/>
      <c r="K13" s="79"/>
    </row>
    <row r="14" spans="2:15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15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5">
      <c r="B16" s="134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134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132"/>
      <c r="C113" s="114"/>
      <c r="D113" s="140"/>
      <c r="E113" s="140"/>
      <c r="F113" s="140"/>
      <c r="G113" s="140"/>
      <c r="H113" s="140"/>
      <c r="I113" s="114"/>
      <c r="J113" s="114"/>
      <c r="K113" s="114"/>
    </row>
    <row r="114" spans="2:11">
      <c r="B114" s="132"/>
      <c r="C114" s="114"/>
      <c r="D114" s="140"/>
      <c r="E114" s="140"/>
      <c r="F114" s="140"/>
      <c r="G114" s="140"/>
      <c r="H114" s="140"/>
      <c r="I114" s="114"/>
      <c r="J114" s="114"/>
      <c r="K114" s="114"/>
    </row>
    <row r="115" spans="2:11">
      <c r="B115" s="132"/>
      <c r="C115" s="114"/>
      <c r="D115" s="140"/>
      <c r="E115" s="140"/>
      <c r="F115" s="140"/>
      <c r="G115" s="140"/>
      <c r="H115" s="140"/>
      <c r="I115" s="114"/>
      <c r="J115" s="114"/>
      <c r="K115" s="114"/>
    </row>
    <row r="116" spans="2:11">
      <c r="B116" s="132"/>
      <c r="C116" s="114"/>
      <c r="D116" s="140"/>
      <c r="E116" s="140"/>
      <c r="F116" s="140"/>
      <c r="G116" s="140"/>
      <c r="H116" s="140"/>
      <c r="I116" s="114"/>
      <c r="J116" s="114"/>
      <c r="K116" s="114"/>
    </row>
    <row r="117" spans="2:11">
      <c r="B117" s="132"/>
      <c r="C117" s="114"/>
      <c r="D117" s="140"/>
      <c r="E117" s="140"/>
      <c r="F117" s="140"/>
      <c r="G117" s="140"/>
      <c r="H117" s="140"/>
      <c r="I117" s="114"/>
      <c r="J117" s="114"/>
      <c r="K117" s="114"/>
    </row>
    <row r="118" spans="2:11">
      <c r="B118" s="132"/>
      <c r="C118" s="114"/>
      <c r="D118" s="140"/>
      <c r="E118" s="140"/>
      <c r="F118" s="140"/>
      <c r="G118" s="140"/>
      <c r="H118" s="140"/>
      <c r="I118" s="114"/>
      <c r="J118" s="114"/>
      <c r="K118" s="114"/>
    </row>
    <row r="119" spans="2:11">
      <c r="B119" s="132"/>
      <c r="C119" s="114"/>
      <c r="D119" s="140"/>
      <c r="E119" s="140"/>
      <c r="F119" s="140"/>
      <c r="G119" s="140"/>
      <c r="H119" s="140"/>
      <c r="I119" s="114"/>
      <c r="J119" s="114"/>
      <c r="K119" s="114"/>
    </row>
    <row r="120" spans="2:11">
      <c r="B120" s="132"/>
      <c r="C120" s="114"/>
      <c r="D120" s="140"/>
      <c r="E120" s="140"/>
      <c r="F120" s="140"/>
      <c r="G120" s="140"/>
      <c r="H120" s="140"/>
      <c r="I120" s="114"/>
      <c r="J120" s="114"/>
      <c r="K120" s="114"/>
    </row>
    <row r="121" spans="2:11">
      <c r="B121" s="132"/>
      <c r="C121" s="114"/>
      <c r="D121" s="140"/>
      <c r="E121" s="140"/>
      <c r="F121" s="140"/>
      <c r="G121" s="140"/>
      <c r="H121" s="140"/>
      <c r="I121" s="114"/>
      <c r="J121" s="114"/>
      <c r="K121" s="114"/>
    </row>
    <row r="122" spans="2:11">
      <c r="B122" s="132"/>
      <c r="C122" s="114"/>
      <c r="D122" s="140"/>
      <c r="E122" s="140"/>
      <c r="F122" s="140"/>
      <c r="G122" s="140"/>
      <c r="H122" s="140"/>
      <c r="I122" s="114"/>
      <c r="J122" s="114"/>
      <c r="K122" s="114"/>
    </row>
    <row r="123" spans="2:11">
      <c r="B123" s="132"/>
      <c r="C123" s="114"/>
      <c r="D123" s="140"/>
      <c r="E123" s="140"/>
      <c r="F123" s="140"/>
      <c r="G123" s="140"/>
      <c r="H123" s="140"/>
      <c r="I123" s="114"/>
      <c r="J123" s="114"/>
      <c r="K123" s="114"/>
    </row>
    <row r="124" spans="2:11">
      <c r="B124" s="132"/>
      <c r="C124" s="114"/>
      <c r="D124" s="140"/>
      <c r="E124" s="140"/>
      <c r="F124" s="140"/>
      <c r="G124" s="140"/>
      <c r="H124" s="140"/>
      <c r="I124" s="114"/>
      <c r="J124" s="114"/>
      <c r="K124" s="114"/>
    </row>
    <row r="125" spans="2:11">
      <c r="B125" s="132"/>
      <c r="C125" s="114"/>
      <c r="D125" s="140"/>
      <c r="E125" s="140"/>
      <c r="F125" s="140"/>
      <c r="G125" s="140"/>
      <c r="H125" s="140"/>
      <c r="I125" s="114"/>
      <c r="J125" s="114"/>
      <c r="K125" s="114"/>
    </row>
    <row r="126" spans="2:11">
      <c r="B126" s="132"/>
      <c r="C126" s="114"/>
      <c r="D126" s="140"/>
      <c r="E126" s="140"/>
      <c r="F126" s="140"/>
      <c r="G126" s="140"/>
      <c r="H126" s="140"/>
      <c r="I126" s="114"/>
      <c r="J126" s="114"/>
      <c r="K126" s="114"/>
    </row>
    <row r="127" spans="2:11">
      <c r="B127" s="132"/>
      <c r="C127" s="114"/>
      <c r="D127" s="140"/>
      <c r="E127" s="140"/>
      <c r="F127" s="140"/>
      <c r="G127" s="140"/>
      <c r="H127" s="140"/>
      <c r="I127" s="114"/>
      <c r="J127" s="114"/>
      <c r="K127" s="114"/>
    </row>
    <row r="128" spans="2:11">
      <c r="B128" s="132"/>
      <c r="C128" s="114"/>
      <c r="D128" s="140"/>
      <c r="E128" s="140"/>
      <c r="F128" s="140"/>
      <c r="G128" s="140"/>
      <c r="H128" s="140"/>
      <c r="I128" s="114"/>
      <c r="J128" s="114"/>
      <c r="K128" s="114"/>
    </row>
    <row r="129" spans="2:11">
      <c r="B129" s="132"/>
      <c r="C129" s="114"/>
      <c r="D129" s="140"/>
      <c r="E129" s="140"/>
      <c r="F129" s="140"/>
      <c r="G129" s="140"/>
      <c r="H129" s="140"/>
      <c r="I129" s="114"/>
      <c r="J129" s="114"/>
      <c r="K129" s="114"/>
    </row>
    <row r="130" spans="2:11">
      <c r="B130" s="132"/>
      <c r="C130" s="114"/>
      <c r="D130" s="140"/>
      <c r="E130" s="140"/>
      <c r="F130" s="140"/>
      <c r="G130" s="140"/>
      <c r="H130" s="140"/>
      <c r="I130" s="114"/>
      <c r="J130" s="114"/>
      <c r="K130" s="114"/>
    </row>
    <row r="131" spans="2:11">
      <c r="B131" s="132"/>
      <c r="C131" s="114"/>
      <c r="D131" s="140"/>
      <c r="E131" s="140"/>
      <c r="F131" s="140"/>
      <c r="G131" s="140"/>
      <c r="H131" s="140"/>
      <c r="I131" s="114"/>
      <c r="J131" s="114"/>
      <c r="K131" s="114"/>
    </row>
    <row r="132" spans="2:11">
      <c r="B132" s="132"/>
      <c r="C132" s="114"/>
      <c r="D132" s="140"/>
      <c r="E132" s="140"/>
      <c r="F132" s="140"/>
      <c r="G132" s="140"/>
      <c r="H132" s="140"/>
      <c r="I132" s="114"/>
      <c r="J132" s="114"/>
      <c r="K132" s="114"/>
    </row>
    <row r="133" spans="2:11">
      <c r="B133" s="132"/>
      <c r="C133" s="114"/>
      <c r="D133" s="140"/>
      <c r="E133" s="140"/>
      <c r="F133" s="140"/>
      <c r="G133" s="140"/>
      <c r="H133" s="140"/>
      <c r="I133" s="114"/>
      <c r="J133" s="114"/>
      <c r="K133" s="114"/>
    </row>
    <row r="134" spans="2:11">
      <c r="B134" s="132"/>
      <c r="C134" s="114"/>
      <c r="D134" s="140"/>
      <c r="E134" s="140"/>
      <c r="F134" s="140"/>
      <c r="G134" s="140"/>
      <c r="H134" s="140"/>
      <c r="I134" s="114"/>
      <c r="J134" s="114"/>
      <c r="K134" s="114"/>
    </row>
    <row r="135" spans="2:11">
      <c r="B135" s="132"/>
      <c r="C135" s="114"/>
      <c r="D135" s="140"/>
      <c r="E135" s="140"/>
      <c r="F135" s="140"/>
      <c r="G135" s="140"/>
      <c r="H135" s="140"/>
      <c r="I135" s="114"/>
      <c r="J135" s="114"/>
      <c r="K135" s="114"/>
    </row>
    <row r="136" spans="2:11">
      <c r="B136" s="132"/>
      <c r="C136" s="114"/>
      <c r="D136" s="140"/>
      <c r="E136" s="140"/>
      <c r="F136" s="140"/>
      <c r="G136" s="140"/>
      <c r="H136" s="140"/>
      <c r="I136" s="114"/>
      <c r="J136" s="114"/>
      <c r="K136" s="114"/>
    </row>
    <row r="137" spans="2:11">
      <c r="B137" s="132"/>
      <c r="C137" s="114"/>
      <c r="D137" s="140"/>
      <c r="E137" s="140"/>
      <c r="F137" s="140"/>
      <c r="G137" s="140"/>
      <c r="H137" s="140"/>
      <c r="I137" s="114"/>
      <c r="J137" s="114"/>
      <c r="K137" s="114"/>
    </row>
    <row r="138" spans="2:11">
      <c r="B138" s="132"/>
      <c r="C138" s="114"/>
      <c r="D138" s="140"/>
      <c r="E138" s="140"/>
      <c r="F138" s="140"/>
      <c r="G138" s="140"/>
      <c r="H138" s="140"/>
      <c r="I138" s="114"/>
      <c r="J138" s="114"/>
      <c r="K138" s="114"/>
    </row>
    <row r="139" spans="2:11">
      <c r="B139" s="132"/>
      <c r="C139" s="114"/>
      <c r="D139" s="140"/>
      <c r="E139" s="140"/>
      <c r="F139" s="140"/>
      <c r="G139" s="140"/>
      <c r="H139" s="140"/>
      <c r="I139" s="114"/>
      <c r="J139" s="114"/>
      <c r="K139" s="114"/>
    </row>
    <row r="140" spans="2:11">
      <c r="B140" s="132"/>
      <c r="C140" s="114"/>
      <c r="D140" s="140"/>
      <c r="E140" s="140"/>
      <c r="F140" s="140"/>
      <c r="G140" s="140"/>
      <c r="H140" s="140"/>
      <c r="I140" s="114"/>
      <c r="J140" s="114"/>
      <c r="K140" s="114"/>
    </row>
    <row r="141" spans="2:11">
      <c r="B141" s="132"/>
      <c r="C141" s="114"/>
      <c r="D141" s="140"/>
      <c r="E141" s="140"/>
      <c r="F141" s="140"/>
      <c r="G141" s="140"/>
      <c r="H141" s="140"/>
      <c r="I141" s="114"/>
      <c r="J141" s="114"/>
      <c r="K141" s="114"/>
    </row>
    <row r="142" spans="2:11">
      <c r="B142" s="132"/>
      <c r="C142" s="114"/>
      <c r="D142" s="140"/>
      <c r="E142" s="140"/>
      <c r="F142" s="140"/>
      <c r="G142" s="140"/>
      <c r="H142" s="140"/>
      <c r="I142" s="114"/>
      <c r="J142" s="114"/>
      <c r="K142" s="114"/>
    </row>
    <row r="143" spans="2:11">
      <c r="B143" s="132"/>
      <c r="C143" s="114"/>
      <c r="D143" s="140"/>
      <c r="E143" s="140"/>
      <c r="F143" s="140"/>
      <c r="G143" s="140"/>
      <c r="H143" s="140"/>
      <c r="I143" s="114"/>
      <c r="J143" s="114"/>
      <c r="K143" s="114"/>
    </row>
    <row r="144" spans="2:11">
      <c r="B144" s="132"/>
      <c r="C144" s="114"/>
      <c r="D144" s="140"/>
      <c r="E144" s="140"/>
      <c r="F144" s="140"/>
      <c r="G144" s="140"/>
      <c r="H144" s="140"/>
      <c r="I144" s="114"/>
      <c r="J144" s="114"/>
      <c r="K144" s="114"/>
    </row>
    <row r="145" spans="2:11">
      <c r="B145" s="132"/>
      <c r="C145" s="114"/>
      <c r="D145" s="140"/>
      <c r="E145" s="140"/>
      <c r="F145" s="140"/>
      <c r="G145" s="140"/>
      <c r="H145" s="140"/>
      <c r="I145" s="114"/>
      <c r="J145" s="114"/>
      <c r="K145" s="114"/>
    </row>
    <row r="146" spans="2:11">
      <c r="B146" s="132"/>
      <c r="C146" s="114"/>
      <c r="D146" s="140"/>
      <c r="E146" s="140"/>
      <c r="F146" s="140"/>
      <c r="G146" s="140"/>
      <c r="H146" s="140"/>
      <c r="I146" s="114"/>
      <c r="J146" s="114"/>
      <c r="K146" s="114"/>
    </row>
    <row r="147" spans="2:11">
      <c r="B147" s="132"/>
      <c r="C147" s="114"/>
      <c r="D147" s="140"/>
      <c r="E147" s="140"/>
      <c r="F147" s="140"/>
      <c r="G147" s="140"/>
      <c r="H147" s="140"/>
      <c r="I147" s="114"/>
      <c r="J147" s="114"/>
      <c r="K147" s="114"/>
    </row>
    <row r="148" spans="2:11">
      <c r="B148" s="132"/>
      <c r="C148" s="114"/>
      <c r="D148" s="140"/>
      <c r="E148" s="140"/>
      <c r="F148" s="140"/>
      <c r="G148" s="140"/>
      <c r="H148" s="140"/>
      <c r="I148" s="114"/>
      <c r="J148" s="114"/>
      <c r="K148" s="114"/>
    </row>
    <row r="149" spans="2:11">
      <c r="B149" s="132"/>
      <c r="C149" s="114"/>
      <c r="D149" s="140"/>
      <c r="E149" s="140"/>
      <c r="F149" s="140"/>
      <c r="G149" s="140"/>
      <c r="H149" s="140"/>
      <c r="I149" s="114"/>
      <c r="J149" s="114"/>
      <c r="K149" s="114"/>
    </row>
    <row r="150" spans="2:11">
      <c r="B150" s="132"/>
      <c r="C150" s="114"/>
      <c r="D150" s="140"/>
      <c r="E150" s="140"/>
      <c r="F150" s="140"/>
      <c r="G150" s="140"/>
      <c r="H150" s="140"/>
      <c r="I150" s="114"/>
      <c r="J150" s="114"/>
      <c r="K150" s="114"/>
    </row>
    <row r="151" spans="2:11">
      <c r="B151" s="132"/>
      <c r="C151" s="114"/>
      <c r="D151" s="140"/>
      <c r="E151" s="140"/>
      <c r="F151" s="140"/>
      <c r="G151" s="140"/>
      <c r="H151" s="140"/>
      <c r="I151" s="114"/>
      <c r="J151" s="114"/>
      <c r="K151" s="114"/>
    </row>
    <row r="152" spans="2:11">
      <c r="B152" s="132"/>
      <c r="C152" s="114"/>
      <c r="D152" s="140"/>
      <c r="E152" s="140"/>
      <c r="F152" s="140"/>
      <c r="G152" s="140"/>
      <c r="H152" s="140"/>
      <c r="I152" s="114"/>
      <c r="J152" s="114"/>
      <c r="K152" s="114"/>
    </row>
    <row r="153" spans="2:11">
      <c r="B153" s="132"/>
      <c r="C153" s="114"/>
      <c r="D153" s="140"/>
      <c r="E153" s="140"/>
      <c r="F153" s="140"/>
      <c r="G153" s="140"/>
      <c r="H153" s="140"/>
      <c r="I153" s="114"/>
      <c r="J153" s="114"/>
      <c r="K153" s="114"/>
    </row>
    <row r="154" spans="2:11">
      <c r="B154" s="132"/>
      <c r="C154" s="114"/>
      <c r="D154" s="140"/>
      <c r="E154" s="140"/>
      <c r="F154" s="140"/>
      <c r="G154" s="140"/>
      <c r="H154" s="140"/>
      <c r="I154" s="114"/>
      <c r="J154" s="114"/>
      <c r="K154" s="114"/>
    </row>
    <row r="155" spans="2:11">
      <c r="B155" s="132"/>
      <c r="C155" s="114"/>
      <c r="D155" s="140"/>
      <c r="E155" s="140"/>
      <c r="F155" s="140"/>
      <c r="G155" s="140"/>
      <c r="H155" s="140"/>
      <c r="I155" s="114"/>
      <c r="J155" s="114"/>
      <c r="K155" s="114"/>
    </row>
    <row r="156" spans="2:11">
      <c r="B156" s="132"/>
      <c r="C156" s="114"/>
      <c r="D156" s="140"/>
      <c r="E156" s="140"/>
      <c r="F156" s="140"/>
      <c r="G156" s="140"/>
      <c r="H156" s="140"/>
      <c r="I156" s="114"/>
      <c r="J156" s="114"/>
      <c r="K156" s="114"/>
    </row>
    <row r="157" spans="2:11">
      <c r="B157" s="132"/>
      <c r="C157" s="114"/>
      <c r="D157" s="140"/>
      <c r="E157" s="140"/>
      <c r="F157" s="140"/>
      <c r="G157" s="140"/>
      <c r="H157" s="140"/>
      <c r="I157" s="114"/>
      <c r="J157" s="114"/>
      <c r="K157" s="114"/>
    </row>
    <row r="158" spans="2:11">
      <c r="B158" s="132"/>
      <c r="C158" s="114"/>
      <c r="D158" s="140"/>
      <c r="E158" s="140"/>
      <c r="F158" s="140"/>
      <c r="G158" s="140"/>
      <c r="H158" s="140"/>
      <c r="I158" s="114"/>
      <c r="J158" s="114"/>
      <c r="K158" s="114"/>
    </row>
    <row r="159" spans="2:11">
      <c r="B159" s="132"/>
      <c r="C159" s="114"/>
      <c r="D159" s="140"/>
      <c r="E159" s="140"/>
      <c r="F159" s="140"/>
      <c r="G159" s="140"/>
      <c r="H159" s="140"/>
      <c r="I159" s="114"/>
      <c r="J159" s="114"/>
      <c r="K159" s="114"/>
    </row>
    <row r="160" spans="2:11">
      <c r="B160" s="132"/>
      <c r="C160" s="114"/>
      <c r="D160" s="140"/>
      <c r="E160" s="140"/>
      <c r="F160" s="140"/>
      <c r="G160" s="140"/>
      <c r="H160" s="140"/>
      <c r="I160" s="114"/>
      <c r="J160" s="114"/>
      <c r="K160" s="114"/>
    </row>
    <row r="161" spans="2:11">
      <c r="B161" s="132"/>
      <c r="C161" s="114"/>
      <c r="D161" s="140"/>
      <c r="E161" s="140"/>
      <c r="F161" s="140"/>
      <c r="G161" s="140"/>
      <c r="H161" s="140"/>
      <c r="I161" s="114"/>
      <c r="J161" s="114"/>
      <c r="K161" s="114"/>
    </row>
    <row r="162" spans="2:11">
      <c r="B162" s="132"/>
      <c r="C162" s="114"/>
      <c r="D162" s="140"/>
      <c r="E162" s="140"/>
      <c r="F162" s="140"/>
      <c r="G162" s="140"/>
      <c r="H162" s="140"/>
      <c r="I162" s="114"/>
      <c r="J162" s="114"/>
      <c r="K162" s="114"/>
    </row>
    <row r="163" spans="2:11">
      <c r="B163" s="132"/>
      <c r="C163" s="114"/>
      <c r="D163" s="140"/>
      <c r="E163" s="140"/>
      <c r="F163" s="140"/>
      <c r="G163" s="140"/>
      <c r="H163" s="140"/>
      <c r="I163" s="114"/>
      <c r="J163" s="114"/>
      <c r="K163" s="114"/>
    </row>
    <row r="164" spans="2:11">
      <c r="B164" s="132"/>
      <c r="C164" s="114"/>
      <c r="D164" s="140"/>
      <c r="E164" s="140"/>
      <c r="F164" s="140"/>
      <c r="G164" s="140"/>
      <c r="H164" s="140"/>
      <c r="I164" s="114"/>
      <c r="J164" s="114"/>
      <c r="K164" s="114"/>
    </row>
    <row r="165" spans="2:11">
      <c r="B165" s="132"/>
      <c r="C165" s="114"/>
      <c r="D165" s="140"/>
      <c r="E165" s="140"/>
      <c r="F165" s="140"/>
      <c r="G165" s="140"/>
      <c r="H165" s="140"/>
      <c r="I165" s="114"/>
      <c r="J165" s="114"/>
      <c r="K165" s="114"/>
    </row>
    <row r="166" spans="2:11">
      <c r="B166" s="132"/>
      <c r="C166" s="114"/>
      <c r="D166" s="140"/>
      <c r="E166" s="140"/>
      <c r="F166" s="140"/>
      <c r="G166" s="140"/>
      <c r="H166" s="140"/>
      <c r="I166" s="114"/>
      <c r="J166" s="114"/>
      <c r="K166" s="114"/>
    </row>
    <row r="167" spans="2:11">
      <c r="B167" s="132"/>
      <c r="C167" s="114"/>
      <c r="D167" s="140"/>
      <c r="E167" s="140"/>
      <c r="F167" s="140"/>
      <c r="G167" s="140"/>
      <c r="H167" s="140"/>
      <c r="I167" s="114"/>
      <c r="J167" s="114"/>
      <c r="K167" s="114"/>
    </row>
    <row r="168" spans="2:11">
      <c r="B168" s="132"/>
      <c r="C168" s="114"/>
      <c r="D168" s="140"/>
      <c r="E168" s="140"/>
      <c r="F168" s="140"/>
      <c r="G168" s="140"/>
      <c r="H168" s="140"/>
      <c r="I168" s="114"/>
      <c r="J168" s="114"/>
      <c r="K168" s="114"/>
    </row>
    <row r="169" spans="2:11">
      <c r="B169" s="132"/>
      <c r="C169" s="114"/>
      <c r="D169" s="140"/>
      <c r="E169" s="140"/>
      <c r="F169" s="140"/>
      <c r="G169" s="140"/>
      <c r="H169" s="140"/>
      <c r="I169" s="114"/>
      <c r="J169" s="114"/>
      <c r="K169" s="114"/>
    </row>
    <row r="170" spans="2:11">
      <c r="B170" s="132"/>
      <c r="C170" s="114"/>
      <c r="D170" s="140"/>
      <c r="E170" s="140"/>
      <c r="F170" s="140"/>
      <c r="G170" s="140"/>
      <c r="H170" s="140"/>
      <c r="I170" s="114"/>
      <c r="J170" s="114"/>
      <c r="K170" s="114"/>
    </row>
    <row r="171" spans="2:11">
      <c r="B171" s="132"/>
      <c r="C171" s="114"/>
      <c r="D171" s="140"/>
      <c r="E171" s="140"/>
      <c r="F171" s="140"/>
      <c r="G171" s="140"/>
      <c r="H171" s="140"/>
      <c r="I171" s="114"/>
      <c r="J171" s="114"/>
      <c r="K171" s="114"/>
    </row>
    <row r="172" spans="2:11">
      <c r="B172" s="132"/>
      <c r="C172" s="114"/>
      <c r="D172" s="140"/>
      <c r="E172" s="140"/>
      <c r="F172" s="140"/>
      <c r="G172" s="140"/>
      <c r="H172" s="140"/>
      <c r="I172" s="114"/>
      <c r="J172" s="114"/>
      <c r="K172" s="114"/>
    </row>
    <row r="173" spans="2:11">
      <c r="B173" s="132"/>
      <c r="C173" s="114"/>
      <c r="D173" s="140"/>
      <c r="E173" s="140"/>
      <c r="F173" s="140"/>
      <c r="G173" s="140"/>
      <c r="H173" s="140"/>
      <c r="I173" s="114"/>
      <c r="J173" s="114"/>
      <c r="K173" s="114"/>
    </row>
    <row r="174" spans="2:11">
      <c r="B174" s="132"/>
      <c r="C174" s="114"/>
      <c r="D174" s="140"/>
      <c r="E174" s="140"/>
      <c r="F174" s="140"/>
      <c r="G174" s="140"/>
      <c r="H174" s="140"/>
      <c r="I174" s="114"/>
      <c r="J174" s="114"/>
      <c r="K174" s="114"/>
    </row>
    <row r="175" spans="2:11">
      <c r="B175" s="132"/>
      <c r="C175" s="114"/>
      <c r="D175" s="140"/>
      <c r="E175" s="140"/>
      <c r="F175" s="140"/>
      <c r="G175" s="140"/>
      <c r="H175" s="140"/>
      <c r="I175" s="114"/>
      <c r="J175" s="114"/>
      <c r="K175" s="114"/>
    </row>
    <row r="176" spans="2:11">
      <c r="B176" s="132"/>
      <c r="C176" s="114"/>
      <c r="D176" s="140"/>
      <c r="E176" s="140"/>
      <c r="F176" s="140"/>
      <c r="G176" s="140"/>
      <c r="H176" s="140"/>
      <c r="I176" s="114"/>
      <c r="J176" s="114"/>
      <c r="K176" s="114"/>
    </row>
    <row r="177" spans="2:11">
      <c r="B177" s="132"/>
      <c r="C177" s="114"/>
      <c r="D177" s="140"/>
      <c r="E177" s="140"/>
      <c r="F177" s="140"/>
      <c r="G177" s="140"/>
      <c r="H177" s="140"/>
      <c r="I177" s="114"/>
      <c r="J177" s="114"/>
      <c r="K177" s="114"/>
    </row>
    <row r="178" spans="2:11">
      <c r="B178" s="132"/>
      <c r="C178" s="114"/>
      <c r="D178" s="140"/>
      <c r="E178" s="140"/>
      <c r="F178" s="140"/>
      <c r="G178" s="140"/>
      <c r="H178" s="140"/>
      <c r="I178" s="114"/>
      <c r="J178" s="114"/>
      <c r="K178" s="114"/>
    </row>
    <row r="179" spans="2:11">
      <c r="B179" s="132"/>
      <c r="C179" s="114"/>
      <c r="D179" s="140"/>
      <c r="E179" s="140"/>
      <c r="F179" s="140"/>
      <c r="G179" s="140"/>
      <c r="H179" s="140"/>
      <c r="I179" s="114"/>
      <c r="J179" s="114"/>
      <c r="K179" s="114"/>
    </row>
    <row r="180" spans="2:11">
      <c r="B180" s="132"/>
      <c r="C180" s="114"/>
      <c r="D180" s="140"/>
      <c r="E180" s="140"/>
      <c r="F180" s="140"/>
      <c r="G180" s="140"/>
      <c r="H180" s="140"/>
      <c r="I180" s="114"/>
      <c r="J180" s="114"/>
      <c r="K180" s="114"/>
    </row>
    <row r="181" spans="2:11">
      <c r="B181" s="132"/>
      <c r="C181" s="114"/>
      <c r="D181" s="140"/>
      <c r="E181" s="140"/>
      <c r="F181" s="140"/>
      <c r="G181" s="140"/>
      <c r="H181" s="140"/>
      <c r="I181" s="114"/>
      <c r="J181" s="114"/>
      <c r="K181" s="114"/>
    </row>
    <row r="182" spans="2:11">
      <c r="B182" s="132"/>
      <c r="C182" s="114"/>
      <c r="D182" s="140"/>
      <c r="E182" s="140"/>
      <c r="F182" s="140"/>
      <c r="G182" s="140"/>
      <c r="H182" s="140"/>
      <c r="I182" s="114"/>
      <c r="J182" s="114"/>
      <c r="K182" s="114"/>
    </row>
    <row r="183" spans="2:11">
      <c r="B183" s="132"/>
      <c r="C183" s="114"/>
      <c r="D183" s="140"/>
      <c r="E183" s="140"/>
      <c r="F183" s="140"/>
      <c r="G183" s="140"/>
      <c r="H183" s="140"/>
      <c r="I183" s="114"/>
      <c r="J183" s="114"/>
      <c r="K183" s="114"/>
    </row>
    <row r="184" spans="2:11">
      <c r="B184" s="132"/>
      <c r="C184" s="114"/>
      <c r="D184" s="140"/>
      <c r="E184" s="140"/>
      <c r="F184" s="140"/>
      <c r="G184" s="140"/>
      <c r="H184" s="140"/>
      <c r="I184" s="114"/>
      <c r="J184" s="114"/>
      <c r="K184" s="114"/>
    </row>
    <row r="185" spans="2:11">
      <c r="B185" s="132"/>
      <c r="C185" s="114"/>
      <c r="D185" s="140"/>
      <c r="E185" s="140"/>
      <c r="F185" s="140"/>
      <c r="G185" s="140"/>
      <c r="H185" s="140"/>
      <c r="I185" s="114"/>
      <c r="J185" s="114"/>
      <c r="K185" s="114"/>
    </row>
    <row r="186" spans="2:11">
      <c r="B186" s="132"/>
      <c r="C186" s="114"/>
      <c r="D186" s="140"/>
      <c r="E186" s="140"/>
      <c r="F186" s="140"/>
      <c r="G186" s="140"/>
      <c r="H186" s="140"/>
      <c r="I186" s="114"/>
      <c r="J186" s="114"/>
      <c r="K186" s="114"/>
    </row>
    <row r="187" spans="2:11">
      <c r="B187" s="132"/>
      <c r="C187" s="114"/>
      <c r="D187" s="140"/>
      <c r="E187" s="140"/>
      <c r="F187" s="140"/>
      <c r="G187" s="140"/>
      <c r="H187" s="140"/>
      <c r="I187" s="114"/>
      <c r="J187" s="114"/>
      <c r="K187" s="114"/>
    </row>
    <row r="188" spans="2:11">
      <c r="B188" s="132"/>
      <c r="C188" s="114"/>
      <c r="D188" s="140"/>
      <c r="E188" s="140"/>
      <c r="F188" s="140"/>
      <c r="G188" s="140"/>
      <c r="H188" s="140"/>
      <c r="I188" s="114"/>
      <c r="J188" s="114"/>
      <c r="K188" s="114"/>
    </row>
    <row r="189" spans="2:11">
      <c r="B189" s="132"/>
      <c r="C189" s="114"/>
      <c r="D189" s="140"/>
      <c r="E189" s="140"/>
      <c r="F189" s="140"/>
      <c r="G189" s="140"/>
      <c r="H189" s="140"/>
      <c r="I189" s="114"/>
      <c r="J189" s="114"/>
      <c r="K189" s="114"/>
    </row>
    <row r="190" spans="2:11">
      <c r="B190" s="132"/>
      <c r="C190" s="114"/>
      <c r="D190" s="140"/>
      <c r="E190" s="140"/>
      <c r="F190" s="140"/>
      <c r="G190" s="140"/>
      <c r="H190" s="140"/>
      <c r="I190" s="114"/>
      <c r="J190" s="114"/>
      <c r="K190" s="114"/>
    </row>
    <row r="191" spans="2:11">
      <c r="B191" s="132"/>
      <c r="C191" s="114"/>
      <c r="D191" s="140"/>
      <c r="E191" s="140"/>
      <c r="F191" s="140"/>
      <c r="G191" s="140"/>
      <c r="H191" s="140"/>
      <c r="I191" s="114"/>
      <c r="J191" s="114"/>
      <c r="K191" s="114"/>
    </row>
    <row r="192" spans="2:11">
      <c r="B192" s="132"/>
      <c r="C192" s="114"/>
      <c r="D192" s="140"/>
      <c r="E192" s="140"/>
      <c r="F192" s="140"/>
      <c r="G192" s="140"/>
      <c r="H192" s="140"/>
      <c r="I192" s="114"/>
      <c r="J192" s="114"/>
      <c r="K192" s="114"/>
    </row>
    <row r="193" spans="2:11">
      <c r="B193" s="132"/>
      <c r="C193" s="114"/>
      <c r="D193" s="140"/>
      <c r="E193" s="140"/>
      <c r="F193" s="140"/>
      <c r="G193" s="140"/>
      <c r="H193" s="140"/>
      <c r="I193" s="114"/>
      <c r="J193" s="114"/>
      <c r="K193" s="114"/>
    </row>
    <row r="194" spans="2:11">
      <c r="B194" s="132"/>
      <c r="C194" s="114"/>
      <c r="D194" s="140"/>
      <c r="E194" s="140"/>
      <c r="F194" s="140"/>
      <c r="G194" s="140"/>
      <c r="H194" s="140"/>
      <c r="I194" s="114"/>
      <c r="J194" s="114"/>
      <c r="K194" s="114"/>
    </row>
    <row r="195" spans="2:11">
      <c r="B195" s="132"/>
      <c r="C195" s="114"/>
      <c r="D195" s="140"/>
      <c r="E195" s="140"/>
      <c r="F195" s="140"/>
      <c r="G195" s="140"/>
      <c r="H195" s="140"/>
      <c r="I195" s="114"/>
      <c r="J195" s="114"/>
      <c r="K195" s="114"/>
    </row>
    <row r="196" spans="2:11">
      <c r="B196" s="132"/>
      <c r="C196" s="114"/>
      <c r="D196" s="140"/>
      <c r="E196" s="140"/>
      <c r="F196" s="140"/>
      <c r="G196" s="140"/>
      <c r="H196" s="140"/>
      <c r="I196" s="114"/>
      <c r="J196" s="114"/>
      <c r="K196" s="114"/>
    </row>
    <row r="197" spans="2:11">
      <c r="B197" s="132"/>
      <c r="C197" s="114"/>
      <c r="D197" s="140"/>
      <c r="E197" s="140"/>
      <c r="F197" s="140"/>
      <c r="G197" s="140"/>
      <c r="H197" s="140"/>
      <c r="I197" s="114"/>
      <c r="J197" s="114"/>
      <c r="K197" s="114"/>
    </row>
    <row r="198" spans="2:11">
      <c r="B198" s="132"/>
      <c r="C198" s="114"/>
      <c r="D198" s="140"/>
      <c r="E198" s="140"/>
      <c r="F198" s="140"/>
      <c r="G198" s="140"/>
      <c r="H198" s="140"/>
      <c r="I198" s="114"/>
      <c r="J198" s="114"/>
      <c r="K198" s="114"/>
    </row>
    <row r="199" spans="2:11">
      <c r="B199" s="132"/>
      <c r="C199" s="114"/>
      <c r="D199" s="140"/>
      <c r="E199" s="140"/>
      <c r="F199" s="140"/>
      <c r="G199" s="140"/>
      <c r="H199" s="140"/>
      <c r="I199" s="114"/>
      <c r="J199" s="114"/>
      <c r="K199" s="114"/>
    </row>
    <row r="200" spans="2:11">
      <c r="B200" s="132"/>
      <c r="C200" s="114"/>
      <c r="D200" s="140"/>
      <c r="E200" s="140"/>
      <c r="F200" s="140"/>
      <c r="G200" s="140"/>
      <c r="H200" s="140"/>
      <c r="I200" s="114"/>
      <c r="J200" s="114"/>
      <c r="K200" s="114"/>
    </row>
    <row r="201" spans="2:11">
      <c r="B201" s="132"/>
      <c r="C201" s="114"/>
      <c r="D201" s="140"/>
      <c r="E201" s="140"/>
      <c r="F201" s="140"/>
      <c r="G201" s="140"/>
      <c r="H201" s="140"/>
      <c r="I201" s="114"/>
      <c r="J201" s="114"/>
      <c r="K201" s="114"/>
    </row>
    <row r="202" spans="2:11">
      <c r="B202" s="132"/>
      <c r="C202" s="114"/>
      <c r="D202" s="140"/>
      <c r="E202" s="140"/>
      <c r="F202" s="140"/>
      <c r="G202" s="140"/>
      <c r="H202" s="140"/>
      <c r="I202" s="114"/>
      <c r="J202" s="114"/>
      <c r="K202" s="114"/>
    </row>
    <row r="203" spans="2:11">
      <c r="B203" s="132"/>
      <c r="C203" s="114"/>
      <c r="D203" s="140"/>
      <c r="E203" s="140"/>
      <c r="F203" s="140"/>
      <c r="G203" s="140"/>
      <c r="H203" s="140"/>
      <c r="I203" s="114"/>
      <c r="J203" s="114"/>
      <c r="K203" s="114"/>
    </row>
    <row r="204" spans="2:11">
      <c r="B204" s="132"/>
      <c r="C204" s="114"/>
      <c r="D204" s="140"/>
      <c r="E204" s="140"/>
      <c r="F204" s="140"/>
      <c r="G204" s="140"/>
      <c r="H204" s="140"/>
      <c r="I204" s="114"/>
      <c r="J204" s="114"/>
      <c r="K204" s="114"/>
    </row>
    <row r="205" spans="2:11">
      <c r="B205" s="132"/>
      <c r="C205" s="114"/>
      <c r="D205" s="140"/>
      <c r="E205" s="140"/>
      <c r="F205" s="140"/>
      <c r="G205" s="140"/>
      <c r="H205" s="140"/>
      <c r="I205" s="114"/>
      <c r="J205" s="114"/>
      <c r="K205" s="114"/>
    </row>
    <row r="206" spans="2:11">
      <c r="B206" s="132"/>
      <c r="C206" s="114"/>
      <c r="D206" s="140"/>
      <c r="E206" s="140"/>
      <c r="F206" s="140"/>
      <c r="G206" s="140"/>
      <c r="H206" s="140"/>
      <c r="I206" s="114"/>
      <c r="J206" s="114"/>
      <c r="K206" s="114"/>
    </row>
    <row r="207" spans="2:11">
      <c r="B207" s="132"/>
      <c r="C207" s="114"/>
      <c r="D207" s="140"/>
      <c r="E207" s="140"/>
      <c r="F207" s="140"/>
      <c r="G207" s="140"/>
      <c r="H207" s="140"/>
      <c r="I207" s="114"/>
      <c r="J207" s="114"/>
      <c r="K207" s="114"/>
    </row>
    <row r="208" spans="2:11">
      <c r="B208" s="132"/>
      <c r="C208" s="114"/>
      <c r="D208" s="140"/>
      <c r="E208" s="140"/>
      <c r="F208" s="140"/>
      <c r="G208" s="140"/>
      <c r="H208" s="140"/>
      <c r="I208" s="114"/>
      <c r="J208" s="114"/>
      <c r="K208" s="114"/>
    </row>
    <row r="209" spans="2:11">
      <c r="B209" s="132"/>
      <c r="C209" s="114"/>
      <c r="D209" s="140"/>
      <c r="E209" s="140"/>
      <c r="F209" s="140"/>
      <c r="G209" s="140"/>
      <c r="H209" s="140"/>
      <c r="I209" s="114"/>
      <c r="J209" s="114"/>
      <c r="K209" s="114"/>
    </row>
    <row r="210" spans="2:11">
      <c r="B210" s="132"/>
      <c r="C210" s="114"/>
      <c r="D210" s="140"/>
      <c r="E210" s="140"/>
      <c r="F210" s="140"/>
      <c r="G210" s="140"/>
      <c r="H210" s="140"/>
      <c r="I210" s="114"/>
      <c r="J210" s="114"/>
      <c r="K210" s="114"/>
    </row>
    <row r="211" spans="2:11">
      <c r="B211" s="132"/>
      <c r="C211" s="114"/>
      <c r="D211" s="140"/>
      <c r="E211" s="140"/>
      <c r="F211" s="140"/>
      <c r="G211" s="140"/>
      <c r="H211" s="140"/>
      <c r="I211" s="114"/>
      <c r="J211" s="114"/>
      <c r="K211" s="114"/>
    </row>
    <row r="212" spans="2:11">
      <c r="B212" s="132"/>
      <c r="C212" s="114"/>
      <c r="D212" s="140"/>
      <c r="E212" s="140"/>
      <c r="F212" s="140"/>
      <c r="G212" s="140"/>
      <c r="H212" s="140"/>
      <c r="I212" s="114"/>
      <c r="J212" s="114"/>
      <c r="K212" s="114"/>
    </row>
    <row r="213" spans="2:11">
      <c r="B213" s="132"/>
      <c r="C213" s="114"/>
      <c r="D213" s="140"/>
      <c r="E213" s="140"/>
      <c r="F213" s="140"/>
      <c r="G213" s="140"/>
      <c r="H213" s="140"/>
      <c r="I213" s="114"/>
      <c r="J213" s="114"/>
      <c r="K213" s="114"/>
    </row>
    <row r="214" spans="2:11">
      <c r="B214" s="132"/>
      <c r="C214" s="114"/>
      <c r="D214" s="140"/>
      <c r="E214" s="140"/>
      <c r="F214" s="140"/>
      <c r="G214" s="140"/>
      <c r="H214" s="140"/>
      <c r="I214" s="114"/>
      <c r="J214" s="114"/>
      <c r="K214" s="114"/>
    </row>
    <row r="215" spans="2:11">
      <c r="B215" s="132"/>
      <c r="C215" s="114"/>
      <c r="D215" s="140"/>
      <c r="E215" s="140"/>
      <c r="F215" s="140"/>
      <c r="G215" s="140"/>
      <c r="H215" s="140"/>
      <c r="I215" s="114"/>
      <c r="J215" s="114"/>
      <c r="K215" s="114"/>
    </row>
    <row r="216" spans="2:11">
      <c r="B216" s="132"/>
      <c r="C216" s="114"/>
      <c r="D216" s="140"/>
      <c r="E216" s="140"/>
      <c r="F216" s="140"/>
      <c r="G216" s="140"/>
      <c r="H216" s="140"/>
      <c r="I216" s="114"/>
      <c r="J216" s="114"/>
      <c r="K216" s="114"/>
    </row>
    <row r="217" spans="2:11">
      <c r="B217" s="132"/>
      <c r="C217" s="114"/>
      <c r="D217" s="140"/>
      <c r="E217" s="140"/>
      <c r="F217" s="140"/>
      <c r="G217" s="140"/>
      <c r="H217" s="140"/>
      <c r="I217" s="114"/>
      <c r="J217" s="114"/>
      <c r="K217" s="114"/>
    </row>
    <row r="218" spans="2:11">
      <c r="B218" s="132"/>
      <c r="C218" s="114"/>
      <c r="D218" s="140"/>
      <c r="E218" s="140"/>
      <c r="F218" s="140"/>
      <c r="G218" s="140"/>
      <c r="H218" s="140"/>
      <c r="I218" s="114"/>
      <c r="J218" s="114"/>
      <c r="K218" s="114"/>
    </row>
    <row r="219" spans="2:11">
      <c r="B219" s="132"/>
      <c r="C219" s="114"/>
      <c r="D219" s="140"/>
      <c r="E219" s="140"/>
      <c r="F219" s="140"/>
      <c r="G219" s="140"/>
      <c r="H219" s="140"/>
      <c r="I219" s="114"/>
      <c r="J219" s="114"/>
      <c r="K219" s="114"/>
    </row>
    <row r="220" spans="2:11">
      <c r="B220" s="132"/>
      <c r="C220" s="114"/>
      <c r="D220" s="140"/>
      <c r="E220" s="140"/>
      <c r="F220" s="140"/>
      <c r="G220" s="140"/>
      <c r="H220" s="140"/>
      <c r="I220" s="114"/>
      <c r="J220" s="114"/>
      <c r="K220" s="114"/>
    </row>
    <row r="221" spans="2:11">
      <c r="B221" s="132"/>
      <c r="C221" s="114"/>
      <c r="D221" s="140"/>
      <c r="E221" s="140"/>
      <c r="F221" s="140"/>
      <c r="G221" s="140"/>
      <c r="H221" s="140"/>
      <c r="I221" s="114"/>
      <c r="J221" s="114"/>
      <c r="K221" s="114"/>
    </row>
    <row r="222" spans="2:11">
      <c r="B222" s="132"/>
      <c r="C222" s="114"/>
      <c r="D222" s="140"/>
      <c r="E222" s="140"/>
      <c r="F222" s="140"/>
      <c r="G222" s="140"/>
      <c r="H222" s="140"/>
      <c r="I222" s="114"/>
      <c r="J222" s="114"/>
      <c r="K222" s="114"/>
    </row>
    <row r="223" spans="2:11">
      <c r="B223" s="132"/>
      <c r="C223" s="114"/>
      <c r="D223" s="140"/>
      <c r="E223" s="140"/>
      <c r="F223" s="140"/>
      <c r="G223" s="140"/>
      <c r="H223" s="140"/>
      <c r="I223" s="114"/>
      <c r="J223" s="114"/>
      <c r="K223" s="114"/>
    </row>
    <row r="224" spans="2:11">
      <c r="B224" s="132"/>
      <c r="C224" s="114"/>
      <c r="D224" s="140"/>
      <c r="E224" s="140"/>
      <c r="F224" s="140"/>
      <c r="G224" s="140"/>
      <c r="H224" s="140"/>
      <c r="I224" s="114"/>
      <c r="J224" s="114"/>
      <c r="K224" s="114"/>
    </row>
    <row r="225" spans="2:11">
      <c r="B225" s="132"/>
      <c r="C225" s="114"/>
      <c r="D225" s="140"/>
      <c r="E225" s="140"/>
      <c r="F225" s="140"/>
      <c r="G225" s="140"/>
      <c r="H225" s="140"/>
      <c r="I225" s="114"/>
      <c r="J225" s="114"/>
      <c r="K225" s="114"/>
    </row>
    <row r="226" spans="2:11">
      <c r="B226" s="132"/>
      <c r="C226" s="114"/>
      <c r="D226" s="140"/>
      <c r="E226" s="140"/>
      <c r="F226" s="140"/>
      <c r="G226" s="140"/>
      <c r="H226" s="140"/>
      <c r="I226" s="114"/>
      <c r="J226" s="114"/>
      <c r="K226" s="114"/>
    </row>
    <row r="227" spans="2:11">
      <c r="B227" s="132"/>
      <c r="C227" s="114"/>
      <c r="D227" s="140"/>
      <c r="E227" s="140"/>
      <c r="F227" s="140"/>
      <c r="G227" s="140"/>
      <c r="H227" s="140"/>
      <c r="I227" s="114"/>
      <c r="J227" s="114"/>
      <c r="K227" s="114"/>
    </row>
    <row r="228" spans="2:11">
      <c r="B228" s="132"/>
      <c r="C228" s="114"/>
      <c r="D228" s="140"/>
      <c r="E228" s="140"/>
      <c r="F228" s="140"/>
      <c r="G228" s="140"/>
      <c r="H228" s="140"/>
      <c r="I228" s="114"/>
      <c r="J228" s="114"/>
      <c r="K228" s="114"/>
    </row>
    <row r="229" spans="2:11">
      <c r="B229" s="132"/>
      <c r="C229" s="114"/>
      <c r="D229" s="140"/>
      <c r="E229" s="140"/>
      <c r="F229" s="140"/>
      <c r="G229" s="140"/>
      <c r="H229" s="140"/>
      <c r="I229" s="114"/>
      <c r="J229" s="114"/>
      <c r="K229" s="114"/>
    </row>
    <row r="230" spans="2:11">
      <c r="B230" s="132"/>
      <c r="C230" s="114"/>
      <c r="D230" s="140"/>
      <c r="E230" s="140"/>
      <c r="F230" s="140"/>
      <c r="G230" s="140"/>
      <c r="H230" s="140"/>
      <c r="I230" s="114"/>
      <c r="J230" s="114"/>
      <c r="K230" s="114"/>
    </row>
    <row r="231" spans="2:11">
      <c r="B231" s="132"/>
      <c r="C231" s="114"/>
      <c r="D231" s="140"/>
      <c r="E231" s="140"/>
      <c r="F231" s="140"/>
      <c r="G231" s="140"/>
      <c r="H231" s="140"/>
      <c r="I231" s="114"/>
      <c r="J231" s="114"/>
      <c r="K231" s="114"/>
    </row>
    <row r="232" spans="2:11">
      <c r="B232" s="132"/>
      <c r="C232" s="114"/>
      <c r="D232" s="140"/>
      <c r="E232" s="140"/>
      <c r="F232" s="140"/>
      <c r="G232" s="140"/>
      <c r="H232" s="140"/>
      <c r="I232" s="114"/>
      <c r="J232" s="114"/>
      <c r="K232" s="114"/>
    </row>
    <row r="233" spans="2:11">
      <c r="B233" s="132"/>
      <c r="C233" s="114"/>
      <c r="D233" s="140"/>
      <c r="E233" s="140"/>
      <c r="F233" s="140"/>
      <c r="G233" s="140"/>
      <c r="H233" s="140"/>
      <c r="I233" s="114"/>
      <c r="J233" s="114"/>
      <c r="K233" s="114"/>
    </row>
    <row r="234" spans="2:11">
      <c r="B234" s="132"/>
      <c r="C234" s="114"/>
      <c r="D234" s="140"/>
      <c r="E234" s="140"/>
      <c r="F234" s="140"/>
      <c r="G234" s="140"/>
      <c r="H234" s="140"/>
      <c r="I234" s="114"/>
      <c r="J234" s="114"/>
      <c r="K234" s="114"/>
    </row>
    <row r="235" spans="2:11">
      <c r="B235" s="132"/>
      <c r="C235" s="114"/>
      <c r="D235" s="140"/>
      <c r="E235" s="140"/>
      <c r="F235" s="140"/>
      <c r="G235" s="140"/>
      <c r="H235" s="140"/>
      <c r="I235" s="114"/>
      <c r="J235" s="114"/>
      <c r="K235" s="114"/>
    </row>
    <row r="236" spans="2:11">
      <c r="B236" s="132"/>
      <c r="C236" s="114"/>
      <c r="D236" s="140"/>
      <c r="E236" s="140"/>
      <c r="F236" s="140"/>
      <c r="G236" s="140"/>
      <c r="H236" s="140"/>
      <c r="I236" s="114"/>
      <c r="J236" s="114"/>
      <c r="K236" s="114"/>
    </row>
    <row r="237" spans="2:11">
      <c r="B237" s="132"/>
      <c r="C237" s="114"/>
      <c r="D237" s="140"/>
      <c r="E237" s="140"/>
      <c r="F237" s="140"/>
      <c r="G237" s="140"/>
      <c r="H237" s="140"/>
      <c r="I237" s="114"/>
      <c r="J237" s="114"/>
      <c r="K237" s="114"/>
    </row>
    <row r="238" spans="2:11">
      <c r="B238" s="132"/>
      <c r="C238" s="114"/>
      <c r="D238" s="140"/>
      <c r="E238" s="140"/>
      <c r="F238" s="140"/>
      <c r="G238" s="140"/>
      <c r="H238" s="140"/>
      <c r="I238" s="114"/>
      <c r="J238" s="114"/>
      <c r="K238" s="114"/>
    </row>
    <row r="239" spans="2:11">
      <c r="B239" s="132"/>
      <c r="C239" s="114"/>
      <c r="D239" s="140"/>
      <c r="E239" s="140"/>
      <c r="F239" s="140"/>
      <c r="G239" s="140"/>
      <c r="H239" s="140"/>
      <c r="I239" s="114"/>
      <c r="J239" s="114"/>
      <c r="K239" s="114"/>
    </row>
    <row r="240" spans="2:11">
      <c r="B240" s="132"/>
      <c r="C240" s="114"/>
      <c r="D240" s="140"/>
      <c r="E240" s="140"/>
      <c r="F240" s="140"/>
      <c r="G240" s="140"/>
      <c r="H240" s="140"/>
      <c r="I240" s="114"/>
      <c r="J240" s="114"/>
      <c r="K240" s="114"/>
    </row>
    <row r="241" spans="2:11">
      <c r="B241" s="132"/>
      <c r="C241" s="114"/>
      <c r="D241" s="140"/>
      <c r="E241" s="140"/>
      <c r="F241" s="140"/>
      <c r="G241" s="140"/>
      <c r="H241" s="140"/>
      <c r="I241" s="114"/>
      <c r="J241" s="114"/>
      <c r="K241" s="114"/>
    </row>
    <row r="242" spans="2:11">
      <c r="B242" s="132"/>
      <c r="C242" s="114"/>
      <c r="D242" s="140"/>
      <c r="E242" s="140"/>
      <c r="F242" s="140"/>
      <c r="G242" s="140"/>
      <c r="H242" s="140"/>
      <c r="I242" s="114"/>
      <c r="J242" s="114"/>
      <c r="K242" s="114"/>
    </row>
    <row r="243" spans="2:11">
      <c r="B243" s="132"/>
      <c r="C243" s="114"/>
      <c r="D243" s="140"/>
      <c r="E243" s="140"/>
      <c r="F243" s="140"/>
      <c r="G243" s="140"/>
      <c r="H243" s="140"/>
      <c r="I243" s="114"/>
      <c r="J243" s="114"/>
      <c r="K243" s="114"/>
    </row>
    <row r="244" spans="2:11">
      <c r="B244" s="132"/>
      <c r="C244" s="114"/>
      <c r="D244" s="140"/>
      <c r="E244" s="140"/>
      <c r="F244" s="140"/>
      <c r="G244" s="140"/>
      <c r="H244" s="140"/>
      <c r="I244" s="114"/>
      <c r="J244" s="114"/>
      <c r="K244" s="114"/>
    </row>
    <row r="245" spans="2:11">
      <c r="B245" s="132"/>
      <c r="C245" s="114"/>
      <c r="D245" s="140"/>
      <c r="E245" s="140"/>
      <c r="F245" s="140"/>
      <c r="G245" s="140"/>
      <c r="H245" s="140"/>
      <c r="I245" s="114"/>
      <c r="J245" s="114"/>
      <c r="K245" s="114"/>
    </row>
    <row r="246" spans="2:11">
      <c r="B246" s="132"/>
      <c r="C246" s="114"/>
      <c r="D246" s="140"/>
      <c r="E246" s="140"/>
      <c r="F246" s="140"/>
      <c r="G246" s="140"/>
      <c r="H246" s="140"/>
      <c r="I246" s="114"/>
      <c r="J246" s="114"/>
      <c r="K246" s="114"/>
    </row>
    <row r="247" spans="2:11">
      <c r="B247" s="132"/>
      <c r="C247" s="114"/>
      <c r="D247" s="140"/>
      <c r="E247" s="140"/>
      <c r="F247" s="140"/>
      <c r="G247" s="140"/>
      <c r="H247" s="140"/>
      <c r="I247" s="114"/>
      <c r="J247" s="114"/>
      <c r="K247" s="114"/>
    </row>
    <row r="248" spans="2:11">
      <c r="B248" s="132"/>
      <c r="C248" s="114"/>
      <c r="D248" s="140"/>
      <c r="E248" s="140"/>
      <c r="F248" s="140"/>
      <c r="G248" s="140"/>
      <c r="H248" s="140"/>
      <c r="I248" s="114"/>
      <c r="J248" s="114"/>
      <c r="K248" s="114"/>
    </row>
    <row r="249" spans="2:11">
      <c r="B249" s="132"/>
      <c r="C249" s="114"/>
      <c r="D249" s="140"/>
      <c r="E249" s="140"/>
      <c r="F249" s="140"/>
      <c r="G249" s="140"/>
      <c r="H249" s="140"/>
      <c r="I249" s="114"/>
      <c r="J249" s="114"/>
      <c r="K249" s="114"/>
    </row>
    <row r="250" spans="2:11">
      <c r="B250" s="132"/>
      <c r="C250" s="114"/>
      <c r="D250" s="140"/>
      <c r="E250" s="140"/>
      <c r="F250" s="140"/>
      <c r="G250" s="140"/>
      <c r="H250" s="140"/>
      <c r="I250" s="114"/>
      <c r="J250" s="114"/>
      <c r="K250" s="114"/>
    </row>
    <row r="251" spans="2:11">
      <c r="B251" s="132"/>
      <c r="C251" s="114"/>
      <c r="D251" s="140"/>
      <c r="E251" s="140"/>
      <c r="F251" s="140"/>
      <c r="G251" s="140"/>
      <c r="H251" s="140"/>
      <c r="I251" s="114"/>
      <c r="J251" s="114"/>
      <c r="K251" s="114"/>
    </row>
    <row r="252" spans="2:11">
      <c r="B252" s="132"/>
      <c r="C252" s="114"/>
      <c r="D252" s="140"/>
      <c r="E252" s="140"/>
      <c r="F252" s="140"/>
      <c r="G252" s="140"/>
      <c r="H252" s="140"/>
      <c r="I252" s="114"/>
      <c r="J252" s="114"/>
      <c r="K252" s="114"/>
    </row>
    <row r="253" spans="2:11">
      <c r="B253" s="132"/>
      <c r="C253" s="114"/>
      <c r="D253" s="140"/>
      <c r="E253" s="140"/>
      <c r="F253" s="140"/>
      <c r="G253" s="140"/>
      <c r="H253" s="140"/>
      <c r="I253" s="114"/>
      <c r="J253" s="114"/>
      <c r="K253" s="114"/>
    </row>
    <row r="254" spans="2:11">
      <c r="B254" s="132"/>
      <c r="C254" s="114"/>
      <c r="D254" s="140"/>
      <c r="E254" s="140"/>
      <c r="F254" s="140"/>
      <c r="G254" s="140"/>
      <c r="H254" s="140"/>
      <c r="I254" s="114"/>
      <c r="J254" s="114"/>
      <c r="K254" s="114"/>
    </row>
    <row r="255" spans="2:11">
      <c r="B255" s="132"/>
      <c r="C255" s="114"/>
      <c r="D255" s="140"/>
      <c r="E255" s="140"/>
      <c r="F255" s="140"/>
      <c r="G255" s="140"/>
      <c r="H255" s="140"/>
      <c r="I255" s="114"/>
      <c r="J255" s="114"/>
      <c r="K255" s="114"/>
    </row>
    <row r="256" spans="2:11">
      <c r="B256" s="132"/>
      <c r="C256" s="114"/>
      <c r="D256" s="140"/>
      <c r="E256" s="140"/>
      <c r="F256" s="140"/>
      <c r="G256" s="140"/>
      <c r="H256" s="140"/>
      <c r="I256" s="114"/>
      <c r="J256" s="114"/>
      <c r="K256" s="114"/>
    </row>
    <row r="257" spans="2:11">
      <c r="B257" s="132"/>
      <c r="C257" s="114"/>
      <c r="D257" s="140"/>
      <c r="E257" s="140"/>
      <c r="F257" s="140"/>
      <c r="G257" s="140"/>
      <c r="H257" s="140"/>
      <c r="I257" s="114"/>
      <c r="J257" s="114"/>
      <c r="K257" s="114"/>
    </row>
    <row r="258" spans="2:11">
      <c r="B258" s="132"/>
      <c r="C258" s="114"/>
      <c r="D258" s="140"/>
      <c r="E258" s="140"/>
      <c r="F258" s="140"/>
      <c r="G258" s="140"/>
      <c r="H258" s="140"/>
      <c r="I258" s="114"/>
      <c r="J258" s="114"/>
      <c r="K258" s="114"/>
    </row>
    <row r="259" spans="2:11">
      <c r="B259" s="132"/>
      <c r="C259" s="114"/>
      <c r="D259" s="140"/>
      <c r="E259" s="140"/>
      <c r="F259" s="140"/>
      <c r="G259" s="140"/>
      <c r="H259" s="140"/>
      <c r="I259" s="114"/>
      <c r="J259" s="114"/>
      <c r="K259" s="114"/>
    </row>
    <row r="260" spans="2:11">
      <c r="B260" s="132"/>
      <c r="C260" s="114"/>
      <c r="D260" s="140"/>
      <c r="E260" s="140"/>
      <c r="F260" s="140"/>
      <c r="G260" s="140"/>
      <c r="H260" s="140"/>
      <c r="I260" s="114"/>
      <c r="J260" s="114"/>
      <c r="K260" s="114"/>
    </row>
    <row r="261" spans="2:11">
      <c r="B261" s="132"/>
      <c r="C261" s="114"/>
      <c r="D261" s="140"/>
      <c r="E261" s="140"/>
      <c r="F261" s="140"/>
      <c r="G261" s="140"/>
      <c r="H261" s="140"/>
      <c r="I261" s="114"/>
      <c r="J261" s="114"/>
      <c r="K261" s="114"/>
    </row>
    <row r="262" spans="2:11">
      <c r="B262" s="132"/>
      <c r="C262" s="114"/>
      <c r="D262" s="140"/>
      <c r="E262" s="140"/>
      <c r="F262" s="140"/>
      <c r="G262" s="140"/>
      <c r="H262" s="140"/>
      <c r="I262" s="114"/>
      <c r="J262" s="114"/>
      <c r="K262" s="114"/>
    </row>
    <row r="263" spans="2:11">
      <c r="B263" s="132"/>
      <c r="C263" s="114"/>
      <c r="D263" s="140"/>
      <c r="E263" s="140"/>
      <c r="F263" s="140"/>
      <c r="G263" s="140"/>
      <c r="H263" s="140"/>
      <c r="I263" s="114"/>
      <c r="J263" s="114"/>
      <c r="K263" s="114"/>
    </row>
    <row r="264" spans="2:11">
      <c r="B264" s="132"/>
      <c r="C264" s="114"/>
      <c r="D264" s="140"/>
      <c r="E264" s="140"/>
      <c r="F264" s="140"/>
      <c r="G264" s="140"/>
      <c r="H264" s="140"/>
      <c r="I264" s="114"/>
      <c r="J264" s="114"/>
      <c r="K264" s="114"/>
    </row>
    <row r="265" spans="2:11">
      <c r="B265" s="132"/>
      <c r="C265" s="114"/>
      <c r="D265" s="140"/>
      <c r="E265" s="140"/>
      <c r="F265" s="140"/>
      <c r="G265" s="140"/>
      <c r="H265" s="140"/>
      <c r="I265" s="114"/>
      <c r="J265" s="114"/>
      <c r="K265" s="114"/>
    </row>
    <row r="266" spans="2:11">
      <c r="B266" s="132"/>
      <c r="C266" s="114"/>
      <c r="D266" s="140"/>
      <c r="E266" s="140"/>
      <c r="F266" s="140"/>
      <c r="G266" s="140"/>
      <c r="H266" s="140"/>
      <c r="I266" s="114"/>
      <c r="J266" s="114"/>
      <c r="K266" s="114"/>
    </row>
    <row r="267" spans="2:11">
      <c r="B267" s="132"/>
      <c r="C267" s="114"/>
      <c r="D267" s="140"/>
      <c r="E267" s="140"/>
      <c r="F267" s="140"/>
      <c r="G267" s="140"/>
      <c r="H267" s="140"/>
      <c r="I267" s="114"/>
      <c r="J267" s="114"/>
      <c r="K267" s="114"/>
    </row>
    <row r="268" spans="2:11">
      <c r="B268" s="132"/>
      <c r="C268" s="114"/>
      <c r="D268" s="140"/>
      <c r="E268" s="140"/>
      <c r="F268" s="140"/>
      <c r="G268" s="140"/>
      <c r="H268" s="140"/>
      <c r="I268" s="114"/>
      <c r="J268" s="114"/>
      <c r="K268" s="114"/>
    </row>
    <row r="269" spans="2:11">
      <c r="B269" s="132"/>
      <c r="C269" s="114"/>
      <c r="D269" s="140"/>
      <c r="E269" s="140"/>
      <c r="F269" s="140"/>
      <c r="G269" s="140"/>
      <c r="H269" s="140"/>
      <c r="I269" s="114"/>
      <c r="J269" s="114"/>
      <c r="K269" s="114"/>
    </row>
    <row r="270" spans="2:11">
      <c r="B270" s="132"/>
      <c r="C270" s="114"/>
      <c r="D270" s="140"/>
      <c r="E270" s="140"/>
      <c r="F270" s="140"/>
      <c r="G270" s="140"/>
      <c r="H270" s="140"/>
      <c r="I270" s="114"/>
      <c r="J270" s="114"/>
      <c r="K270" s="114"/>
    </row>
    <row r="271" spans="2:11">
      <c r="B271" s="132"/>
      <c r="C271" s="114"/>
      <c r="D271" s="140"/>
      <c r="E271" s="140"/>
      <c r="F271" s="140"/>
      <c r="G271" s="140"/>
      <c r="H271" s="140"/>
      <c r="I271" s="114"/>
      <c r="J271" s="114"/>
      <c r="K271" s="114"/>
    </row>
    <row r="272" spans="2:11">
      <c r="B272" s="132"/>
      <c r="C272" s="114"/>
      <c r="D272" s="140"/>
      <c r="E272" s="140"/>
      <c r="F272" s="140"/>
      <c r="G272" s="140"/>
      <c r="H272" s="140"/>
      <c r="I272" s="114"/>
      <c r="J272" s="114"/>
      <c r="K272" s="114"/>
    </row>
    <row r="273" spans="2:11">
      <c r="B273" s="132"/>
      <c r="C273" s="114"/>
      <c r="D273" s="140"/>
      <c r="E273" s="140"/>
      <c r="F273" s="140"/>
      <c r="G273" s="140"/>
      <c r="H273" s="140"/>
      <c r="I273" s="114"/>
      <c r="J273" s="114"/>
      <c r="K273" s="114"/>
    </row>
    <row r="274" spans="2:11">
      <c r="B274" s="132"/>
      <c r="C274" s="114"/>
      <c r="D274" s="140"/>
      <c r="E274" s="140"/>
      <c r="F274" s="140"/>
      <c r="G274" s="140"/>
      <c r="H274" s="140"/>
      <c r="I274" s="114"/>
      <c r="J274" s="114"/>
      <c r="K274" s="114"/>
    </row>
    <row r="275" spans="2:11">
      <c r="B275" s="132"/>
      <c r="C275" s="114"/>
      <c r="D275" s="140"/>
      <c r="E275" s="140"/>
      <c r="F275" s="140"/>
      <c r="G275" s="140"/>
      <c r="H275" s="140"/>
      <c r="I275" s="114"/>
      <c r="J275" s="114"/>
      <c r="K275" s="114"/>
    </row>
    <row r="276" spans="2:11">
      <c r="B276" s="132"/>
      <c r="C276" s="114"/>
      <c r="D276" s="140"/>
      <c r="E276" s="140"/>
      <c r="F276" s="140"/>
      <c r="G276" s="140"/>
      <c r="H276" s="140"/>
      <c r="I276" s="114"/>
      <c r="J276" s="114"/>
      <c r="K276" s="114"/>
    </row>
    <row r="277" spans="2:11">
      <c r="B277" s="132"/>
      <c r="C277" s="114"/>
      <c r="D277" s="140"/>
      <c r="E277" s="140"/>
      <c r="F277" s="140"/>
      <c r="G277" s="140"/>
      <c r="H277" s="140"/>
      <c r="I277" s="114"/>
      <c r="J277" s="114"/>
      <c r="K277" s="114"/>
    </row>
    <row r="278" spans="2:11">
      <c r="B278" s="132"/>
      <c r="C278" s="114"/>
      <c r="D278" s="140"/>
      <c r="E278" s="140"/>
      <c r="F278" s="140"/>
      <c r="G278" s="140"/>
      <c r="H278" s="140"/>
      <c r="I278" s="114"/>
      <c r="J278" s="114"/>
      <c r="K278" s="114"/>
    </row>
    <row r="279" spans="2:11">
      <c r="B279" s="132"/>
      <c r="C279" s="114"/>
      <c r="D279" s="140"/>
      <c r="E279" s="140"/>
      <c r="F279" s="140"/>
      <c r="G279" s="140"/>
      <c r="H279" s="140"/>
      <c r="I279" s="114"/>
      <c r="J279" s="114"/>
      <c r="K279" s="114"/>
    </row>
    <row r="280" spans="2:11">
      <c r="B280" s="132"/>
      <c r="C280" s="114"/>
      <c r="D280" s="140"/>
      <c r="E280" s="140"/>
      <c r="F280" s="140"/>
      <c r="G280" s="140"/>
      <c r="H280" s="140"/>
      <c r="I280" s="114"/>
      <c r="J280" s="114"/>
      <c r="K280" s="114"/>
    </row>
    <row r="281" spans="2:11">
      <c r="B281" s="132"/>
      <c r="C281" s="114"/>
      <c r="D281" s="140"/>
      <c r="E281" s="140"/>
      <c r="F281" s="140"/>
      <c r="G281" s="140"/>
      <c r="H281" s="140"/>
      <c r="I281" s="114"/>
      <c r="J281" s="114"/>
      <c r="K281" s="114"/>
    </row>
    <row r="282" spans="2:11">
      <c r="B282" s="132"/>
      <c r="C282" s="114"/>
      <c r="D282" s="140"/>
      <c r="E282" s="140"/>
      <c r="F282" s="140"/>
      <c r="G282" s="140"/>
      <c r="H282" s="140"/>
      <c r="I282" s="114"/>
      <c r="J282" s="114"/>
      <c r="K282" s="114"/>
    </row>
    <row r="283" spans="2:11">
      <c r="B283" s="132"/>
      <c r="C283" s="114"/>
      <c r="D283" s="140"/>
      <c r="E283" s="140"/>
      <c r="F283" s="140"/>
      <c r="G283" s="140"/>
      <c r="H283" s="140"/>
      <c r="I283" s="114"/>
      <c r="J283" s="114"/>
      <c r="K283" s="114"/>
    </row>
    <row r="284" spans="2:11">
      <c r="B284" s="132"/>
      <c r="C284" s="114"/>
      <c r="D284" s="140"/>
      <c r="E284" s="140"/>
      <c r="F284" s="140"/>
      <c r="G284" s="140"/>
      <c r="H284" s="140"/>
      <c r="I284" s="114"/>
      <c r="J284" s="114"/>
      <c r="K284" s="114"/>
    </row>
    <row r="285" spans="2:11">
      <c r="B285" s="132"/>
      <c r="C285" s="114"/>
      <c r="D285" s="140"/>
      <c r="E285" s="140"/>
      <c r="F285" s="140"/>
      <c r="G285" s="140"/>
      <c r="H285" s="140"/>
      <c r="I285" s="114"/>
      <c r="J285" s="114"/>
      <c r="K285" s="114"/>
    </row>
    <row r="286" spans="2:11">
      <c r="B286" s="132"/>
      <c r="C286" s="114"/>
      <c r="D286" s="140"/>
      <c r="E286" s="140"/>
      <c r="F286" s="140"/>
      <c r="G286" s="140"/>
      <c r="H286" s="140"/>
      <c r="I286" s="114"/>
      <c r="J286" s="114"/>
      <c r="K286" s="114"/>
    </row>
    <row r="287" spans="2:11">
      <c r="B287" s="132"/>
      <c r="C287" s="114"/>
      <c r="D287" s="140"/>
      <c r="E287" s="140"/>
      <c r="F287" s="140"/>
      <c r="G287" s="140"/>
      <c r="H287" s="140"/>
      <c r="I287" s="114"/>
      <c r="J287" s="114"/>
      <c r="K287" s="114"/>
    </row>
    <row r="288" spans="2:11">
      <c r="B288" s="132"/>
      <c r="C288" s="114"/>
      <c r="D288" s="140"/>
      <c r="E288" s="140"/>
      <c r="F288" s="140"/>
      <c r="G288" s="140"/>
      <c r="H288" s="140"/>
      <c r="I288" s="114"/>
      <c r="J288" s="114"/>
      <c r="K288" s="114"/>
    </row>
    <row r="289" spans="2:11">
      <c r="B289" s="132"/>
      <c r="C289" s="114"/>
      <c r="D289" s="140"/>
      <c r="E289" s="140"/>
      <c r="F289" s="140"/>
      <c r="G289" s="140"/>
      <c r="H289" s="140"/>
      <c r="I289" s="114"/>
      <c r="J289" s="114"/>
      <c r="K289" s="114"/>
    </row>
    <row r="290" spans="2:11">
      <c r="B290" s="132"/>
      <c r="C290" s="114"/>
      <c r="D290" s="140"/>
      <c r="E290" s="140"/>
      <c r="F290" s="140"/>
      <c r="G290" s="140"/>
      <c r="H290" s="140"/>
      <c r="I290" s="114"/>
      <c r="J290" s="114"/>
      <c r="K290" s="114"/>
    </row>
    <row r="291" spans="2:11">
      <c r="B291" s="132"/>
      <c r="C291" s="114"/>
      <c r="D291" s="140"/>
      <c r="E291" s="140"/>
      <c r="F291" s="140"/>
      <c r="G291" s="140"/>
      <c r="H291" s="140"/>
      <c r="I291" s="114"/>
      <c r="J291" s="114"/>
      <c r="K291" s="114"/>
    </row>
    <row r="292" spans="2:11">
      <c r="B292" s="132"/>
      <c r="C292" s="114"/>
      <c r="D292" s="140"/>
      <c r="E292" s="140"/>
      <c r="F292" s="140"/>
      <c r="G292" s="140"/>
      <c r="H292" s="140"/>
      <c r="I292" s="114"/>
      <c r="J292" s="114"/>
      <c r="K292" s="114"/>
    </row>
    <row r="293" spans="2:11">
      <c r="B293" s="132"/>
      <c r="C293" s="114"/>
      <c r="D293" s="140"/>
      <c r="E293" s="140"/>
      <c r="F293" s="140"/>
      <c r="G293" s="140"/>
      <c r="H293" s="140"/>
      <c r="I293" s="114"/>
      <c r="J293" s="114"/>
      <c r="K293" s="114"/>
    </row>
    <row r="294" spans="2:11">
      <c r="B294" s="132"/>
      <c r="C294" s="114"/>
      <c r="D294" s="140"/>
      <c r="E294" s="140"/>
      <c r="F294" s="140"/>
      <c r="G294" s="140"/>
      <c r="H294" s="140"/>
      <c r="I294" s="114"/>
      <c r="J294" s="114"/>
      <c r="K294" s="114"/>
    </row>
    <row r="295" spans="2:11">
      <c r="B295" s="132"/>
      <c r="C295" s="114"/>
      <c r="D295" s="140"/>
      <c r="E295" s="140"/>
      <c r="F295" s="140"/>
      <c r="G295" s="140"/>
      <c r="H295" s="140"/>
      <c r="I295" s="114"/>
      <c r="J295" s="114"/>
      <c r="K295" s="114"/>
    </row>
    <row r="296" spans="2:11">
      <c r="B296" s="132"/>
      <c r="C296" s="114"/>
      <c r="D296" s="140"/>
      <c r="E296" s="140"/>
      <c r="F296" s="140"/>
      <c r="G296" s="140"/>
      <c r="H296" s="140"/>
      <c r="I296" s="114"/>
      <c r="J296" s="114"/>
      <c r="K296" s="114"/>
    </row>
    <row r="297" spans="2:11">
      <c r="B297" s="132"/>
      <c r="C297" s="114"/>
      <c r="D297" s="140"/>
      <c r="E297" s="140"/>
      <c r="F297" s="140"/>
      <c r="G297" s="140"/>
      <c r="H297" s="140"/>
      <c r="I297" s="114"/>
      <c r="J297" s="114"/>
      <c r="K297" s="114"/>
    </row>
    <row r="298" spans="2:11">
      <c r="B298" s="132"/>
      <c r="C298" s="114"/>
      <c r="D298" s="140"/>
      <c r="E298" s="140"/>
      <c r="F298" s="140"/>
      <c r="G298" s="140"/>
      <c r="H298" s="140"/>
      <c r="I298" s="114"/>
      <c r="J298" s="114"/>
      <c r="K298" s="114"/>
    </row>
    <row r="299" spans="2:11">
      <c r="B299" s="132"/>
      <c r="C299" s="114"/>
      <c r="D299" s="140"/>
      <c r="E299" s="140"/>
      <c r="F299" s="140"/>
      <c r="G299" s="140"/>
      <c r="H299" s="140"/>
      <c r="I299" s="114"/>
      <c r="J299" s="114"/>
      <c r="K299" s="114"/>
    </row>
    <row r="300" spans="2:11">
      <c r="B300" s="132"/>
      <c r="C300" s="114"/>
      <c r="D300" s="140"/>
      <c r="E300" s="140"/>
      <c r="F300" s="140"/>
      <c r="G300" s="140"/>
      <c r="H300" s="140"/>
      <c r="I300" s="114"/>
      <c r="J300" s="114"/>
      <c r="K300" s="114"/>
    </row>
    <row r="301" spans="2:11">
      <c r="B301" s="132"/>
      <c r="C301" s="114"/>
      <c r="D301" s="140"/>
      <c r="E301" s="140"/>
      <c r="F301" s="140"/>
      <c r="G301" s="140"/>
      <c r="H301" s="140"/>
      <c r="I301" s="114"/>
      <c r="J301" s="114"/>
      <c r="K301" s="114"/>
    </row>
    <row r="302" spans="2:11">
      <c r="B302" s="132"/>
      <c r="C302" s="114"/>
      <c r="D302" s="140"/>
      <c r="E302" s="140"/>
      <c r="F302" s="140"/>
      <c r="G302" s="140"/>
      <c r="H302" s="140"/>
      <c r="I302" s="114"/>
      <c r="J302" s="114"/>
      <c r="K302" s="114"/>
    </row>
    <row r="303" spans="2:11">
      <c r="B303" s="132"/>
      <c r="C303" s="114"/>
      <c r="D303" s="140"/>
      <c r="E303" s="140"/>
      <c r="F303" s="140"/>
      <c r="G303" s="140"/>
      <c r="H303" s="140"/>
      <c r="I303" s="114"/>
      <c r="J303" s="114"/>
      <c r="K303" s="11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6.7109375" style="2" customWidth="1"/>
    <col min="3" max="3" width="41.7109375" style="1" bestFit="1" customWidth="1"/>
    <col min="4" max="4" width="11.85546875" style="1" customWidth="1"/>
    <col min="5" max="16384" width="9.140625" style="1"/>
  </cols>
  <sheetData>
    <row r="1" spans="2:6">
      <c r="B1" s="56" t="s">
        <v>151</v>
      </c>
      <c r="C1" s="77" t="s" vm="1">
        <v>224</v>
      </c>
    </row>
    <row r="2" spans="2:6">
      <c r="B2" s="56" t="s">
        <v>150</v>
      </c>
      <c r="C2" s="77" t="s">
        <v>225</v>
      </c>
    </row>
    <row r="3" spans="2:6">
      <c r="B3" s="56" t="s">
        <v>152</v>
      </c>
      <c r="C3" s="77" t="s">
        <v>226</v>
      </c>
    </row>
    <row r="4" spans="2:6">
      <c r="B4" s="56" t="s">
        <v>153</v>
      </c>
      <c r="C4" s="77">
        <v>2208</v>
      </c>
    </row>
    <row r="6" spans="2:6" ht="26.25" customHeight="1">
      <c r="B6" s="161" t="s">
        <v>186</v>
      </c>
      <c r="C6" s="162"/>
      <c r="D6" s="163"/>
    </row>
    <row r="7" spans="2:6" s="3" customFormat="1" ht="47.25">
      <c r="B7" s="59" t="s">
        <v>121</v>
      </c>
      <c r="C7" s="64" t="s">
        <v>112</v>
      </c>
      <c r="D7" s="65" t="s">
        <v>111</v>
      </c>
    </row>
    <row r="8" spans="2:6" s="3" customFormat="1">
      <c r="B8" s="15"/>
      <c r="C8" s="32" t="s">
        <v>211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23" t="s">
        <v>1766</v>
      </c>
      <c r="C10" s="124">
        <f>C11+C22</f>
        <v>1067.918268365092</v>
      </c>
      <c r="D10" s="78"/>
    </row>
    <row r="11" spans="2:6">
      <c r="B11" s="123" t="s">
        <v>25</v>
      </c>
      <c r="C11" s="124">
        <f>SUM(C12:C20)</f>
        <v>527.44135852366117</v>
      </c>
      <c r="D11" s="78"/>
    </row>
    <row r="12" spans="2:6">
      <c r="B12" s="143" t="s">
        <v>1767</v>
      </c>
      <c r="C12" s="144">
        <v>6.2611483076704006</v>
      </c>
      <c r="D12" s="145">
        <v>47467</v>
      </c>
      <c r="E12" s="3"/>
      <c r="F12" s="3"/>
    </row>
    <row r="13" spans="2:6">
      <c r="B13" s="143" t="s">
        <v>1771</v>
      </c>
      <c r="C13" s="144">
        <v>90.952072551407809</v>
      </c>
      <c r="D13" s="145">
        <v>44255</v>
      </c>
      <c r="E13" s="3"/>
      <c r="F13" s="3"/>
    </row>
    <row r="14" spans="2:6">
      <c r="B14" s="143" t="s">
        <v>1768</v>
      </c>
      <c r="C14" s="144">
        <v>16.625029211822664</v>
      </c>
      <c r="D14" s="145">
        <v>46132</v>
      </c>
    </row>
    <row r="15" spans="2:6">
      <c r="B15" s="143" t="s">
        <v>1769</v>
      </c>
      <c r="C15" s="144">
        <v>23.965911718831585</v>
      </c>
      <c r="D15" s="145">
        <v>46631</v>
      </c>
      <c r="E15" s="3"/>
      <c r="F15" s="3"/>
    </row>
    <row r="16" spans="2:6">
      <c r="B16" s="143" t="s">
        <v>1772</v>
      </c>
      <c r="C16" s="144">
        <v>60.416082366564893</v>
      </c>
      <c r="D16" s="145">
        <v>44561</v>
      </c>
      <c r="E16" s="3"/>
      <c r="F16" s="3"/>
    </row>
    <row r="17" spans="2:4">
      <c r="B17" s="143" t="s">
        <v>1773</v>
      </c>
      <c r="C17" s="144">
        <v>17.898979999999998</v>
      </c>
      <c r="D17" s="145">
        <v>44246</v>
      </c>
    </row>
    <row r="18" spans="2:4">
      <c r="B18" s="143" t="s">
        <v>1774</v>
      </c>
      <c r="C18" s="144">
        <v>244.37594436736384</v>
      </c>
      <c r="D18" s="145">
        <v>46100</v>
      </c>
    </row>
    <row r="19" spans="2:4">
      <c r="B19" s="143" t="s">
        <v>1770</v>
      </c>
      <c r="C19" s="144">
        <v>7.0496499999999997</v>
      </c>
      <c r="D19" s="145">
        <v>44926</v>
      </c>
    </row>
    <row r="20" spans="2:4">
      <c r="B20" s="143" t="s">
        <v>1775</v>
      </c>
      <c r="C20" s="144">
        <v>59.896540000000002</v>
      </c>
      <c r="D20" s="145">
        <v>44739</v>
      </c>
    </row>
    <row r="21" spans="2:4">
      <c r="B21" s="132"/>
      <c r="C21" s="114"/>
      <c r="D21" s="114"/>
    </row>
    <row r="22" spans="2:4">
      <c r="B22" s="125" t="s">
        <v>1776</v>
      </c>
      <c r="C22" s="124">
        <f>SUM(C23:C64)</f>
        <v>540.47690984143094</v>
      </c>
      <c r="D22" s="114"/>
    </row>
    <row r="23" spans="2:4">
      <c r="B23" s="143" t="s">
        <v>1778</v>
      </c>
      <c r="C23" s="144">
        <v>23.524020426402245</v>
      </c>
      <c r="D23" s="145">
        <v>44429</v>
      </c>
    </row>
    <row r="24" spans="2:4">
      <c r="B24" s="143" t="s">
        <v>1606</v>
      </c>
      <c r="C24" s="144">
        <v>54.4759449031922</v>
      </c>
      <c r="D24" s="145">
        <v>46601</v>
      </c>
    </row>
    <row r="25" spans="2:4">
      <c r="B25" s="143" t="s">
        <v>1779</v>
      </c>
      <c r="C25" s="144">
        <v>31.695168287819797</v>
      </c>
      <c r="D25" s="145">
        <v>45382</v>
      </c>
    </row>
    <row r="26" spans="2:4">
      <c r="B26" s="143" t="s">
        <v>1780</v>
      </c>
      <c r="C26" s="144">
        <v>39.22785420505361</v>
      </c>
      <c r="D26" s="145">
        <v>44722</v>
      </c>
    </row>
    <row r="27" spans="2:4">
      <c r="B27" s="143" t="s">
        <v>1781</v>
      </c>
      <c r="C27" s="144">
        <v>55.99328839928841</v>
      </c>
      <c r="D27" s="145">
        <v>46971</v>
      </c>
    </row>
    <row r="28" spans="2:4">
      <c r="B28" s="143" t="s">
        <v>1782</v>
      </c>
      <c r="C28" s="144">
        <v>28.010022794589624</v>
      </c>
      <c r="D28" s="145">
        <v>46012</v>
      </c>
    </row>
    <row r="29" spans="2:4">
      <c r="B29" s="143" t="s">
        <v>1612</v>
      </c>
      <c r="C29" s="144">
        <v>2.5883244144680004</v>
      </c>
      <c r="D29" s="145">
        <v>46199</v>
      </c>
    </row>
    <row r="30" spans="2:4">
      <c r="B30" s="143" t="s">
        <v>1614</v>
      </c>
      <c r="C30" s="144">
        <v>3.6519400000000002</v>
      </c>
      <c r="D30" s="145">
        <v>46998</v>
      </c>
    </row>
    <row r="31" spans="2:4">
      <c r="B31" s="143" t="s">
        <v>1783</v>
      </c>
      <c r="C31" s="144">
        <v>1.1817171263408</v>
      </c>
      <c r="D31" s="145">
        <v>46938</v>
      </c>
    </row>
    <row r="32" spans="2:4">
      <c r="B32" s="143" t="s">
        <v>1784</v>
      </c>
      <c r="C32" s="144">
        <v>14.398846794072204</v>
      </c>
      <c r="D32" s="145">
        <v>47026</v>
      </c>
    </row>
    <row r="33" spans="2:4">
      <c r="B33" s="143" t="s">
        <v>1785</v>
      </c>
      <c r="C33" s="144">
        <v>2.0471899999999992</v>
      </c>
      <c r="D33" s="145">
        <v>46938</v>
      </c>
    </row>
    <row r="34" spans="2:4">
      <c r="B34" s="143" t="s">
        <v>1786</v>
      </c>
      <c r="C34" s="144">
        <v>6.900373218784642</v>
      </c>
      <c r="D34" s="145">
        <v>46201</v>
      </c>
    </row>
    <row r="35" spans="2:4">
      <c r="B35" s="143" t="s">
        <v>1777</v>
      </c>
      <c r="C35" s="144">
        <v>1.5900039268921149</v>
      </c>
      <c r="D35" s="145">
        <v>46663</v>
      </c>
    </row>
    <row r="36" spans="2:4">
      <c r="B36" s="143" t="s">
        <v>1787</v>
      </c>
      <c r="C36" s="144">
        <v>0.17623226639917605</v>
      </c>
      <c r="D36" s="145">
        <v>46938</v>
      </c>
    </row>
    <row r="37" spans="2:4">
      <c r="B37" s="143" t="s">
        <v>1619</v>
      </c>
      <c r="C37" s="144">
        <v>0.76611999999999991</v>
      </c>
      <c r="D37" s="146">
        <v>46938</v>
      </c>
    </row>
    <row r="38" spans="2:4">
      <c r="B38" s="143" t="s">
        <v>1620</v>
      </c>
      <c r="C38" s="144">
        <v>0.10547015680185567</v>
      </c>
      <c r="D38" s="146">
        <v>46938</v>
      </c>
    </row>
    <row r="39" spans="2:4">
      <c r="B39" s="143" t="s">
        <v>1788</v>
      </c>
      <c r="C39" s="144">
        <v>2.0575927945642984</v>
      </c>
      <c r="D39" s="146">
        <v>46938</v>
      </c>
    </row>
    <row r="40" spans="2:4">
      <c r="B40" s="143" t="s">
        <v>1621</v>
      </c>
      <c r="C40" s="144">
        <v>9.9768010729282164</v>
      </c>
      <c r="D40" s="145">
        <v>46201</v>
      </c>
    </row>
    <row r="41" spans="2:4">
      <c r="B41" s="143" t="s">
        <v>1601</v>
      </c>
      <c r="C41" s="144">
        <v>22.019047244047741</v>
      </c>
      <c r="D41" s="145">
        <v>47262</v>
      </c>
    </row>
    <row r="42" spans="2:4">
      <c r="B42" s="143" t="s">
        <v>1789</v>
      </c>
      <c r="C42" s="144">
        <v>24.760379999999991</v>
      </c>
      <c r="D42" s="145">
        <v>45485</v>
      </c>
    </row>
    <row r="43" spans="2:4">
      <c r="B43" s="143" t="s">
        <v>1622</v>
      </c>
      <c r="C43" s="144">
        <v>4.3068127942778469</v>
      </c>
      <c r="D43" s="145">
        <v>46734</v>
      </c>
    </row>
    <row r="44" spans="2:4">
      <c r="B44" s="143" t="s">
        <v>1624</v>
      </c>
      <c r="C44" s="144">
        <v>3.1467900000000002</v>
      </c>
      <c r="D44" s="145">
        <v>46201</v>
      </c>
    </row>
    <row r="45" spans="2:4">
      <c r="B45" s="143" t="s">
        <v>1625</v>
      </c>
      <c r="C45" s="144">
        <v>7.1919500000000003</v>
      </c>
      <c r="D45" s="145">
        <v>47363</v>
      </c>
    </row>
    <row r="46" spans="2:4">
      <c r="B46" s="143" t="s">
        <v>1790</v>
      </c>
      <c r="C46" s="144">
        <v>24.075149999999997</v>
      </c>
      <c r="D46" s="145">
        <v>45710</v>
      </c>
    </row>
    <row r="47" spans="2:4">
      <c r="B47" s="143" t="s">
        <v>1791</v>
      </c>
      <c r="C47" s="144">
        <v>9.8466900000000006</v>
      </c>
      <c r="D47" s="145">
        <v>46734</v>
      </c>
    </row>
    <row r="48" spans="2:4">
      <c r="B48" s="143" t="s">
        <v>1628</v>
      </c>
      <c r="C48" s="144">
        <v>6.6450000000000009E-2</v>
      </c>
      <c r="D48" s="145">
        <v>47009</v>
      </c>
    </row>
    <row r="49" spans="2:4">
      <c r="B49" s="143" t="s">
        <v>1792</v>
      </c>
      <c r="C49" s="144">
        <v>0.66761883397780486</v>
      </c>
      <c r="D49" s="146">
        <v>46938</v>
      </c>
    </row>
    <row r="50" spans="2:4">
      <c r="B50" s="143" t="s">
        <v>1793</v>
      </c>
      <c r="C50" s="144">
        <v>14.629980200733916</v>
      </c>
      <c r="D50" s="145">
        <v>46201</v>
      </c>
    </row>
    <row r="51" spans="2:4">
      <c r="B51" s="143" t="s">
        <v>1794</v>
      </c>
      <c r="C51" s="144">
        <v>2.4490000000000123E-2</v>
      </c>
      <c r="D51" s="145">
        <v>46938</v>
      </c>
    </row>
    <row r="52" spans="2:4">
      <c r="B52" s="143" t="s">
        <v>1637</v>
      </c>
      <c r="C52" s="144">
        <v>52.376829999999991</v>
      </c>
      <c r="D52" s="145">
        <v>47992</v>
      </c>
    </row>
    <row r="53" spans="2:4">
      <c r="B53" s="143" t="s">
        <v>1638</v>
      </c>
      <c r="C53" s="144">
        <v>5.0791700000000004</v>
      </c>
      <c r="D53" s="145">
        <v>47212</v>
      </c>
    </row>
    <row r="54" spans="2:4">
      <c r="B54" s="143" t="s">
        <v>1795</v>
      </c>
      <c r="C54" s="144">
        <v>5.060973257790355</v>
      </c>
      <c r="D54" s="145">
        <v>46722</v>
      </c>
    </row>
    <row r="55" spans="2:4">
      <c r="B55" s="143" t="s">
        <v>1796</v>
      </c>
      <c r="C55" s="144">
        <v>26.15842770433002</v>
      </c>
      <c r="D55" s="145">
        <v>48213</v>
      </c>
    </row>
    <row r="56" spans="2:4">
      <c r="B56" s="143" t="s">
        <v>1603</v>
      </c>
      <c r="C56" s="144">
        <v>2.2087900000000023</v>
      </c>
      <c r="D56" s="145">
        <v>45939</v>
      </c>
    </row>
    <row r="57" spans="2:4">
      <c r="B57" s="143" t="s">
        <v>1797</v>
      </c>
      <c r="C57" s="144">
        <v>8.6807999999999996</v>
      </c>
      <c r="D57" s="145">
        <v>46827</v>
      </c>
    </row>
    <row r="58" spans="2:4">
      <c r="B58" s="143" t="s">
        <v>1798</v>
      </c>
      <c r="C58" s="144">
        <v>13.612436567769269</v>
      </c>
      <c r="D58" s="145">
        <v>47031</v>
      </c>
    </row>
    <row r="59" spans="2:4">
      <c r="B59" s="143" t="s">
        <v>1645</v>
      </c>
      <c r="C59" s="144">
        <v>5.9373699999999996</v>
      </c>
      <c r="D59" s="145">
        <v>46734</v>
      </c>
    </row>
    <row r="60" spans="2:4">
      <c r="B60" s="143" t="s">
        <v>1799</v>
      </c>
      <c r="C60" s="144">
        <v>2.6085991829484958</v>
      </c>
      <c r="D60" s="145">
        <v>46054</v>
      </c>
    </row>
    <row r="61" spans="2:4">
      <c r="B61" s="143" t="s">
        <v>1800</v>
      </c>
      <c r="C61" s="144">
        <v>3.3561532679583905</v>
      </c>
      <c r="D61" s="145">
        <v>47102</v>
      </c>
    </row>
    <row r="62" spans="2:4">
      <c r="B62" s="143" t="s">
        <v>1801</v>
      </c>
      <c r="C62" s="144">
        <v>20.068099999999998</v>
      </c>
      <c r="D62" s="145">
        <v>46482</v>
      </c>
    </row>
    <row r="63" spans="2:4">
      <c r="B63" s="143" t="s">
        <v>1648</v>
      </c>
      <c r="C63" s="144">
        <v>2.5262200000000004</v>
      </c>
      <c r="D63" s="145">
        <v>47009</v>
      </c>
    </row>
    <row r="64" spans="2:4">
      <c r="B64" s="143" t="s">
        <v>1649</v>
      </c>
      <c r="C64" s="144">
        <v>3.7007700000000003</v>
      </c>
      <c r="D64" s="145">
        <v>46933</v>
      </c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32"/>
      <c r="C110" s="114"/>
      <c r="D110" s="114"/>
    </row>
    <row r="111" spans="2:4">
      <c r="B111" s="132"/>
      <c r="C111" s="114"/>
      <c r="D111" s="114"/>
    </row>
    <row r="112" spans="2:4">
      <c r="B112" s="132"/>
      <c r="C112" s="114"/>
      <c r="D112" s="114"/>
    </row>
    <row r="113" spans="2:4">
      <c r="B113" s="132"/>
      <c r="C113" s="114"/>
      <c r="D113" s="114"/>
    </row>
    <row r="114" spans="2:4">
      <c r="B114" s="132"/>
      <c r="C114" s="114"/>
      <c r="D114" s="114"/>
    </row>
    <row r="115" spans="2:4">
      <c r="B115" s="132"/>
      <c r="C115" s="114"/>
      <c r="D115" s="114"/>
    </row>
    <row r="116" spans="2:4">
      <c r="B116" s="132"/>
      <c r="C116" s="114"/>
      <c r="D116" s="114"/>
    </row>
    <row r="117" spans="2:4">
      <c r="B117" s="132"/>
      <c r="C117" s="114"/>
      <c r="D117" s="114"/>
    </row>
    <row r="118" spans="2:4">
      <c r="B118" s="132"/>
      <c r="C118" s="114"/>
      <c r="D118" s="114"/>
    </row>
    <row r="119" spans="2:4">
      <c r="B119" s="132"/>
      <c r="C119" s="114"/>
      <c r="D119" s="114"/>
    </row>
    <row r="120" spans="2:4">
      <c r="B120" s="132"/>
      <c r="C120" s="114"/>
      <c r="D120" s="114"/>
    </row>
    <row r="121" spans="2:4">
      <c r="B121" s="132"/>
      <c r="C121" s="114"/>
      <c r="D121" s="114"/>
    </row>
    <row r="122" spans="2:4">
      <c r="B122" s="132"/>
      <c r="C122" s="114"/>
      <c r="D122" s="114"/>
    </row>
    <row r="123" spans="2:4">
      <c r="B123" s="132"/>
      <c r="C123" s="114"/>
      <c r="D123" s="114"/>
    </row>
    <row r="124" spans="2:4">
      <c r="B124" s="132"/>
      <c r="C124" s="114"/>
      <c r="D124" s="114"/>
    </row>
    <row r="125" spans="2:4">
      <c r="B125" s="132"/>
      <c r="C125" s="114"/>
      <c r="D125" s="114"/>
    </row>
    <row r="126" spans="2:4">
      <c r="B126" s="132"/>
      <c r="C126" s="114"/>
      <c r="D126" s="114"/>
    </row>
    <row r="127" spans="2:4">
      <c r="B127" s="132"/>
      <c r="C127" s="114"/>
      <c r="D127" s="114"/>
    </row>
    <row r="128" spans="2:4">
      <c r="B128" s="132"/>
      <c r="C128" s="114"/>
      <c r="D128" s="114"/>
    </row>
    <row r="129" spans="2:4">
      <c r="B129" s="132"/>
      <c r="C129" s="114"/>
      <c r="D129" s="114"/>
    </row>
    <row r="130" spans="2:4">
      <c r="B130" s="132"/>
      <c r="C130" s="114"/>
      <c r="D130" s="114"/>
    </row>
    <row r="131" spans="2:4">
      <c r="B131" s="132"/>
      <c r="C131" s="114"/>
      <c r="D131" s="114"/>
    </row>
    <row r="132" spans="2:4">
      <c r="B132" s="132"/>
      <c r="C132" s="114"/>
      <c r="D132" s="114"/>
    </row>
    <row r="133" spans="2:4">
      <c r="B133" s="132"/>
      <c r="C133" s="114"/>
      <c r="D133" s="114"/>
    </row>
    <row r="134" spans="2:4">
      <c r="B134" s="132"/>
      <c r="C134" s="114"/>
      <c r="D134" s="114"/>
    </row>
    <row r="135" spans="2:4">
      <c r="B135" s="132"/>
      <c r="C135" s="114"/>
      <c r="D135" s="114"/>
    </row>
    <row r="136" spans="2:4">
      <c r="B136" s="132"/>
      <c r="C136" s="114"/>
      <c r="D136" s="114"/>
    </row>
    <row r="137" spans="2:4">
      <c r="B137" s="132"/>
      <c r="C137" s="114"/>
      <c r="D137" s="114"/>
    </row>
    <row r="138" spans="2:4">
      <c r="B138" s="132"/>
      <c r="C138" s="114"/>
      <c r="D138" s="114"/>
    </row>
    <row r="139" spans="2:4">
      <c r="B139" s="132"/>
      <c r="C139" s="114"/>
      <c r="D139" s="114"/>
    </row>
    <row r="140" spans="2:4">
      <c r="B140" s="132"/>
      <c r="C140" s="114"/>
      <c r="D140" s="114"/>
    </row>
    <row r="141" spans="2:4">
      <c r="B141" s="132"/>
      <c r="C141" s="114"/>
      <c r="D141" s="114"/>
    </row>
    <row r="142" spans="2:4">
      <c r="B142" s="132"/>
      <c r="C142" s="114"/>
      <c r="D142" s="114"/>
    </row>
    <row r="143" spans="2:4">
      <c r="B143" s="132"/>
      <c r="C143" s="114"/>
      <c r="D143" s="114"/>
    </row>
    <row r="144" spans="2:4">
      <c r="B144" s="132"/>
      <c r="C144" s="114"/>
      <c r="D144" s="114"/>
    </row>
    <row r="145" spans="2:4">
      <c r="B145" s="132"/>
      <c r="C145" s="114"/>
      <c r="D145" s="114"/>
    </row>
    <row r="146" spans="2:4">
      <c r="B146" s="132"/>
      <c r="C146" s="114"/>
      <c r="D146" s="114"/>
    </row>
    <row r="147" spans="2:4">
      <c r="B147" s="132"/>
      <c r="C147" s="114"/>
      <c r="D147" s="114"/>
    </row>
    <row r="148" spans="2:4">
      <c r="B148" s="132"/>
      <c r="C148" s="114"/>
      <c r="D148" s="114"/>
    </row>
    <row r="149" spans="2:4">
      <c r="B149" s="132"/>
      <c r="C149" s="114"/>
      <c r="D149" s="114"/>
    </row>
    <row r="150" spans="2:4">
      <c r="B150" s="132"/>
      <c r="C150" s="114"/>
      <c r="D150" s="114"/>
    </row>
    <row r="151" spans="2:4">
      <c r="B151" s="132"/>
      <c r="C151" s="114"/>
      <c r="D151" s="114"/>
    </row>
    <row r="152" spans="2:4">
      <c r="B152" s="132"/>
      <c r="C152" s="114"/>
      <c r="D152" s="114"/>
    </row>
    <row r="153" spans="2:4">
      <c r="B153" s="132"/>
      <c r="C153" s="114"/>
      <c r="D153" s="114"/>
    </row>
    <row r="154" spans="2:4">
      <c r="B154" s="132"/>
      <c r="C154" s="114"/>
      <c r="D154" s="114"/>
    </row>
    <row r="155" spans="2:4">
      <c r="B155" s="132"/>
      <c r="C155" s="114"/>
      <c r="D155" s="114"/>
    </row>
    <row r="156" spans="2:4">
      <c r="B156" s="132"/>
      <c r="C156" s="114"/>
      <c r="D156" s="114"/>
    </row>
    <row r="157" spans="2:4">
      <c r="B157" s="132"/>
      <c r="C157" s="114"/>
      <c r="D157" s="114"/>
    </row>
    <row r="158" spans="2:4">
      <c r="B158" s="132"/>
      <c r="C158" s="114"/>
      <c r="D158" s="114"/>
    </row>
    <row r="159" spans="2:4">
      <c r="B159" s="132"/>
      <c r="C159" s="114"/>
      <c r="D159" s="114"/>
    </row>
    <row r="160" spans="2:4">
      <c r="B160" s="132"/>
      <c r="C160" s="114"/>
      <c r="D160" s="114"/>
    </row>
    <row r="161" spans="2:4">
      <c r="B161" s="132"/>
      <c r="C161" s="114"/>
      <c r="D161" s="114"/>
    </row>
    <row r="162" spans="2:4">
      <c r="B162" s="132"/>
      <c r="C162" s="114"/>
      <c r="D162" s="114"/>
    </row>
    <row r="163" spans="2:4">
      <c r="B163" s="132"/>
      <c r="C163" s="114"/>
      <c r="D163" s="114"/>
    </row>
    <row r="164" spans="2:4">
      <c r="B164" s="132"/>
      <c r="C164" s="114"/>
      <c r="D164" s="114"/>
    </row>
    <row r="165" spans="2:4">
      <c r="B165" s="132"/>
      <c r="C165" s="114"/>
      <c r="D165" s="114"/>
    </row>
    <row r="166" spans="2:4">
      <c r="B166" s="132"/>
      <c r="C166" s="114"/>
      <c r="D166" s="114"/>
    </row>
    <row r="167" spans="2:4">
      <c r="B167" s="132"/>
      <c r="C167" s="114"/>
      <c r="D167" s="114"/>
    </row>
    <row r="168" spans="2:4">
      <c r="B168" s="132"/>
      <c r="C168" s="114"/>
      <c r="D168" s="114"/>
    </row>
    <row r="169" spans="2:4">
      <c r="B169" s="132"/>
      <c r="C169" s="114"/>
      <c r="D169" s="114"/>
    </row>
    <row r="170" spans="2:4">
      <c r="B170" s="132"/>
      <c r="C170" s="114"/>
      <c r="D170" s="114"/>
    </row>
    <row r="171" spans="2:4">
      <c r="B171" s="132"/>
      <c r="C171" s="114"/>
      <c r="D171" s="114"/>
    </row>
    <row r="172" spans="2:4">
      <c r="B172" s="132"/>
      <c r="C172" s="114"/>
      <c r="D172" s="114"/>
    </row>
    <row r="173" spans="2:4">
      <c r="B173" s="132"/>
      <c r="C173" s="114"/>
      <c r="D173" s="114"/>
    </row>
    <row r="174" spans="2:4">
      <c r="B174" s="132"/>
      <c r="C174" s="114"/>
      <c r="D174" s="114"/>
    </row>
    <row r="175" spans="2:4">
      <c r="B175" s="132"/>
      <c r="C175" s="114"/>
      <c r="D175" s="114"/>
    </row>
    <row r="176" spans="2:4">
      <c r="B176" s="132"/>
      <c r="C176" s="114"/>
      <c r="D176" s="114"/>
    </row>
    <row r="177" spans="2:4">
      <c r="B177" s="132"/>
      <c r="C177" s="114"/>
      <c r="D177" s="114"/>
    </row>
    <row r="178" spans="2:4">
      <c r="B178" s="132"/>
      <c r="C178" s="114"/>
      <c r="D178" s="114"/>
    </row>
    <row r="179" spans="2:4">
      <c r="B179" s="132"/>
      <c r="C179" s="114"/>
      <c r="D179" s="114"/>
    </row>
    <row r="180" spans="2:4">
      <c r="B180" s="132"/>
      <c r="C180" s="114"/>
      <c r="D180" s="114"/>
    </row>
    <row r="181" spans="2:4">
      <c r="B181" s="132"/>
      <c r="C181" s="114"/>
      <c r="D181" s="114"/>
    </row>
    <row r="182" spans="2:4">
      <c r="B182" s="132"/>
      <c r="C182" s="114"/>
      <c r="D182" s="114"/>
    </row>
    <row r="183" spans="2:4">
      <c r="B183" s="132"/>
      <c r="C183" s="114"/>
      <c r="D183" s="114"/>
    </row>
    <row r="184" spans="2:4">
      <c r="B184" s="132"/>
      <c r="C184" s="114"/>
      <c r="D184" s="114"/>
    </row>
    <row r="185" spans="2:4">
      <c r="B185" s="132"/>
      <c r="C185" s="114"/>
      <c r="D185" s="114"/>
    </row>
    <row r="186" spans="2:4">
      <c r="B186" s="132"/>
      <c r="C186" s="114"/>
      <c r="D186" s="114"/>
    </row>
    <row r="187" spans="2:4">
      <c r="B187" s="132"/>
      <c r="C187" s="114"/>
      <c r="D187" s="114"/>
    </row>
    <row r="188" spans="2:4">
      <c r="B188" s="132"/>
      <c r="C188" s="114"/>
      <c r="D188" s="114"/>
    </row>
    <row r="189" spans="2:4">
      <c r="B189" s="132"/>
      <c r="C189" s="114"/>
      <c r="D189" s="114"/>
    </row>
    <row r="190" spans="2:4">
      <c r="B190" s="132"/>
      <c r="C190" s="114"/>
      <c r="D190" s="114"/>
    </row>
    <row r="191" spans="2:4">
      <c r="B191" s="132"/>
      <c r="C191" s="114"/>
      <c r="D191" s="114"/>
    </row>
    <row r="192" spans="2:4">
      <c r="B192" s="132"/>
      <c r="C192" s="114"/>
      <c r="D192" s="114"/>
    </row>
    <row r="193" spans="2:4">
      <c r="B193" s="132"/>
      <c r="C193" s="114"/>
      <c r="D193" s="114"/>
    </row>
    <row r="194" spans="2:4">
      <c r="B194" s="132"/>
      <c r="C194" s="114"/>
      <c r="D194" s="114"/>
    </row>
    <row r="195" spans="2:4">
      <c r="B195" s="132"/>
      <c r="C195" s="114"/>
      <c r="D195" s="114"/>
    </row>
    <row r="196" spans="2:4">
      <c r="B196" s="132"/>
      <c r="C196" s="114"/>
      <c r="D196" s="114"/>
    </row>
    <row r="197" spans="2:4">
      <c r="B197" s="132"/>
      <c r="C197" s="114"/>
      <c r="D197" s="114"/>
    </row>
    <row r="198" spans="2:4">
      <c r="B198" s="132"/>
      <c r="C198" s="114"/>
      <c r="D198" s="114"/>
    </row>
    <row r="199" spans="2:4">
      <c r="B199" s="132"/>
      <c r="C199" s="114"/>
      <c r="D199" s="114"/>
    </row>
    <row r="200" spans="2:4">
      <c r="B200" s="132"/>
      <c r="C200" s="114"/>
      <c r="D200" s="114"/>
    </row>
    <row r="201" spans="2:4">
      <c r="B201" s="132"/>
      <c r="C201" s="114"/>
      <c r="D201" s="114"/>
    </row>
    <row r="202" spans="2:4">
      <c r="B202" s="132"/>
      <c r="C202" s="114"/>
      <c r="D202" s="114"/>
    </row>
    <row r="203" spans="2:4">
      <c r="B203" s="132"/>
      <c r="C203" s="114"/>
      <c r="D203" s="114"/>
    </row>
    <row r="204" spans="2:4">
      <c r="B204" s="132"/>
      <c r="C204" s="114"/>
      <c r="D204" s="114"/>
    </row>
    <row r="205" spans="2:4">
      <c r="B205" s="132"/>
      <c r="C205" s="114"/>
      <c r="D205" s="114"/>
    </row>
    <row r="206" spans="2:4">
      <c r="B206" s="132"/>
      <c r="C206" s="114"/>
      <c r="D206" s="114"/>
    </row>
    <row r="207" spans="2:4">
      <c r="B207" s="132"/>
      <c r="C207" s="114"/>
      <c r="D207" s="114"/>
    </row>
    <row r="208" spans="2:4">
      <c r="B208" s="132"/>
      <c r="C208" s="114"/>
      <c r="D208" s="114"/>
    </row>
    <row r="209" spans="2:4">
      <c r="B209" s="132"/>
      <c r="C209" s="114"/>
      <c r="D209" s="114"/>
    </row>
    <row r="210" spans="2:4">
      <c r="B210" s="132"/>
      <c r="C210" s="114"/>
      <c r="D210" s="114"/>
    </row>
    <row r="211" spans="2:4">
      <c r="B211" s="132"/>
      <c r="C211" s="114"/>
      <c r="D211" s="114"/>
    </row>
    <row r="212" spans="2:4">
      <c r="B212" s="132"/>
      <c r="C212" s="114"/>
      <c r="D212" s="114"/>
    </row>
    <row r="213" spans="2:4">
      <c r="B213" s="132"/>
      <c r="C213" s="114"/>
      <c r="D213" s="114"/>
    </row>
    <row r="214" spans="2:4">
      <c r="B214" s="132"/>
      <c r="C214" s="114"/>
      <c r="D214" s="114"/>
    </row>
    <row r="215" spans="2:4">
      <c r="B215" s="132"/>
      <c r="C215" s="114"/>
      <c r="D215" s="114"/>
    </row>
    <row r="216" spans="2:4">
      <c r="B216" s="132"/>
      <c r="C216" s="114"/>
      <c r="D216" s="114"/>
    </row>
    <row r="217" spans="2:4">
      <c r="B217" s="132"/>
      <c r="C217" s="114"/>
      <c r="D217" s="114"/>
    </row>
    <row r="218" spans="2:4">
      <c r="B218" s="132"/>
      <c r="C218" s="114"/>
      <c r="D218" s="114"/>
    </row>
    <row r="219" spans="2:4">
      <c r="B219" s="132"/>
      <c r="C219" s="114"/>
      <c r="D219" s="114"/>
    </row>
    <row r="220" spans="2:4">
      <c r="B220" s="132"/>
      <c r="C220" s="114"/>
      <c r="D220" s="114"/>
    </row>
    <row r="221" spans="2:4">
      <c r="B221" s="132"/>
      <c r="C221" s="114"/>
      <c r="D221" s="114"/>
    </row>
    <row r="222" spans="2:4">
      <c r="B222" s="132"/>
      <c r="C222" s="114"/>
      <c r="D222" s="114"/>
    </row>
    <row r="223" spans="2:4">
      <c r="B223" s="132"/>
      <c r="C223" s="114"/>
      <c r="D223" s="114"/>
    </row>
    <row r="224" spans="2:4">
      <c r="B224" s="132"/>
      <c r="C224" s="114"/>
      <c r="D224" s="114"/>
    </row>
    <row r="225" spans="2:4">
      <c r="B225" s="132"/>
      <c r="C225" s="114"/>
      <c r="D225" s="114"/>
    </row>
    <row r="226" spans="2:4">
      <c r="B226" s="132"/>
      <c r="C226" s="114"/>
      <c r="D226" s="114"/>
    </row>
    <row r="227" spans="2:4">
      <c r="B227" s="132"/>
      <c r="C227" s="114"/>
      <c r="D227" s="114"/>
    </row>
    <row r="228" spans="2:4">
      <c r="B228" s="132"/>
      <c r="C228" s="114"/>
      <c r="D228" s="114"/>
    </row>
    <row r="229" spans="2:4">
      <c r="B229" s="132"/>
      <c r="C229" s="114"/>
      <c r="D229" s="114"/>
    </row>
    <row r="230" spans="2:4">
      <c r="B230" s="132"/>
      <c r="C230" s="114"/>
      <c r="D230" s="114"/>
    </row>
    <row r="231" spans="2:4">
      <c r="B231" s="132"/>
      <c r="C231" s="114"/>
      <c r="D231" s="114"/>
    </row>
    <row r="232" spans="2:4">
      <c r="B232" s="132"/>
      <c r="C232" s="114"/>
      <c r="D232" s="114"/>
    </row>
    <row r="233" spans="2:4">
      <c r="B233" s="132"/>
      <c r="C233" s="114"/>
      <c r="D233" s="114"/>
    </row>
    <row r="234" spans="2:4">
      <c r="B234" s="132"/>
      <c r="C234" s="114"/>
      <c r="D234" s="114"/>
    </row>
    <row r="235" spans="2:4">
      <c r="B235" s="132"/>
      <c r="C235" s="114"/>
      <c r="D235" s="114"/>
    </row>
    <row r="236" spans="2:4">
      <c r="B236" s="132"/>
      <c r="C236" s="114"/>
      <c r="D236" s="114"/>
    </row>
    <row r="237" spans="2:4">
      <c r="B237" s="132"/>
      <c r="C237" s="114"/>
      <c r="D237" s="114"/>
    </row>
    <row r="238" spans="2:4">
      <c r="B238" s="132"/>
      <c r="C238" s="114"/>
      <c r="D238" s="114"/>
    </row>
    <row r="239" spans="2:4">
      <c r="B239" s="132"/>
      <c r="C239" s="114"/>
      <c r="D239" s="114"/>
    </row>
    <row r="240" spans="2:4">
      <c r="B240" s="132"/>
      <c r="C240" s="114"/>
      <c r="D240" s="114"/>
    </row>
    <row r="241" spans="2:4">
      <c r="B241" s="132"/>
      <c r="C241" s="114"/>
      <c r="D241" s="114"/>
    </row>
    <row r="242" spans="2:4">
      <c r="B242" s="132"/>
      <c r="C242" s="114"/>
      <c r="D242" s="114"/>
    </row>
    <row r="243" spans="2:4">
      <c r="B243" s="132"/>
      <c r="C243" s="114"/>
      <c r="D243" s="114"/>
    </row>
    <row r="244" spans="2:4">
      <c r="B244" s="132"/>
      <c r="C244" s="114"/>
      <c r="D244" s="114"/>
    </row>
    <row r="245" spans="2:4">
      <c r="B245" s="132"/>
      <c r="C245" s="114"/>
      <c r="D245" s="114"/>
    </row>
    <row r="246" spans="2:4">
      <c r="B246" s="132"/>
      <c r="C246" s="114"/>
      <c r="D246" s="114"/>
    </row>
    <row r="247" spans="2:4">
      <c r="B247" s="132"/>
      <c r="C247" s="114"/>
      <c r="D247" s="114"/>
    </row>
    <row r="248" spans="2:4">
      <c r="B248" s="132"/>
      <c r="C248" s="114"/>
      <c r="D248" s="114"/>
    </row>
    <row r="249" spans="2:4">
      <c r="B249" s="132"/>
      <c r="C249" s="114"/>
      <c r="D249" s="114"/>
    </row>
    <row r="250" spans="2:4">
      <c r="B250" s="132"/>
      <c r="C250" s="114"/>
      <c r="D250" s="114"/>
    </row>
    <row r="251" spans="2:4">
      <c r="B251" s="132"/>
      <c r="C251" s="114"/>
      <c r="D251" s="114"/>
    </row>
    <row r="252" spans="2:4">
      <c r="B252" s="132"/>
      <c r="C252" s="114"/>
      <c r="D252" s="114"/>
    </row>
    <row r="253" spans="2:4">
      <c r="B253" s="132"/>
      <c r="C253" s="114"/>
      <c r="D253" s="114"/>
    </row>
    <row r="254" spans="2:4">
      <c r="B254" s="132"/>
      <c r="C254" s="114"/>
      <c r="D254" s="114"/>
    </row>
    <row r="255" spans="2:4">
      <c r="B255" s="132"/>
      <c r="C255" s="114"/>
      <c r="D255" s="114"/>
    </row>
    <row r="256" spans="2:4">
      <c r="B256" s="132"/>
      <c r="C256" s="114"/>
      <c r="D256" s="114"/>
    </row>
    <row r="257" spans="2:4">
      <c r="B257" s="132"/>
      <c r="C257" s="114"/>
      <c r="D257" s="114"/>
    </row>
    <row r="258" spans="2:4">
      <c r="B258" s="132"/>
      <c r="C258" s="114"/>
      <c r="D258" s="114"/>
    </row>
    <row r="259" spans="2:4">
      <c r="B259" s="132"/>
      <c r="C259" s="114"/>
      <c r="D259" s="114"/>
    </row>
    <row r="260" spans="2:4">
      <c r="B260" s="132"/>
      <c r="C260" s="114"/>
      <c r="D260" s="114"/>
    </row>
    <row r="261" spans="2:4">
      <c r="B261" s="132"/>
      <c r="C261" s="114"/>
      <c r="D261" s="114"/>
    </row>
    <row r="262" spans="2:4">
      <c r="B262" s="132"/>
      <c r="C262" s="114"/>
      <c r="D262" s="114"/>
    </row>
    <row r="263" spans="2:4">
      <c r="B263" s="132"/>
      <c r="C263" s="114"/>
      <c r="D263" s="114"/>
    </row>
    <row r="264" spans="2:4">
      <c r="B264" s="132"/>
      <c r="C264" s="114"/>
      <c r="D264" s="114"/>
    </row>
    <row r="265" spans="2:4">
      <c r="B265" s="132"/>
      <c r="C265" s="114"/>
      <c r="D265" s="114"/>
    </row>
    <row r="266" spans="2:4">
      <c r="B266" s="132"/>
      <c r="C266" s="114"/>
      <c r="D266" s="114"/>
    </row>
    <row r="267" spans="2:4">
      <c r="B267" s="132"/>
      <c r="C267" s="114"/>
      <c r="D267" s="114"/>
    </row>
    <row r="268" spans="2:4">
      <c r="B268" s="132"/>
      <c r="C268" s="114"/>
      <c r="D268" s="114"/>
    </row>
    <row r="269" spans="2:4">
      <c r="B269" s="132"/>
      <c r="C269" s="114"/>
      <c r="D269" s="114"/>
    </row>
    <row r="270" spans="2:4">
      <c r="B270" s="132"/>
      <c r="C270" s="114"/>
      <c r="D270" s="114"/>
    </row>
    <row r="271" spans="2:4">
      <c r="B271" s="132"/>
      <c r="C271" s="114"/>
      <c r="D271" s="114"/>
    </row>
    <row r="272" spans="2:4">
      <c r="B272" s="132"/>
      <c r="C272" s="114"/>
      <c r="D272" s="114"/>
    </row>
    <row r="273" spans="2:4">
      <c r="B273" s="132"/>
      <c r="C273" s="114"/>
      <c r="D273" s="114"/>
    </row>
    <row r="274" spans="2:4">
      <c r="B274" s="132"/>
      <c r="C274" s="114"/>
      <c r="D274" s="114"/>
    </row>
    <row r="275" spans="2:4">
      <c r="B275" s="132"/>
      <c r="C275" s="114"/>
      <c r="D275" s="114"/>
    </row>
    <row r="276" spans="2:4">
      <c r="B276" s="132"/>
      <c r="C276" s="114"/>
      <c r="D276" s="114"/>
    </row>
    <row r="277" spans="2:4">
      <c r="B277" s="132"/>
      <c r="C277" s="114"/>
      <c r="D277" s="114"/>
    </row>
    <row r="278" spans="2:4">
      <c r="B278" s="132"/>
      <c r="C278" s="114"/>
      <c r="D278" s="114"/>
    </row>
    <row r="279" spans="2:4">
      <c r="B279" s="132"/>
      <c r="C279" s="114"/>
      <c r="D279" s="114"/>
    </row>
    <row r="280" spans="2:4">
      <c r="B280" s="132"/>
      <c r="C280" s="114"/>
      <c r="D280" s="114"/>
    </row>
    <row r="281" spans="2:4">
      <c r="B281" s="132"/>
      <c r="C281" s="114"/>
      <c r="D281" s="114"/>
    </row>
    <row r="282" spans="2:4">
      <c r="B282" s="132"/>
      <c r="C282" s="114"/>
      <c r="D282" s="114"/>
    </row>
    <row r="283" spans="2:4">
      <c r="B283" s="132"/>
      <c r="C283" s="114"/>
      <c r="D283" s="114"/>
    </row>
    <row r="284" spans="2:4">
      <c r="B284" s="132"/>
      <c r="C284" s="114"/>
      <c r="D284" s="114"/>
    </row>
    <row r="285" spans="2:4">
      <c r="B285" s="132"/>
      <c r="C285" s="114"/>
      <c r="D285" s="114"/>
    </row>
    <row r="286" spans="2:4">
      <c r="B286" s="132"/>
      <c r="C286" s="114"/>
      <c r="D286" s="114"/>
    </row>
    <row r="287" spans="2:4">
      <c r="B287" s="132"/>
      <c r="C287" s="114"/>
      <c r="D287" s="114"/>
    </row>
    <row r="288" spans="2:4">
      <c r="B288" s="132"/>
      <c r="C288" s="114"/>
      <c r="D288" s="114"/>
    </row>
    <row r="289" spans="2:4">
      <c r="B289" s="132"/>
      <c r="C289" s="114"/>
      <c r="D289" s="114"/>
    </row>
    <row r="290" spans="2:4">
      <c r="B290" s="132"/>
      <c r="C290" s="114"/>
      <c r="D290" s="114"/>
    </row>
    <row r="291" spans="2:4">
      <c r="B291" s="132"/>
      <c r="C291" s="114"/>
      <c r="D291" s="114"/>
    </row>
    <row r="292" spans="2:4">
      <c r="B292" s="132"/>
      <c r="C292" s="114"/>
      <c r="D292" s="114"/>
    </row>
    <row r="293" spans="2:4">
      <c r="B293" s="132"/>
      <c r="C293" s="114"/>
      <c r="D293" s="114"/>
    </row>
    <row r="294" spans="2:4">
      <c r="B294" s="132"/>
      <c r="C294" s="114"/>
      <c r="D294" s="114"/>
    </row>
    <row r="295" spans="2:4">
      <c r="B295" s="132"/>
      <c r="C295" s="114"/>
      <c r="D295" s="114"/>
    </row>
    <row r="296" spans="2:4">
      <c r="B296" s="132"/>
      <c r="C296" s="114"/>
      <c r="D296" s="114"/>
    </row>
    <row r="297" spans="2:4">
      <c r="B297" s="132"/>
      <c r="C297" s="114"/>
      <c r="D297" s="114"/>
    </row>
    <row r="298" spans="2:4">
      <c r="B298" s="132"/>
      <c r="C298" s="114"/>
      <c r="D298" s="114"/>
    </row>
    <row r="299" spans="2:4">
      <c r="B299" s="132"/>
      <c r="C299" s="114"/>
      <c r="D299" s="114"/>
    </row>
    <row r="300" spans="2:4">
      <c r="B300" s="132"/>
      <c r="C300" s="114"/>
      <c r="D300" s="114"/>
    </row>
    <row r="301" spans="2:4">
      <c r="B301" s="132"/>
      <c r="C301" s="114"/>
      <c r="D301" s="114"/>
    </row>
    <row r="302" spans="2:4">
      <c r="B302" s="132"/>
      <c r="C302" s="114"/>
      <c r="D302" s="114"/>
    </row>
    <row r="303" spans="2:4">
      <c r="B303" s="132"/>
      <c r="C303" s="114"/>
      <c r="D303" s="114"/>
    </row>
    <row r="304" spans="2:4">
      <c r="B304" s="132"/>
      <c r="C304" s="114"/>
      <c r="D304" s="114"/>
    </row>
    <row r="305" spans="2:4">
      <c r="B305" s="132"/>
      <c r="C305" s="114"/>
      <c r="D305" s="114"/>
    </row>
    <row r="306" spans="2:4">
      <c r="B306" s="132"/>
      <c r="C306" s="114"/>
      <c r="D306" s="114"/>
    </row>
    <row r="307" spans="2:4">
      <c r="B307" s="132"/>
      <c r="C307" s="114"/>
      <c r="D307" s="114"/>
    </row>
    <row r="308" spans="2:4">
      <c r="B308" s="132"/>
      <c r="C308" s="114"/>
      <c r="D308" s="114"/>
    </row>
    <row r="309" spans="2:4">
      <c r="B309" s="132"/>
      <c r="C309" s="114"/>
      <c r="D309" s="114"/>
    </row>
    <row r="310" spans="2:4">
      <c r="B310" s="132"/>
      <c r="C310" s="114"/>
      <c r="D310" s="114"/>
    </row>
    <row r="311" spans="2:4">
      <c r="B311" s="132"/>
      <c r="C311" s="114"/>
      <c r="D311" s="114"/>
    </row>
    <row r="312" spans="2:4">
      <c r="B312" s="132"/>
      <c r="C312" s="114"/>
      <c r="D312" s="114"/>
    </row>
    <row r="313" spans="2:4">
      <c r="B313" s="132"/>
      <c r="C313" s="114"/>
      <c r="D313" s="114"/>
    </row>
    <row r="314" spans="2:4">
      <c r="B314" s="132"/>
      <c r="C314" s="114"/>
      <c r="D314" s="114"/>
    </row>
    <row r="315" spans="2:4">
      <c r="B315" s="132"/>
      <c r="C315" s="114"/>
      <c r="D315" s="114"/>
    </row>
    <row r="316" spans="2:4">
      <c r="B316" s="132"/>
      <c r="C316" s="114"/>
      <c r="D316" s="114"/>
    </row>
    <row r="317" spans="2:4">
      <c r="B317" s="132"/>
      <c r="C317" s="114"/>
      <c r="D317" s="114"/>
    </row>
    <row r="318" spans="2:4">
      <c r="B318" s="132"/>
      <c r="C318" s="114"/>
      <c r="D318" s="114"/>
    </row>
    <row r="319" spans="2:4">
      <c r="B319" s="132"/>
      <c r="C319" s="114"/>
      <c r="D319" s="114"/>
    </row>
    <row r="320" spans="2:4">
      <c r="B320" s="132"/>
      <c r="C320" s="114"/>
      <c r="D320" s="114"/>
    </row>
    <row r="321" spans="2:4">
      <c r="B321" s="132"/>
      <c r="C321" s="114"/>
      <c r="D321" s="114"/>
    </row>
    <row r="322" spans="2:4">
      <c r="B322" s="132"/>
      <c r="C322" s="114"/>
      <c r="D322" s="114"/>
    </row>
    <row r="323" spans="2:4">
      <c r="B323" s="132"/>
      <c r="C323" s="114"/>
      <c r="D323" s="114"/>
    </row>
    <row r="324" spans="2:4">
      <c r="B324" s="132"/>
      <c r="C324" s="114"/>
      <c r="D324" s="114"/>
    </row>
    <row r="325" spans="2:4">
      <c r="B325" s="132"/>
      <c r="C325" s="114"/>
      <c r="D325" s="114"/>
    </row>
    <row r="326" spans="2:4">
      <c r="B326" s="132"/>
      <c r="C326" s="114"/>
      <c r="D326" s="114"/>
    </row>
    <row r="327" spans="2:4">
      <c r="B327" s="132"/>
      <c r="C327" s="114"/>
      <c r="D327" s="114"/>
    </row>
    <row r="328" spans="2:4">
      <c r="B328" s="132"/>
      <c r="C328" s="114"/>
      <c r="D328" s="114"/>
    </row>
    <row r="329" spans="2:4">
      <c r="B329" s="132"/>
      <c r="C329" s="114"/>
      <c r="D329" s="114"/>
    </row>
    <row r="330" spans="2:4">
      <c r="B330" s="132"/>
      <c r="C330" s="114"/>
      <c r="D330" s="114"/>
    </row>
    <row r="331" spans="2:4">
      <c r="B331" s="132"/>
      <c r="C331" s="114"/>
      <c r="D331" s="114"/>
    </row>
    <row r="332" spans="2:4">
      <c r="B332" s="132"/>
      <c r="C332" s="114"/>
      <c r="D332" s="114"/>
    </row>
    <row r="333" spans="2:4">
      <c r="B333" s="132"/>
      <c r="C333" s="114"/>
      <c r="D333" s="114"/>
    </row>
    <row r="334" spans="2:4">
      <c r="B334" s="132"/>
      <c r="C334" s="114"/>
      <c r="D334" s="114"/>
    </row>
    <row r="335" spans="2:4">
      <c r="B335" s="132"/>
      <c r="C335" s="114"/>
      <c r="D335" s="114"/>
    </row>
    <row r="336" spans="2:4">
      <c r="B336" s="132"/>
      <c r="C336" s="114"/>
      <c r="D336" s="114"/>
    </row>
    <row r="337" spans="2:4">
      <c r="B337" s="132"/>
      <c r="C337" s="114"/>
      <c r="D337" s="114"/>
    </row>
    <row r="338" spans="2:4">
      <c r="B338" s="132"/>
      <c r="C338" s="114"/>
      <c r="D338" s="114"/>
    </row>
    <row r="339" spans="2:4">
      <c r="B339" s="132"/>
      <c r="C339" s="114"/>
      <c r="D339" s="114"/>
    </row>
    <row r="340" spans="2:4">
      <c r="B340" s="132"/>
      <c r="C340" s="114"/>
      <c r="D340" s="114"/>
    </row>
    <row r="341" spans="2:4">
      <c r="B341" s="132"/>
      <c r="C341" s="114"/>
      <c r="D341" s="114"/>
    </row>
    <row r="342" spans="2:4">
      <c r="B342" s="132"/>
      <c r="C342" s="114"/>
      <c r="D342" s="114"/>
    </row>
    <row r="343" spans="2:4">
      <c r="B343" s="132"/>
      <c r="C343" s="114"/>
      <c r="D343" s="114"/>
    </row>
    <row r="344" spans="2:4">
      <c r="B344" s="132"/>
      <c r="C344" s="114"/>
      <c r="D344" s="114"/>
    </row>
    <row r="345" spans="2:4">
      <c r="B345" s="132"/>
      <c r="C345" s="114"/>
      <c r="D345" s="114"/>
    </row>
    <row r="346" spans="2:4">
      <c r="B346" s="132"/>
      <c r="C346" s="114"/>
      <c r="D346" s="114"/>
    </row>
    <row r="347" spans="2:4">
      <c r="B347" s="132"/>
      <c r="C347" s="114"/>
      <c r="D347" s="114"/>
    </row>
    <row r="348" spans="2:4">
      <c r="B348" s="132"/>
      <c r="C348" s="114"/>
      <c r="D348" s="114"/>
    </row>
    <row r="349" spans="2:4">
      <c r="B349" s="132"/>
      <c r="C349" s="114"/>
      <c r="D349" s="114"/>
    </row>
    <row r="350" spans="2:4">
      <c r="B350" s="132"/>
      <c r="C350" s="114"/>
      <c r="D350" s="114"/>
    </row>
    <row r="351" spans="2:4">
      <c r="B351" s="132"/>
      <c r="C351" s="114"/>
      <c r="D351" s="114"/>
    </row>
    <row r="352" spans="2:4">
      <c r="B352" s="132"/>
      <c r="C352" s="114"/>
      <c r="D352" s="114"/>
    </row>
    <row r="353" spans="2:4">
      <c r="B353" s="132"/>
      <c r="C353" s="114"/>
      <c r="D353" s="114"/>
    </row>
    <row r="354" spans="2:4">
      <c r="B354" s="132"/>
      <c r="C354" s="114"/>
      <c r="D354" s="114"/>
    </row>
    <row r="355" spans="2:4">
      <c r="B355" s="132"/>
      <c r="C355" s="114"/>
      <c r="D355" s="114"/>
    </row>
    <row r="356" spans="2:4">
      <c r="B356" s="132"/>
      <c r="C356" s="114"/>
      <c r="D356" s="114"/>
    </row>
    <row r="357" spans="2:4">
      <c r="B357" s="132"/>
      <c r="C357" s="114"/>
      <c r="D357" s="114"/>
    </row>
    <row r="358" spans="2:4">
      <c r="B358" s="132"/>
      <c r="C358" s="114"/>
      <c r="D358" s="114"/>
    </row>
    <row r="359" spans="2:4">
      <c r="B359" s="132"/>
      <c r="C359" s="114"/>
      <c r="D359" s="114"/>
    </row>
    <row r="360" spans="2:4">
      <c r="B360" s="132"/>
      <c r="C360" s="114"/>
      <c r="D360" s="114"/>
    </row>
    <row r="361" spans="2:4">
      <c r="B361" s="132"/>
      <c r="C361" s="114"/>
      <c r="D361" s="114"/>
    </row>
    <row r="362" spans="2:4">
      <c r="B362" s="132"/>
      <c r="C362" s="114"/>
      <c r="D362" s="114"/>
    </row>
    <row r="363" spans="2:4">
      <c r="B363" s="132"/>
      <c r="C363" s="114"/>
      <c r="D363" s="114"/>
    </row>
    <row r="364" spans="2:4">
      <c r="B364" s="132"/>
      <c r="C364" s="114"/>
      <c r="D364" s="114"/>
    </row>
    <row r="365" spans="2:4">
      <c r="B365" s="132"/>
      <c r="C365" s="114"/>
      <c r="D365" s="114"/>
    </row>
    <row r="366" spans="2:4">
      <c r="B366" s="132"/>
      <c r="C366" s="114"/>
      <c r="D366" s="114"/>
    </row>
    <row r="367" spans="2:4">
      <c r="B367" s="132"/>
      <c r="C367" s="114"/>
      <c r="D367" s="114"/>
    </row>
    <row r="368" spans="2:4">
      <c r="B368" s="132"/>
      <c r="C368" s="114"/>
      <c r="D368" s="114"/>
    </row>
    <row r="369" spans="2:4">
      <c r="B369" s="132"/>
      <c r="C369" s="114"/>
      <c r="D369" s="114"/>
    </row>
    <row r="370" spans="2:4">
      <c r="B370" s="132"/>
      <c r="C370" s="114"/>
      <c r="D370" s="114"/>
    </row>
    <row r="371" spans="2:4">
      <c r="B371" s="132"/>
      <c r="C371" s="114"/>
      <c r="D371" s="114"/>
    </row>
    <row r="372" spans="2:4">
      <c r="B372" s="132"/>
      <c r="C372" s="114"/>
      <c r="D372" s="114"/>
    </row>
    <row r="373" spans="2:4">
      <c r="B373" s="132"/>
      <c r="C373" s="114"/>
      <c r="D373" s="114"/>
    </row>
    <row r="374" spans="2:4">
      <c r="B374" s="132"/>
      <c r="C374" s="114"/>
      <c r="D374" s="114"/>
    </row>
    <row r="375" spans="2:4">
      <c r="B375" s="132"/>
      <c r="C375" s="114"/>
      <c r="D375" s="114"/>
    </row>
    <row r="376" spans="2:4">
      <c r="B376" s="132"/>
      <c r="C376" s="114"/>
      <c r="D376" s="114"/>
    </row>
    <row r="377" spans="2:4">
      <c r="B377" s="132"/>
      <c r="C377" s="114"/>
      <c r="D377" s="114"/>
    </row>
    <row r="378" spans="2:4">
      <c r="B378" s="132"/>
      <c r="C378" s="114"/>
      <c r="D378" s="114"/>
    </row>
    <row r="379" spans="2:4">
      <c r="B379" s="132"/>
      <c r="C379" s="114"/>
      <c r="D379" s="114"/>
    </row>
    <row r="380" spans="2:4">
      <c r="B380" s="132"/>
      <c r="C380" s="114"/>
      <c r="D380" s="114"/>
    </row>
    <row r="381" spans="2:4">
      <c r="B381" s="132"/>
      <c r="C381" s="114"/>
      <c r="D381" s="114"/>
    </row>
    <row r="382" spans="2:4">
      <c r="B382" s="132"/>
      <c r="C382" s="114"/>
      <c r="D382" s="114"/>
    </row>
    <row r="383" spans="2:4">
      <c r="B383" s="132"/>
      <c r="C383" s="114"/>
      <c r="D383" s="114"/>
    </row>
    <row r="384" spans="2:4">
      <c r="B384" s="132"/>
      <c r="C384" s="114"/>
      <c r="D384" s="114"/>
    </row>
    <row r="385" spans="2:4">
      <c r="B385" s="132"/>
      <c r="C385" s="114"/>
      <c r="D385" s="114"/>
    </row>
    <row r="386" spans="2:4">
      <c r="B386" s="132"/>
      <c r="C386" s="114"/>
      <c r="D386" s="114"/>
    </row>
    <row r="387" spans="2:4">
      <c r="B387" s="132"/>
      <c r="C387" s="114"/>
      <c r="D387" s="114"/>
    </row>
    <row r="388" spans="2:4">
      <c r="B388" s="132"/>
      <c r="C388" s="114"/>
      <c r="D388" s="114"/>
    </row>
    <row r="389" spans="2:4">
      <c r="B389" s="132"/>
      <c r="C389" s="114"/>
      <c r="D389" s="114"/>
    </row>
    <row r="390" spans="2:4">
      <c r="B390" s="132"/>
      <c r="C390" s="114"/>
      <c r="D390" s="114"/>
    </row>
    <row r="391" spans="2:4">
      <c r="B391" s="132"/>
      <c r="C391" s="114"/>
      <c r="D391" s="114"/>
    </row>
    <row r="392" spans="2:4">
      <c r="B392" s="132"/>
      <c r="C392" s="114"/>
      <c r="D392" s="114"/>
    </row>
    <row r="393" spans="2:4">
      <c r="B393" s="132"/>
      <c r="C393" s="114"/>
      <c r="D393" s="114"/>
    </row>
    <row r="394" spans="2:4">
      <c r="B394" s="132"/>
      <c r="C394" s="114"/>
      <c r="D394" s="114"/>
    </row>
    <row r="395" spans="2:4">
      <c r="B395" s="132"/>
      <c r="C395" s="114"/>
      <c r="D395" s="114"/>
    </row>
    <row r="396" spans="2:4">
      <c r="B396" s="132"/>
      <c r="C396" s="114"/>
      <c r="D396" s="114"/>
    </row>
    <row r="397" spans="2:4">
      <c r="B397" s="132"/>
      <c r="C397" s="114"/>
      <c r="D397" s="114"/>
    </row>
    <row r="398" spans="2:4">
      <c r="B398" s="132"/>
      <c r="C398" s="114"/>
      <c r="D398" s="114"/>
    </row>
    <row r="399" spans="2:4">
      <c r="B399" s="132"/>
      <c r="C399" s="114"/>
      <c r="D399" s="114"/>
    </row>
    <row r="400" spans="2:4">
      <c r="B400" s="132"/>
      <c r="C400" s="114"/>
      <c r="D400" s="114"/>
    </row>
    <row r="401" spans="2:4">
      <c r="B401" s="132"/>
      <c r="C401" s="114"/>
      <c r="D401" s="114"/>
    </row>
    <row r="402" spans="2:4">
      <c r="B402" s="132"/>
      <c r="C402" s="114"/>
      <c r="D402" s="114"/>
    </row>
    <row r="403" spans="2:4">
      <c r="B403" s="132"/>
      <c r="C403" s="114"/>
      <c r="D403" s="114"/>
    </row>
    <row r="404" spans="2:4">
      <c r="B404" s="132"/>
      <c r="C404" s="114"/>
      <c r="D404" s="114"/>
    </row>
    <row r="405" spans="2:4">
      <c r="B405" s="132"/>
      <c r="C405" s="114"/>
      <c r="D405" s="114"/>
    </row>
    <row r="406" spans="2:4">
      <c r="B406" s="132"/>
      <c r="C406" s="114"/>
      <c r="D406" s="114"/>
    </row>
    <row r="407" spans="2:4">
      <c r="B407" s="132"/>
      <c r="C407" s="114"/>
      <c r="D407" s="114"/>
    </row>
    <row r="408" spans="2:4">
      <c r="B408" s="132"/>
      <c r="C408" s="114"/>
      <c r="D408" s="114"/>
    </row>
    <row r="409" spans="2:4">
      <c r="B409" s="132"/>
      <c r="C409" s="114"/>
      <c r="D409" s="114"/>
    </row>
    <row r="410" spans="2:4">
      <c r="B410" s="132"/>
      <c r="C410" s="114"/>
      <c r="D410" s="114"/>
    </row>
    <row r="411" spans="2:4">
      <c r="B411" s="132"/>
      <c r="C411" s="114"/>
      <c r="D411" s="114"/>
    </row>
    <row r="412" spans="2:4">
      <c r="B412" s="132"/>
      <c r="C412" s="114"/>
      <c r="D412" s="114"/>
    </row>
    <row r="413" spans="2:4">
      <c r="B413" s="132"/>
      <c r="C413" s="114"/>
      <c r="D413" s="114"/>
    </row>
    <row r="414" spans="2:4">
      <c r="B414" s="132"/>
      <c r="C414" s="114"/>
      <c r="D414" s="114"/>
    </row>
    <row r="415" spans="2:4">
      <c r="B415" s="132"/>
      <c r="C415" s="114"/>
      <c r="D415" s="114"/>
    </row>
    <row r="416" spans="2:4">
      <c r="B416" s="132"/>
      <c r="C416" s="114"/>
      <c r="D416" s="114"/>
    </row>
    <row r="417" spans="2:4">
      <c r="B417" s="132"/>
      <c r="C417" s="114"/>
      <c r="D417" s="114"/>
    </row>
    <row r="418" spans="2:4">
      <c r="B418" s="132"/>
      <c r="C418" s="114"/>
      <c r="D418" s="114"/>
    </row>
    <row r="419" spans="2:4">
      <c r="B419" s="132"/>
      <c r="C419" s="114"/>
      <c r="D419" s="114"/>
    </row>
    <row r="420" spans="2:4">
      <c r="B420" s="132"/>
      <c r="C420" s="114"/>
      <c r="D420" s="114"/>
    </row>
    <row r="421" spans="2:4">
      <c r="B421" s="132"/>
      <c r="C421" s="114"/>
      <c r="D421" s="114"/>
    </row>
    <row r="422" spans="2:4">
      <c r="B422" s="132"/>
      <c r="C422" s="114"/>
      <c r="D422" s="114"/>
    </row>
    <row r="423" spans="2:4">
      <c r="B423" s="132"/>
      <c r="C423" s="114"/>
      <c r="D423" s="114"/>
    </row>
    <row r="424" spans="2:4">
      <c r="B424" s="132"/>
      <c r="C424" s="114"/>
      <c r="D424" s="114"/>
    </row>
    <row r="425" spans="2:4">
      <c r="B425" s="132"/>
      <c r="C425" s="114"/>
      <c r="D425" s="114"/>
    </row>
    <row r="426" spans="2:4">
      <c r="B426" s="132"/>
      <c r="C426" s="114"/>
      <c r="D426" s="114"/>
    </row>
    <row r="427" spans="2:4">
      <c r="B427" s="132"/>
      <c r="C427" s="114"/>
      <c r="D427" s="114"/>
    </row>
    <row r="428" spans="2:4">
      <c r="B428" s="132"/>
      <c r="C428" s="114"/>
      <c r="D428" s="114"/>
    </row>
    <row r="429" spans="2:4">
      <c r="B429" s="132"/>
      <c r="C429" s="114"/>
      <c r="D429" s="114"/>
    </row>
    <row r="430" spans="2:4">
      <c r="B430" s="132"/>
      <c r="C430" s="114"/>
      <c r="D430" s="114"/>
    </row>
    <row r="431" spans="2:4">
      <c r="B431" s="132"/>
      <c r="C431" s="114"/>
      <c r="D431" s="114"/>
    </row>
    <row r="432" spans="2:4">
      <c r="B432" s="132"/>
      <c r="C432" s="114"/>
      <c r="D432" s="114"/>
    </row>
    <row r="433" spans="2:4">
      <c r="B433" s="132"/>
      <c r="C433" s="114"/>
      <c r="D433" s="114"/>
    </row>
    <row r="434" spans="2:4">
      <c r="B434" s="132"/>
      <c r="C434" s="114"/>
      <c r="D434" s="114"/>
    </row>
    <row r="435" spans="2:4">
      <c r="B435" s="132"/>
      <c r="C435" s="114"/>
      <c r="D435" s="114"/>
    </row>
    <row r="436" spans="2:4">
      <c r="B436" s="132"/>
      <c r="C436" s="114"/>
      <c r="D436" s="114"/>
    </row>
    <row r="437" spans="2:4">
      <c r="B437" s="132"/>
      <c r="C437" s="114"/>
      <c r="D437" s="114"/>
    </row>
    <row r="438" spans="2:4">
      <c r="B438" s="132"/>
      <c r="C438" s="114"/>
      <c r="D438" s="114"/>
    </row>
    <row r="439" spans="2:4">
      <c r="B439" s="132"/>
      <c r="C439" s="114"/>
      <c r="D439" s="114"/>
    </row>
    <row r="440" spans="2:4">
      <c r="B440" s="132"/>
      <c r="C440" s="114"/>
      <c r="D440" s="114"/>
    </row>
    <row r="441" spans="2:4">
      <c r="B441" s="132"/>
      <c r="C441" s="114"/>
      <c r="D441" s="114"/>
    </row>
    <row r="442" spans="2:4">
      <c r="B442" s="132"/>
      <c r="C442" s="114"/>
      <c r="D442" s="114"/>
    </row>
    <row r="443" spans="2:4">
      <c r="B443" s="132"/>
      <c r="C443" s="114"/>
      <c r="D443" s="114"/>
    </row>
    <row r="444" spans="2:4">
      <c r="B444" s="132"/>
      <c r="C444" s="114"/>
      <c r="D444" s="114"/>
    </row>
    <row r="445" spans="2:4">
      <c r="B445" s="132"/>
      <c r="C445" s="114"/>
      <c r="D445" s="114"/>
    </row>
    <row r="446" spans="2:4">
      <c r="B446" s="132"/>
      <c r="C446" s="114"/>
      <c r="D446" s="114"/>
    </row>
    <row r="447" spans="2:4">
      <c r="B447" s="132"/>
      <c r="C447" s="114"/>
      <c r="D447" s="114"/>
    </row>
    <row r="448" spans="2:4">
      <c r="B448" s="132"/>
      <c r="C448" s="114"/>
      <c r="D448" s="114"/>
    </row>
    <row r="449" spans="2:4">
      <c r="B449" s="132"/>
      <c r="C449" s="114"/>
      <c r="D449" s="114"/>
    </row>
    <row r="450" spans="2:4">
      <c r="B450" s="132"/>
      <c r="C450" s="114"/>
      <c r="D450" s="114"/>
    </row>
    <row r="451" spans="2:4">
      <c r="B451" s="132"/>
      <c r="C451" s="114"/>
      <c r="D451" s="114"/>
    </row>
    <row r="452" spans="2:4">
      <c r="B452" s="132"/>
      <c r="C452" s="114"/>
      <c r="D452" s="114"/>
    </row>
    <row r="453" spans="2:4">
      <c r="B453" s="132"/>
      <c r="C453" s="114"/>
      <c r="D453" s="114"/>
    </row>
    <row r="454" spans="2:4">
      <c r="B454" s="132"/>
      <c r="C454" s="114"/>
      <c r="D454" s="114"/>
    </row>
    <row r="455" spans="2:4">
      <c r="B455" s="132"/>
      <c r="C455" s="114"/>
      <c r="D455" s="114"/>
    </row>
    <row r="456" spans="2:4">
      <c r="B456" s="132"/>
      <c r="C456" s="114"/>
      <c r="D456" s="114"/>
    </row>
    <row r="457" spans="2:4">
      <c r="B457" s="132"/>
      <c r="C457" s="114"/>
      <c r="D457" s="114"/>
    </row>
    <row r="458" spans="2:4">
      <c r="B458" s="132"/>
      <c r="C458" s="114"/>
      <c r="D458" s="114"/>
    </row>
    <row r="459" spans="2:4">
      <c r="B459" s="132"/>
      <c r="C459" s="114"/>
      <c r="D459" s="114"/>
    </row>
    <row r="460" spans="2:4">
      <c r="B460" s="132"/>
      <c r="C460" s="114"/>
      <c r="D460" s="114"/>
    </row>
    <row r="461" spans="2:4">
      <c r="B461" s="132"/>
      <c r="C461" s="114"/>
      <c r="D461" s="114"/>
    </row>
    <row r="462" spans="2:4">
      <c r="B462" s="132"/>
      <c r="C462" s="114"/>
      <c r="D462" s="114"/>
    </row>
    <row r="463" spans="2:4">
      <c r="B463" s="132"/>
      <c r="C463" s="114"/>
      <c r="D463" s="114"/>
    </row>
    <row r="464" spans="2:4">
      <c r="B464" s="132"/>
      <c r="C464" s="114"/>
      <c r="D464" s="114"/>
    </row>
    <row r="465" spans="2:4">
      <c r="B465" s="132"/>
      <c r="C465" s="114"/>
      <c r="D465" s="114"/>
    </row>
    <row r="466" spans="2:4">
      <c r="B466" s="132"/>
      <c r="C466" s="114"/>
      <c r="D466" s="114"/>
    </row>
    <row r="467" spans="2:4">
      <c r="B467" s="132"/>
      <c r="C467" s="114"/>
      <c r="D467" s="114"/>
    </row>
    <row r="468" spans="2:4">
      <c r="B468" s="132"/>
      <c r="C468" s="114"/>
      <c r="D468" s="114"/>
    </row>
    <row r="469" spans="2:4">
      <c r="B469" s="132"/>
      <c r="C469" s="114"/>
      <c r="D469" s="114"/>
    </row>
    <row r="470" spans="2:4">
      <c r="B470" s="132"/>
      <c r="C470" s="114"/>
      <c r="D470" s="114"/>
    </row>
    <row r="471" spans="2:4">
      <c r="B471" s="132"/>
      <c r="C471" s="114"/>
      <c r="D471" s="114"/>
    </row>
    <row r="472" spans="2:4">
      <c r="B472" s="132"/>
      <c r="C472" s="114"/>
      <c r="D472" s="114"/>
    </row>
    <row r="473" spans="2:4">
      <c r="B473" s="132"/>
      <c r="C473" s="114"/>
      <c r="D473" s="114"/>
    </row>
    <row r="474" spans="2:4">
      <c r="B474" s="132"/>
      <c r="C474" s="114"/>
      <c r="D474" s="114"/>
    </row>
    <row r="475" spans="2:4">
      <c r="B475" s="132"/>
      <c r="C475" s="114"/>
      <c r="D475" s="114"/>
    </row>
    <row r="476" spans="2:4">
      <c r="B476" s="132"/>
      <c r="C476" s="114"/>
      <c r="D476" s="114"/>
    </row>
    <row r="477" spans="2:4">
      <c r="B477" s="132"/>
      <c r="C477" s="114"/>
      <c r="D477" s="114"/>
    </row>
    <row r="478" spans="2:4">
      <c r="B478" s="132"/>
      <c r="C478" s="114"/>
      <c r="D478" s="114"/>
    </row>
    <row r="479" spans="2:4">
      <c r="B479" s="132"/>
      <c r="C479" s="114"/>
      <c r="D479" s="114"/>
    </row>
    <row r="480" spans="2:4">
      <c r="B480" s="132"/>
      <c r="C480" s="114"/>
      <c r="D480" s="114"/>
    </row>
    <row r="481" spans="2:4">
      <c r="B481" s="132"/>
      <c r="C481" s="114"/>
      <c r="D481" s="114"/>
    </row>
    <row r="482" spans="2:4">
      <c r="B482" s="132"/>
      <c r="C482" s="114"/>
      <c r="D482" s="114"/>
    </row>
    <row r="483" spans="2:4">
      <c r="B483" s="132"/>
      <c r="C483" s="114"/>
      <c r="D483" s="114"/>
    </row>
    <row r="484" spans="2:4">
      <c r="B484" s="132"/>
      <c r="C484" s="114"/>
      <c r="D484" s="114"/>
    </row>
    <row r="485" spans="2:4">
      <c r="B485" s="132"/>
      <c r="C485" s="114"/>
      <c r="D485" s="114"/>
    </row>
    <row r="486" spans="2:4">
      <c r="B486" s="132"/>
      <c r="C486" s="114"/>
      <c r="D486" s="114"/>
    </row>
    <row r="487" spans="2:4">
      <c r="B487" s="132"/>
      <c r="C487" s="114"/>
      <c r="D487" s="114"/>
    </row>
    <row r="488" spans="2:4">
      <c r="B488" s="132"/>
      <c r="C488" s="114"/>
      <c r="D488" s="114"/>
    </row>
    <row r="489" spans="2:4">
      <c r="B489" s="132"/>
      <c r="C489" s="114"/>
      <c r="D489" s="114"/>
    </row>
    <row r="490" spans="2:4">
      <c r="B490" s="132"/>
      <c r="C490" s="114"/>
      <c r="D490" s="114"/>
    </row>
    <row r="491" spans="2:4">
      <c r="B491" s="132"/>
      <c r="C491" s="114"/>
      <c r="D491" s="114"/>
    </row>
    <row r="492" spans="2:4">
      <c r="B492" s="132"/>
      <c r="C492" s="114"/>
      <c r="D492" s="114"/>
    </row>
    <row r="493" spans="2:4">
      <c r="B493" s="132"/>
      <c r="C493" s="114"/>
      <c r="D493" s="114"/>
    </row>
    <row r="494" spans="2:4">
      <c r="B494" s="132"/>
      <c r="C494" s="114"/>
      <c r="D494" s="114"/>
    </row>
    <row r="495" spans="2:4">
      <c r="B495" s="132"/>
      <c r="C495" s="114"/>
      <c r="D495" s="114"/>
    </row>
    <row r="496" spans="2:4">
      <c r="B496" s="132"/>
      <c r="C496" s="114"/>
      <c r="D496" s="114"/>
    </row>
    <row r="497" spans="2:4">
      <c r="B497" s="132"/>
      <c r="C497" s="114"/>
      <c r="D497" s="114"/>
    </row>
    <row r="498" spans="2:4">
      <c r="B498" s="132"/>
      <c r="C498" s="114"/>
      <c r="D498" s="114"/>
    </row>
    <row r="499" spans="2:4">
      <c r="B499" s="132"/>
      <c r="C499" s="114"/>
      <c r="D499" s="114"/>
    </row>
    <row r="500" spans="2:4">
      <c r="B500" s="132"/>
      <c r="C500" s="114"/>
      <c r="D500" s="114"/>
    </row>
    <row r="501" spans="2:4">
      <c r="B501" s="132"/>
      <c r="C501" s="114"/>
      <c r="D501" s="114"/>
    </row>
    <row r="502" spans="2:4">
      <c r="B502" s="132"/>
      <c r="C502" s="114"/>
      <c r="D502" s="114"/>
    </row>
    <row r="503" spans="2:4">
      <c r="B503" s="132"/>
      <c r="C503" s="114"/>
      <c r="D503" s="114"/>
    </row>
    <row r="504" spans="2:4">
      <c r="B504" s="132"/>
      <c r="C504" s="114"/>
      <c r="D504" s="114"/>
    </row>
    <row r="505" spans="2:4">
      <c r="B505" s="132"/>
      <c r="C505" s="114"/>
      <c r="D505" s="114"/>
    </row>
    <row r="506" spans="2:4">
      <c r="B506" s="132"/>
      <c r="C506" s="114"/>
      <c r="D506" s="114"/>
    </row>
    <row r="507" spans="2:4">
      <c r="B507" s="132"/>
      <c r="C507" s="114"/>
      <c r="D507" s="114"/>
    </row>
    <row r="508" spans="2:4">
      <c r="B508" s="132"/>
      <c r="C508" s="114"/>
      <c r="D508" s="114"/>
    </row>
    <row r="509" spans="2:4">
      <c r="B509" s="132"/>
      <c r="C509" s="114"/>
      <c r="D509" s="114"/>
    </row>
    <row r="510" spans="2:4">
      <c r="B510" s="132"/>
      <c r="C510" s="114"/>
      <c r="D510" s="114"/>
    </row>
    <row r="511" spans="2:4">
      <c r="B511" s="132"/>
      <c r="C511" s="114"/>
      <c r="D511" s="114"/>
    </row>
    <row r="512" spans="2:4">
      <c r="B512" s="132"/>
      <c r="C512" s="114"/>
      <c r="D512" s="114"/>
    </row>
    <row r="513" spans="2:4">
      <c r="B513" s="132"/>
      <c r="C513" s="114"/>
      <c r="D513" s="114"/>
    </row>
    <row r="514" spans="2:4">
      <c r="B514" s="132"/>
      <c r="C514" s="114"/>
      <c r="D514" s="114"/>
    </row>
    <row r="515" spans="2:4">
      <c r="B515" s="132"/>
      <c r="C515" s="114"/>
      <c r="D515" s="114"/>
    </row>
    <row r="516" spans="2:4">
      <c r="B516" s="132"/>
      <c r="C516" s="114"/>
      <c r="D516" s="114"/>
    </row>
    <row r="517" spans="2:4">
      <c r="B517" s="132"/>
      <c r="C517" s="114"/>
      <c r="D517" s="114"/>
    </row>
    <row r="518" spans="2:4">
      <c r="B518" s="132"/>
      <c r="C518" s="114"/>
      <c r="D518" s="114"/>
    </row>
    <row r="519" spans="2:4">
      <c r="B519" s="132"/>
      <c r="C519" s="114"/>
      <c r="D519" s="114"/>
    </row>
    <row r="520" spans="2:4">
      <c r="B520" s="132"/>
      <c r="C520" s="114"/>
      <c r="D520" s="114"/>
    </row>
    <row r="521" spans="2:4">
      <c r="B521" s="132"/>
      <c r="C521" s="114"/>
      <c r="D521" s="114"/>
    </row>
    <row r="522" spans="2:4">
      <c r="B522" s="132"/>
      <c r="C522" s="114"/>
      <c r="D522" s="114"/>
    </row>
    <row r="523" spans="2:4">
      <c r="B523" s="132"/>
      <c r="C523" s="114"/>
      <c r="D523" s="114"/>
    </row>
    <row r="524" spans="2:4">
      <c r="B524" s="132"/>
      <c r="C524" s="114"/>
      <c r="D524" s="114"/>
    </row>
    <row r="525" spans="2:4">
      <c r="B525" s="132"/>
      <c r="C525" s="114"/>
      <c r="D525" s="114"/>
    </row>
    <row r="526" spans="2:4">
      <c r="B526" s="132"/>
      <c r="C526" s="114"/>
      <c r="D526" s="114"/>
    </row>
    <row r="527" spans="2:4">
      <c r="B527" s="132"/>
      <c r="C527" s="114"/>
      <c r="D527" s="114"/>
    </row>
    <row r="528" spans="2:4">
      <c r="B528" s="132"/>
      <c r="C528" s="114"/>
      <c r="D528" s="114"/>
    </row>
    <row r="529" spans="2:4">
      <c r="B529" s="132"/>
      <c r="C529" s="114"/>
      <c r="D529" s="114"/>
    </row>
    <row r="530" spans="2:4">
      <c r="B530" s="132"/>
      <c r="C530" s="114"/>
      <c r="D530" s="114"/>
    </row>
    <row r="531" spans="2:4">
      <c r="B531" s="132"/>
      <c r="C531" s="114"/>
      <c r="D531" s="114"/>
    </row>
    <row r="532" spans="2:4">
      <c r="B532" s="132"/>
      <c r="C532" s="114"/>
      <c r="D532" s="114"/>
    </row>
    <row r="533" spans="2:4">
      <c r="B533" s="132"/>
      <c r="C533" s="114"/>
      <c r="D533" s="114"/>
    </row>
    <row r="534" spans="2:4">
      <c r="B534" s="132"/>
      <c r="C534" s="114"/>
      <c r="D534" s="114"/>
    </row>
    <row r="535" spans="2:4">
      <c r="B535" s="132"/>
      <c r="C535" s="114"/>
      <c r="D535" s="114"/>
    </row>
    <row r="536" spans="2:4">
      <c r="B536" s="132"/>
      <c r="C536" s="114"/>
      <c r="D536" s="114"/>
    </row>
    <row r="537" spans="2:4">
      <c r="B537" s="132"/>
      <c r="C537" s="114"/>
      <c r="D537" s="114"/>
    </row>
    <row r="538" spans="2:4">
      <c r="B538" s="132"/>
      <c r="C538" s="114"/>
      <c r="D538" s="114"/>
    </row>
    <row r="539" spans="2:4">
      <c r="B539" s="132"/>
      <c r="C539" s="114"/>
      <c r="D539" s="114"/>
    </row>
    <row r="540" spans="2:4">
      <c r="B540" s="132"/>
      <c r="C540" s="114"/>
      <c r="D540" s="114"/>
    </row>
    <row r="541" spans="2:4">
      <c r="B541" s="132"/>
      <c r="C541" s="114"/>
      <c r="D541" s="114"/>
    </row>
    <row r="542" spans="2:4">
      <c r="B542" s="132"/>
      <c r="C542" s="114"/>
      <c r="D542" s="114"/>
    </row>
    <row r="543" spans="2:4">
      <c r="B543" s="132"/>
      <c r="C543" s="114"/>
      <c r="D543" s="114"/>
    </row>
    <row r="544" spans="2:4">
      <c r="B544" s="132"/>
      <c r="C544" s="114"/>
      <c r="D544" s="114"/>
    </row>
    <row r="545" spans="2:4">
      <c r="B545" s="132"/>
      <c r="C545" s="114"/>
      <c r="D545" s="114"/>
    </row>
    <row r="546" spans="2:4">
      <c r="B546" s="132"/>
      <c r="C546" s="114"/>
      <c r="D546" s="114"/>
    </row>
    <row r="547" spans="2:4">
      <c r="B547" s="132"/>
      <c r="C547" s="114"/>
      <c r="D547" s="114"/>
    </row>
    <row r="548" spans="2:4">
      <c r="B548" s="132"/>
      <c r="C548" s="114"/>
      <c r="D548" s="114"/>
    </row>
    <row r="549" spans="2:4">
      <c r="B549" s="132"/>
      <c r="C549" s="114"/>
      <c r="D549" s="114"/>
    </row>
    <row r="550" spans="2:4">
      <c r="B550" s="132"/>
      <c r="C550" s="114"/>
      <c r="D550" s="114"/>
    </row>
    <row r="551" spans="2:4">
      <c r="B551" s="132"/>
      <c r="C551" s="114"/>
      <c r="D551" s="114"/>
    </row>
    <row r="552" spans="2:4">
      <c r="B552" s="132"/>
      <c r="C552" s="114"/>
      <c r="D552" s="114"/>
    </row>
    <row r="553" spans="2:4">
      <c r="B553" s="132"/>
      <c r="C553" s="114"/>
      <c r="D553" s="114"/>
    </row>
    <row r="554" spans="2:4">
      <c r="B554" s="132"/>
      <c r="C554" s="114"/>
      <c r="D554" s="114"/>
    </row>
    <row r="555" spans="2:4">
      <c r="B555" s="132"/>
      <c r="C555" s="114"/>
      <c r="D555" s="114"/>
    </row>
    <row r="556" spans="2:4">
      <c r="B556" s="132"/>
      <c r="C556" s="114"/>
      <c r="D556" s="114"/>
    </row>
    <row r="557" spans="2:4">
      <c r="B557" s="132"/>
      <c r="C557" s="114"/>
      <c r="D557" s="114"/>
    </row>
    <row r="558" spans="2:4">
      <c r="B558" s="132"/>
      <c r="C558" s="114"/>
      <c r="D558" s="114"/>
    </row>
    <row r="559" spans="2:4">
      <c r="B559" s="132"/>
      <c r="C559" s="114"/>
      <c r="D559" s="114"/>
    </row>
    <row r="560" spans="2:4">
      <c r="B560" s="132"/>
      <c r="C560" s="114"/>
      <c r="D560" s="114"/>
    </row>
    <row r="561" spans="2:4">
      <c r="B561" s="132"/>
      <c r="C561" s="114"/>
      <c r="D561" s="114"/>
    </row>
    <row r="562" spans="2:4">
      <c r="B562" s="132"/>
      <c r="C562" s="114"/>
      <c r="D562" s="114"/>
    </row>
    <row r="563" spans="2:4">
      <c r="B563" s="132"/>
      <c r="C563" s="114"/>
      <c r="D563" s="114"/>
    </row>
    <row r="564" spans="2:4">
      <c r="B564" s="132"/>
      <c r="C564" s="114"/>
      <c r="D564" s="114"/>
    </row>
    <row r="565" spans="2:4">
      <c r="B565" s="132"/>
      <c r="C565" s="114"/>
      <c r="D565" s="114"/>
    </row>
    <row r="566" spans="2:4">
      <c r="B566" s="132"/>
      <c r="C566" s="114"/>
      <c r="D566" s="114"/>
    </row>
    <row r="567" spans="2:4">
      <c r="B567" s="132"/>
      <c r="C567" s="114"/>
      <c r="D567" s="114"/>
    </row>
    <row r="568" spans="2:4">
      <c r="B568" s="132"/>
      <c r="C568" s="114"/>
      <c r="D568" s="114"/>
    </row>
    <row r="569" spans="2:4">
      <c r="B569" s="132"/>
      <c r="C569" s="114"/>
      <c r="D569" s="114"/>
    </row>
    <row r="570" spans="2:4">
      <c r="B570" s="132"/>
      <c r="C570" s="114"/>
      <c r="D570" s="114"/>
    </row>
    <row r="571" spans="2:4">
      <c r="B571" s="132"/>
      <c r="C571" s="114"/>
      <c r="D571" s="114"/>
    </row>
    <row r="572" spans="2:4">
      <c r="B572" s="132"/>
      <c r="C572" s="114"/>
      <c r="D572" s="114"/>
    </row>
    <row r="573" spans="2:4">
      <c r="B573" s="132"/>
      <c r="C573" s="114"/>
      <c r="D573" s="114"/>
    </row>
    <row r="574" spans="2:4">
      <c r="B574" s="132"/>
      <c r="C574" s="114"/>
      <c r="D574" s="114"/>
    </row>
    <row r="575" spans="2:4">
      <c r="B575" s="132"/>
      <c r="C575" s="114"/>
      <c r="D575" s="114"/>
    </row>
    <row r="576" spans="2:4">
      <c r="B576" s="132"/>
      <c r="C576" s="114"/>
      <c r="D576" s="114"/>
    </row>
    <row r="577" spans="2:4">
      <c r="B577" s="132"/>
      <c r="C577" s="114"/>
      <c r="D577" s="114"/>
    </row>
    <row r="578" spans="2:4">
      <c r="B578" s="132"/>
      <c r="C578" s="114"/>
      <c r="D578" s="114"/>
    </row>
    <row r="579" spans="2:4">
      <c r="B579" s="132"/>
      <c r="C579" s="114"/>
      <c r="D579" s="114"/>
    </row>
    <row r="580" spans="2:4">
      <c r="B580" s="132"/>
      <c r="C580" s="114"/>
      <c r="D580" s="114"/>
    </row>
    <row r="581" spans="2:4">
      <c r="B581" s="132"/>
      <c r="C581" s="114"/>
      <c r="D581" s="114"/>
    </row>
    <row r="582" spans="2:4">
      <c r="B582" s="132"/>
      <c r="C582" s="114"/>
      <c r="D582" s="114"/>
    </row>
    <row r="583" spans="2:4">
      <c r="B583" s="132"/>
      <c r="C583" s="114"/>
      <c r="D583" s="114"/>
    </row>
    <row r="584" spans="2:4">
      <c r="B584" s="132"/>
      <c r="C584" s="114"/>
      <c r="D584" s="114"/>
    </row>
    <row r="585" spans="2:4">
      <c r="B585" s="132"/>
      <c r="C585" s="114"/>
      <c r="D585" s="114"/>
    </row>
    <row r="586" spans="2:4">
      <c r="B586" s="132"/>
      <c r="C586" s="114"/>
      <c r="D586" s="114"/>
    </row>
    <row r="587" spans="2:4">
      <c r="B587" s="132"/>
      <c r="C587" s="114"/>
      <c r="D587" s="114"/>
    </row>
    <row r="588" spans="2:4">
      <c r="B588" s="132"/>
      <c r="C588" s="114"/>
      <c r="D588" s="114"/>
    </row>
    <row r="589" spans="2:4">
      <c r="B589" s="132"/>
      <c r="C589" s="114"/>
      <c r="D589" s="114"/>
    </row>
    <row r="590" spans="2:4">
      <c r="B590" s="132"/>
      <c r="C590" s="114"/>
      <c r="D590" s="114"/>
    </row>
    <row r="591" spans="2:4">
      <c r="B591" s="132"/>
      <c r="C591" s="114"/>
      <c r="D591" s="114"/>
    </row>
    <row r="592" spans="2:4">
      <c r="B592" s="132"/>
      <c r="C592" s="114"/>
      <c r="D592" s="114"/>
    </row>
    <row r="593" spans="2:4">
      <c r="B593" s="132"/>
      <c r="C593" s="114"/>
      <c r="D593" s="114"/>
    </row>
    <row r="594" spans="2:4">
      <c r="B594" s="132"/>
      <c r="C594" s="114"/>
      <c r="D594" s="114"/>
    </row>
    <row r="595" spans="2:4">
      <c r="B595" s="132"/>
      <c r="C595" s="114"/>
      <c r="D595" s="114"/>
    </row>
    <row r="596" spans="2:4">
      <c r="B596" s="132"/>
      <c r="C596" s="114"/>
      <c r="D596" s="114"/>
    </row>
    <row r="597" spans="2:4">
      <c r="B597" s="132"/>
      <c r="C597" s="114"/>
      <c r="D597" s="114"/>
    </row>
    <row r="598" spans="2:4">
      <c r="B598" s="132"/>
      <c r="C598" s="114"/>
      <c r="D598" s="114"/>
    </row>
    <row r="599" spans="2:4">
      <c r="B599" s="132"/>
      <c r="C599" s="114"/>
      <c r="D599" s="114"/>
    </row>
    <row r="600" spans="2:4">
      <c r="B600" s="132"/>
      <c r="C600" s="114"/>
      <c r="D600" s="114"/>
    </row>
    <row r="601" spans="2:4">
      <c r="B601" s="132"/>
      <c r="C601" s="114"/>
      <c r="D601" s="114"/>
    </row>
    <row r="602" spans="2:4">
      <c r="B602" s="132"/>
      <c r="C602" s="114"/>
      <c r="D602" s="114"/>
    </row>
    <row r="603" spans="2:4">
      <c r="B603" s="132"/>
      <c r="C603" s="114"/>
      <c r="D603" s="114"/>
    </row>
    <row r="604" spans="2:4">
      <c r="B604" s="132"/>
      <c r="C604" s="114"/>
      <c r="D604" s="114"/>
    </row>
    <row r="605" spans="2:4">
      <c r="B605" s="132"/>
      <c r="C605" s="114"/>
      <c r="D605" s="114"/>
    </row>
    <row r="606" spans="2:4">
      <c r="B606" s="132"/>
      <c r="C606" s="114"/>
      <c r="D606" s="114"/>
    </row>
    <row r="607" spans="2:4">
      <c r="B607" s="132"/>
      <c r="C607" s="114"/>
      <c r="D607" s="114"/>
    </row>
    <row r="608" spans="2:4">
      <c r="B608" s="132"/>
      <c r="C608" s="114"/>
      <c r="D608" s="114"/>
    </row>
    <row r="609" spans="2:4">
      <c r="B609" s="132"/>
      <c r="C609" s="114"/>
      <c r="D609" s="114"/>
    </row>
    <row r="610" spans="2:4">
      <c r="B610" s="132"/>
      <c r="C610" s="114"/>
      <c r="D610" s="114"/>
    </row>
    <row r="611" spans="2:4">
      <c r="B611" s="132"/>
      <c r="C611" s="114"/>
      <c r="D611" s="114"/>
    </row>
    <row r="612" spans="2:4">
      <c r="B612" s="132"/>
      <c r="C612" s="114"/>
      <c r="D612" s="114"/>
    </row>
    <row r="613" spans="2:4">
      <c r="B613" s="132"/>
      <c r="C613" s="114"/>
      <c r="D613" s="114"/>
    </row>
    <row r="614" spans="2:4">
      <c r="B614" s="132"/>
      <c r="C614" s="114"/>
      <c r="D614" s="114"/>
    </row>
    <row r="615" spans="2:4">
      <c r="B615" s="132"/>
      <c r="C615" s="114"/>
      <c r="D615" s="114"/>
    </row>
    <row r="616" spans="2:4">
      <c r="B616" s="132"/>
      <c r="C616" s="114"/>
      <c r="D616" s="114"/>
    </row>
    <row r="617" spans="2:4">
      <c r="B617" s="132"/>
      <c r="C617" s="114"/>
      <c r="D617" s="114"/>
    </row>
    <row r="618" spans="2:4">
      <c r="B618" s="132"/>
      <c r="C618" s="114"/>
      <c r="D618" s="114"/>
    </row>
    <row r="619" spans="2:4">
      <c r="B619" s="132"/>
      <c r="C619" s="114"/>
      <c r="D619" s="114"/>
    </row>
    <row r="620" spans="2:4">
      <c r="B620" s="132"/>
      <c r="C620" s="114"/>
      <c r="D620" s="114"/>
    </row>
    <row r="621" spans="2:4">
      <c r="B621" s="132"/>
      <c r="C621" s="114"/>
      <c r="D621" s="114"/>
    </row>
    <row r="622" spans="2:4">
      <c r="B622" s="132"/>
      <c r="C622" s="114"/>
      <c r="D622" s="114"/>
    </row>
    <row r="623" spans="2:4">
      <c r="B623" s="132"/>
      <c r="C623" s="114"/>
      <c r="D623" s="114"/>
    </row>
    <row r="624" spans="2:4">
      <c r="B624" s="132"/>
      <c r="C624" s="114"/>
      <c r="D624" s="114"/>
    </row>
    <row r="625" spans="2:4">
      <c r="B625" s="132"/>
      <c r="C625" s="114"/>
      <c r="D625" s="114"/>
    </row>
    <row r="626" spans="2:4">
      <c r="B626" s="132"/>
      <c r="C626" s="114"/>
      <c r="D626" s="114"/>
    </row>
    <row r="627" spans="2:4">
      <c r="B627" s="132"/>
      <c r="C627" s="114"/>
      <c r="D627" s="114"/>
    </row>
    <row r="628" spans="2:4">
      <c r="B628" s="132"/>
      <c r="C628" s="114"/>
      <c r="D628" s="114"/>
    </row>
    <row r="629" spans="2:4">
      <c r="B629" s="132"/>
      <c r="C629" s="114"/>
      <c r="D629" s="114"/>
    </row>
    <row r="630" spans="2:4">
      <c r="B630" s="132"/>
      <c r="C630" s="114"/>
      <c r="D630" s="114"/>
    </row>
    <row r="631" spans="2:4">
      <c r="B631" s="132"/>
      <c r="C631" s="114"/>
      <c r="D631" s="114"/>
    </row>
    <row r="632" spans="2:4">
      <c r="B632" s="132"/>
      <c r="C632" s="114"/>
      <c r="D632" s="114"/>
    </row>
    <row r="633" spans="2:4">
      <c r="B633" s="132"/>
      <c r="C633" s="114"/>
      <c r="D633" s="114"/>
    </row>
    <row r="634" spans="2:4">
      <c r="B634" s="132"/>
      <c r="C634" s="114"/>
      <c r="D634" s="114"/>
    </row>
    <row r="635" spans="2:4">
      <c r="B635" s="132"/>
      <c r="C635" s="114"/>
      <c r="D635" s="114"/>
    </row>
    <row r="636" spans="2:4">
      <c r="B636" s="132"/>
      <c r="C636" s="114"/>
      <c r="D636" s="114"/>
    </row>
    <row r="637" spans="2:4">
      <c r="B637" s="132"/>
      <c r="C637" s="114"/>
      <c r="D637" s="114"/>
    </row>
    <row r="638" spans="2:4">
      <c r="B638" s="132"/>
      <c r="C638" s="114"/>
      <c r="D638" s="114"/>
    </row>
    <row r="639" spans="2:4">
      <c r="B639" s="132"/>
      <c r="C639" s="114"/>
      <c r="D639" s="114"/>
    </row>
    <row r="640" spans="2:4">
      <c r="B640" s="132"/>
      <c r="C640" s="114"/>
      <c r="D640" s="114"/>
    </row>
    <row r="641" spans="2:4">
      <c r="B641" s="132"/>
      <c r="C641" s="114"/>
      <c r="D641" s="114"/>
    </row>
    <row r="642" spans="2:4">
      <c r="B642" s="132"/>
      <c r="C642" s="114"/>
      <c r="D642" s="114"/>
    </row>
    <row r="643" spans="2:4">
      <c r="B643" s="132"/>
      <c r="C643" s="114"/>
      <c r="D643" s="114"/>
    </row>
    <row r="644" spans="2:4">
      <c r="B644" s="132"/>
      <c r="C644" s="114"/>
      <c r="D644" s="114"/>
    </row>
    <row r="645" spans="2:4">
      <c r="B645" s="132"/>
      <c r="C645" s="114"/>
      <c r="D645" s="114"/>
    </row>
    <row r="646" spans="2:4">
      <c r="B646" s="132"/>
      <c r="C646" s="114"/>
      <c r="D646" s="114"/>
    </row>
    <row r="647" spans="2:4">
      <c r="B647" s="132"/>
      <c r="C647" s="114"/>
      <c r="D647" s="114"/>
    </row>
    <row r="648" spans="2:4">
      <c r="B648" s="132"/>
      <c r="C648" s="114"/>
      <c r="D648" s="114"/>
    </row>
    <row r="649" spans="2:4">
      <c r="B649" s="132"/>
      <c r="C649" s="114"/>
      <c r="D649" s="114"/>
    </row>
    <row r="650" spans="2:4">
      <c r="B650" s="132"/>
      <c r="C650" s="114"/>
      <c r="D650" s="114"/>
    </row>
    <row r="651" spans="2:4">
      <c r="B651" s="132"/>
      <c r="C651" s="114"/>
      <c r="D651" s="114"/>
    </row>
    <row r="652" spans="2:4">
      <c r="B652" s="132"/>
      <c r="C652" s="114"/>
      <c r="D652" s="114"/>
    </row>
    <row r="653" spans="2:4">
      <c r="B653" s="132"/>
      <c r="C653" s="114"/>
      <c r="D653" s="114"/>
    </row>
    <row r="654" spans="2:4">
      <c r="B654" s="132"/>
      <c r="C654" s="114"/>
      <c r="D654" s="114"/>
    </row>
    <row r="655" spans="2:4">
      <c r="B655" s="132"/>
      <c r="C655" s="114"/>
      <c r="D655" s="114"/>
    </row>
    <row r="656" spans="2:4">
      <c r="B656" s="132"/>
      <c r="C656" s="114"/>
      <c r="D656" s="114"/>
    </row>
    <row r="657" spans="2:4">
      <c r="B657" s="132"/>
      <c r="C657" s="114"/>
      <c r="D657" s="114"/>
    </row>
    <row r="658" spans="2:4">
      <c r="B658" s="132"/>
      <c r="C658" s="114"/>
      <c r="D658" s="114"/>
    </row>
    <row r="659" spans="2:4">
      <c r="B659" s="132"/>
      <c r="C659" s="114"/>
      <c r="D659" s="114"/>
    </row>
    <row r="660" spans="2:4">
      <c r="B660" s="132"/>
      <c r="C660" s="114"/>
      <c r="D660" s="114"/>
    </row>
    <row r="661" spans="2:4">
      <c r="B661" s="132"/>
      <c r="C661" s="114"/>
      <c r="D661" s="114"/>
    </row>
    <row r="662" spans="2:4">
      <c r="B662" s="132"/>
      <c r="C662" s="114"/>
      <c r="D662" s="114"/>
    </row>
    <row r="663" spans="2:4">
      <c r="B663" s="132"/>
      <c r="C663" s="114"/>
      <c r="D663" s="114"/>
    </row>
    <row r="664" spans="2:4">
      <c r="B664" s="132"/>
      <c r="C664" s="114"/>
      <c r="D664" s="114"/>
    </row>
    <row r="665" spans="2:4">
      <c r="B665" s="132"/>
      <c r="C665" s="114"/>
      <c r="D665" s="114"/>
    </row>
    <row r="666" spans="2:4">
      <c r="B666" s="132"/>
      <c r="C666" s="114"/>
      <c r="D666" s="114"/>
    </row>
    <row r="667" spans="2:4">
      <c r="B667" s="132"/>
      <c r="C667" s="114"/>
      <c r="D667" s="114"/>
    </row>
    <row r="668" spans="2:4">
      <c r="B668" s="132"/>
      <c r="C668" s="114"/>
      <c r="D668" s="114"/>
    </row>
    <row r="669" spans="2:4">
      <c r="B669" s="132"/>
      <c r="C669" s="114"/>
      <c r="D669" s="114"/>
    </row>
    <row r="670" spans="2:4">
      <c r="B670" s="132"/>
      <c r="C670" s="114"/>
      <c r="D670" s="114"/>
    </row>
    <row r="671" spans="2:4">
      <c r="B671" s="132"/>
      <c r="C671" s="114"/>
      <c r="D671" s="114"/>
    </row>
    <row r="672" spans="2:4">
      <c r="B672" s="132"/>
      <c r="C672" s="114"/>
      <c r="D672" s="114"/>
    </row>
    <row r="673" spans="2:4">
      <c r="B673" s="132"/>
      <c r="C673" s="114"/>
      <c r="D673" s="114"/>
    </row>
    <row r="674" spans="2:4">
      <c r="B674" s="132"/>
      <c r="C674" s="114"/>
      <c r="D674" s="114"/>
    </row>
    <row r="675" spans="2:4">
      <c r="B675" s="132"/>
      <c r="C675" s="114"/>
      <c r="D675" s="114"/>
    </row>
    <row r="676" spans="2:4">
      <c r="B676" s="132"/>
      <c r="C676" s="114"/>
      <c r="D676" s="114"/>
    </row>
    <row r="677" spans="2:4">
      <c r="B677" s="132"/>
      <c r="C677" s="114"/>
      <c r="D677" s="114"/>
    </row>
    <row r="678" spans="2:4">
      <c r="B678" s="132"/>
      <c r="C678" s="114"/>
      <c r="D678" s="114"/>
    </row>
    <row r="679" spans="2:4">
      <c r="B679" s="132"/>
      <c r="C679" s="114"/>
      <c r="D679" s="114"/>
    </row>
    <row r="680" spans="2:4">
      <c r="B680" s="132"/>
      <c r="C680" s="114"/>
      <c r="D680" s="114"/>
    </row>
    <row r="681" spans="2:4">
      <c r="B681" s="132"/>
      <c r="C681" s="114"/>
      <c r="D681" s="114"/>
    </row>
    <row r="682" spans="2:4">
      <c r="B682" s="132"/>
      <c r="C682" s="114"/>
      <c r="D682" s="114"/>
    </row>
    <row r="683" spans="2:4">
      <c r="B683" s="132"/>
      <c r="C683" s="114"/>
      <c r="D683" s="114"/>
    </row>
    <row r="684" spans="2:4">
      <c r="B684" s="132"/>
      <c r="C684" s="114"/>
      <c r="D684" s="114"/>
    </row>
    <row r="685" spans="2:4">
      <c r="B685" s="132"/>
      <c r="C685" s="114"/>
      <c r="D685" s="114"/>
    </row>
    <row r="686" spans="2:4">
      <c r="B686" s="132"/>
      <c r="C686" s="114"/>
      <c r="D686" s="114"/>
    </row>
    <row r="687" spans="2:4">
      <c r="B687" s="132"/>
      <c r="C687" s="114"/>
      <c r="D687" s="114"/>
    </row>
    <row r="688" spans="2:4">
      <c r="B688" s="132"/>
      <c r="C688" s="114"/>
      <c r="D688" s="114"/>
    </row>
    <row r="689" spans="2:4">
      <c r="B689" s="132"/>
      <c r="C689" s="114"/>
      <c r="D689" s="114"/>
    </row>
    <row r="690" spans="2:4">
      <c r="B690" s="132"/>
      <c r="C690" s="114"/>
      <c r="D690" s="114"/>
    </row>
    <row r="691" spans="2:4">
      <c r="B691" s="132"/>
      <c r="C691" s="114"/>
      <c r="D691" s="114"/>
    </row>
    <row r="692" spans="2:4">
      <c r="B692" s="132"/>
      <c r="C692" s="114"/>
      <c r="D692" s="114"/>
    </row>
    <row r="693" spans="2:4">
      <c r="B693" s="132"/>
      <c r="C693" s="114"/>
      <c r="D693" s="114"/>
    </row>
    <row r="694" spans="2:4">
      <c r="B694" s="132"/>
      <c r="C694" s="114"/>
      <c r="D694" s="114"/>
    </row>
    <row r="695" spans="2:4">
      <c r="B695" s="132"/>
      <c r="C695" s="114"/>
      <c r="D695" s="114"/>
    </row>
    <row r="696" spans="2:4">
      <c r="B696" s="132"/>
      <c r="C696" s="114"/>
      <c r="D696" s="114"/>
    </row>
    <row r="697" spans="2:4">
      <c r="B697" s="132"/>
      <c r="C697" s="114"/>
      <c r="D697" s="114"/>
    </row>
    <row r="698" spans="2:4">
      <c r="B698" s="132"/>
      <c r="C698" s="114"/>
      <c r="D698" s="114"/>
    </row>
    <row r="699" spans="2:4">
      <c r="B699" s="132"/>
      <c r="C699" s="114"/>
      <c r="D699" s="114"/>
    </row>
    <row r="700" spans="2:4">
      <c r="B700" s="132"/>
      <c r="C700" s="114"/>
      <c r="D700" s="114"/>
    </row>
    <row r="701" spans="2:4">
      <c r="B701" s="132"/>
      <c r="C701" s="114"/>
      <c r="D701" s="114"/>
    </row>
    <row r="702" spans="2:4">
      <c r="B702" s="132"/>
      <c r="C702" s="114"/>
      <c r="D702" s="114"/>
    </row>
    <row r="703" spans="2:4">
      <c r="B703" s="132"/>
      <c r="C703" s="114"/>
      <c r="D703" s="114"/>
    </row>
    <row r="704" spans="2:4">
      <c r="B704" s="132"/>
      <c r="C704" s="114"/>
      <c r="D704" s="114"/>
    </row>
    <row r="705" spans="2:4">
      <c r="B705" s="132"/>
      <c r="C705" s="114"/>
      <c r="D705" s="114"/>
    </row>
    <row r="706" spans="2:4">
      <c r="B706" s="132"/>
      <c r="C706" s="114"/>
      <c r="D706" s="114"/>
    </row>
    <row r="707" spans="2:4">
      <c r="B707" s="132"/>
      <c r="C707" s="114"/>
      <c r="D707" s="114"/>
    </row>
    <row r="708" spans="2:4">
      <c r="B708" s="132"/>
      <c r="C708" s="114"/>
      <c r="D708" s="114"/>
    </row>
    <row r="709" spans="2:4">
      <c r="B709" s="132"/>
      <c r="C709" s="114"/>
      <c r="D709" s="114"/>
    </row>
    <row r="710" spans="2:4">
      <c r="B710" s="132"/>
      <c r="C710" s="114"/>
      <c r="D710" s="114"/>
    </row>
    <row r="711" spans="2:4">
      <c r="B711" s="132"/>
      <c r="C711" s="114"/>
      <c r="D711" s="114"/>
    </row>
    <row r="712" spans="2:4">
      <c r="B712" s="132"/>
      <c r="C712" s="114"/>
      <c r="D712" s="114"/>
    </row>
    <row r="713" spans="2:4">
      <c r="B713" s="132"/>
      <c r="C713" s="114"/>
      <c r="D713" s="114"/>
    </row>
    <row r="714" spans="2:4">
      <c r="B714" s="132"/>
      <c r="C714" s="114"/>
      <c r="D714" s="114"/>
    </row>
    <row r="715" spans="2:4">
      <c r="B715" s="132"/>
      <c r="C715" s="114"/>
      <c r="D715" s="114"/>
    </row>
    <row r="716" spans="2:4">
      <c r="B716" s="132"/>
      <c r="C716" s="114"/>
      <c r="D716" s="114"/>
    </row>
    <row r="717" spans="2:4">
      <c r="B717" s="132"/>
      <c r="C717" s="114"/>
      <c r="D717" s="114"/>
    </row>
    <row r="718" spans="2:4">
      <c r="B718" s="132"/>
      <c r="C718" s="114"/>
      <c r="D718" s="114"/>
    </row>
    <row r="719" spans="2:4">
      <c r="B719" s="132"/>
      <c r="C719" s="114"/>
      <c r="D719" s="114"/>
    </row>
    <row r="720" spans="2:4">
      <c r="B720" s="132"/>
      <c r="C720" s="114"/>
      <c r="D720" s="114"/>
    </row>
    <row r="721" spans="2:4">
      <c r="B721" s="132"/>
      <c r="C721" s="114"/>
      <c r="D721" s="114"/>
    </row>
    <row r="722" spans="2:4">
      <c r="B722" s="132"/>
      <c r="C722" s="114"/>
      <c r="D722" s="114"/>
    </row>
    <row r="723" spans="2:4">
      <c r="B723" s="132"/>
      <c r="C723" s="114"/>
      <c r="D723" s="114"/>
    </row>
    <row r="724" spans="2:4">
      <c r="B724" s="132"/>
      <c r="C724" s="114"/>
      <c r="D724" s="114"/>
    </row>
    <row r="725" spans="2:4">
      <c r="B725" s="132"/>
      <c r="C725" s="114"/>
      <c r="D725" s="114"/>
    </row>
    <row r="726" spans="2:4">
      <c r="B726" s="132"/>
      <c r="C726" s="114"/>
      <c r="D726" s="114"/>
    </row>
    <row r="727" spans="2:4">
      <c r="B727" s="132"/>
      <c r="C727" s="114"/>
      <c r="D727" s="114"/>
    </row>
    <row r="728" spans="2:4">
      <c r="B728" s="132"/>
      <c r="C728" s="114"/>
      <c r="D728" s="114"/>
    </row>
    <row r="729" spans="2:4">
      <c r="B729" s="132"/>
      <c r="C729" s="114"/>
      <c r="D729" s="114"/>
    </row>
    <row r="730" spans="2:4">
      <c r="B730" s="132"/>
      <c r="C730" s="114"/>
      <c r="D730" s="114"/>
    </row>
    <row r="731" spans="2:4">
      <c r="B731" s="132"/>
      <c r="C731" s="114"/>
      <c r="D731" s="114"/>
    </row>
    <row r="732" spans="2:4">
      <c r="B732" s="132"/>
      <c r="C732" s="114"/>
      <c r="D732" s="114"/>
    </row>
    <row r="733" spans="2:4">
      <c r="B733" s="132"/>
      <c r="C733" s="114"/>
      <c r="D733" s="114"/>
    </row>
    <row r="734" spans="2:4">
      <c r="B734" s="132"/>
      <c r="C734" s="114"/>
      <c r="D734" s="114"/>
    </row>
    <row r="735" spans="2:4">
      <c r="B735" s="132"/>
      <c r="C735" s="114"/>
      <c r="D735" s="114"/>
    </row>
    <row r="736" spans="2:4">
      <c r="B736" s="132"/>
      <c r="C736" s="114"/>
      <c r="D736" s="114"/>
    </row>
    <row r="737" spans="2:4">
      <c r="B737" s="132"/>
      <c r="C737" s="114"/>
      <c r="D737" s="114"/>
    </row>
    <row r="738" spans="2:4">
      <c r="B738" s="132"/>
      <c r="C738" s="114"/>
      <c r="D738" s="114"/>
    </row>
    <row r="739" spans="2:4">
      <c r="B739" s="132"/>
      <c r="C739" s="114"/>
      <c r="D739" s="114"/>
    </row>
    <row r="740" spans="2:4">
      <c r="B740" s="132"/>
      <c r="C740" s="114"/>
      <c r="D740" s="114"/>
    </row>
    <row r="741" spans="2:4">
      <c r="B741" s="132"/>
      <c r="C741" s="114"/>
      <c r="D741" s="114"/>
    </row>
    <row r="742" spans="2:4">
      <c r="B742" s="132"/>
      <c r="C742" s="114"/>
      <c r="D742" s="114"/>
    </row>
    <row r="743" spans="2:4">
      <c r="B743" s="132"/>
      <c r="C743" s="114"/>
      <c r="D743" s="114"/>
    </row>
    <row r="744" spans="2:4">
      <c r="B744" s="132"/>
      <c r="C744" s="114"/>
      <c r="D744" s="114"/>
    </row>
    <row r="745" spans="2:4">
      <c r="B745" s="132"/>
      <c r="C745" s="114"/>
      <c r="D745" s="114"/>
    </row>
    <row r="746" spans="2:4">
      <c r="B746" s="132"/>
      <c r="C746" s="114"/>
      <c r="D746" s="114"/>
    </row>
    <row r="747" spans="2:4">
      <c r="B747" s="132"/>
      <c r="C747" s="114"/>
      <c r="D747" s="114"/>
    </row>
    <row r="748" spans="2:4">
      <c r="B748" s="132"/>
      <c r="C748" s="114"/>
      <c r="D748" s="114"/>
    </row>
    <row r="749" spans="2:4">
      <c r="B749" s="132"/>
      <c r="C749" s="114"/>
      <c r="D749" s="114"/>
    </row>
    <row r="750" spans="2:4">
      <c r="B750" s="132"/>
      <c r="C750" s="114"/>
      <c r="D750" s="114"/>
    </row>
    <row r="751" spans="2:4">
      <c r="B751" s="132"/>
      <c r="C751" s="114"/>
      <c r="D751" s="114"/>
    </row>
    <row r="752" spans="2:4">
      <c r="B752" s="132"/>
      <c r="C752" s="114"/>
      <c r="D752" s="114"/>
    </row>
    <row r="753" spans="2:4">
      <c r="B753" s="132"/>
      <c r="C753" s="114"/>
      <c r="D753" s="114"/>
    </row>
    <row r="754" spans="2:4">
      <c r="B754" s="132"/>
      <c r="C754" s="114"/>
      <c r="D754" s="114"/>
    </row>
    <row r="755" spans="2:4">
      <c r="B755" s="132"/>
      <c r="C755" s="114"/>
      <c r="D755" s="114"/>
    </row>
    <row r="756" spans="2:4">
      <c r="B756" s="132"/>
      <c r="C756" s="114"/>
      <c r="D756" s="114"/>
    </row>
    <row r="757" spans="2:4">
      <c r="B757" s="132"/>
      <c r="C757" s="114"/>
      <c r="D757" s="114"/>
    </row>
    <row r="758" spans="2:4">
      <c r="B758" s="132"/>
      <c r="C758" s="114"/>
      <c r="D758" s="114"/>
    </row>
    <row r="759" spans="2:4">
      <c r="B759" s="132"/>
      <c r="C759" s="114"/>
      <c r="D759" s="114"/>
    </row>
    <row r="760" spans="2:4">
      <c r="B760" s="132"/>
      <c r="C760" s="114"/>
      <c r="D760" s="114"/>
    </row>
    <row r="761" spans="2:4">
      <c r="B761" s="132"/>
      <c r="C761" s="114"/>
      <c r="D761" s="114"/>
    </row>
    <row r="762" spans="2:4">
      <c r="B762" s="132"/>
      <c r="C762" s="114"/>
      <c r="D762" s="114"/>
    </row>
    <row r="763" spans="2:4">
      <c r="B763" s="132"/>
      <c r="C763" s="114"/>
      <c r="D763" s="114"/>
    </row>
    <row r="764" spans="2:4">
      <c r="B764" s="132"/>
      <c r="C764" s="114"/>
      <c r="D764" s="114"/>
    </row>
    <row r="765" spans="2:4">
      <c r="B765" s="132"/>
      <c r="C765" s="114"/>
      <c r="D765" s="114"/>
    </row>
    <row r="766" spans="2:4">
      <c r="B766" s="132"/>
      <c r="C766" s="114"/>
      <c r="D766" s="114"/>
    </row>
    <row r="767" spans="2:4">
      <c r="B767" s="132"/>
      <c r="C767" s="114"/>
      <c r="D767" s="114"/>
    </row>
    <row r="768" spans="2:4">
      <c r="B768" s="132"/>
      <c r="C768" s="114"/>
      <c r="D768" s="114"/>
    </row>
    <row r="769" spans="2:4">
      <c r="B769" s="132"/>
      <c r="C769" s="114"/>
      <c r="D769" s="114"/>
    </row>
    <row r="770" spans="2:4">
      <c r="B770" s="132"/>
      <c r="C770" s="114"/>
      <c r="D770" s="114"/>
    </row>
    <row r="771" spans="2:4">
      <c r="B771" s="132"/>
      <c r="C771" s="114"/>
      <c r="D771" s="114"/>
    </row>
    <row r="772" spans="2:4">
      <c r="B772" s="132"/>
      <c r="C772" s="114"/>
      <c r="D772" s="114"/>
    </row>
    <row r="773" spans="2:4">
      <c r="B773" s="132"/>
      <c r="C773" s="114"/>
      <c r="D773" s="114"/>
    </row>
    <row r="774" spans="2:4">
      <c r="B774" s="132"/>
      <c r="C774" s="114"/>
      <c r="D774" s="114"/>
    </row>
    <row r="775" spans="2:4">
      <c r="B775" s="132"/>
      <c r="C775" s="114"/>
      <c r="D775" s="114"/>
    </row>
    <row r="776" spans="2:4">
      <c r="B776" s="132"/>
      <c r="C776" s="114"/>
      <c r="D776" s="114"/>
    </row>
    <row r="777" spans="2:4">
      <c r="B777" s="132"/>
      <c r="C777" s="114"/>
      <c r="D777" s="114"/>
    </row>
    <row r="778" spans="2:4">
      <c r="B778" s="132"/>
      <c r="C778" s="114"/>
      <c r="D778" s="114"/>
    </row>
    <row r="779" spans="2:4">
      <c r="B779" s="132"/>
      <c r="C779" s="114"/>
      <c r="D779" s="114"/>
    </row>
    <row r="780" spans="2:4">
      <c r="B780" s="132"/>
      <c r="C780" s="114"/>
      <c r="D780" s="114"/>
    </row>
    <row r="781" spans="2:4">
      <c r="B781" s="132"/>
      <c r="C781" s="114"/>
      <c r="D781" s="114"/>
    </row>
    <row r="782" spans="2:4">
      <c r="B782" s="132"/>
      <c r="C782" s="114"/>
      <c r="D782" s="114"/>
    </row>
    <row r="783" spans="2:4">
      <c r="B783" s="132"/>
      <c r="C783" s="114"/>
      <c r="D783" s="114"/>
    </row>
    <row r="784" spans="2:4">
      <c r="B784" s="132"/>
      <c r="C784" s="114"/>
      <c r="D784" s="114"/>
    </row>
    <row r="785" spans="2:4">
      <c r="B785" s="132"/>
      <c r="C785" s="114"/>
      <c r="D785" s="114"/>
    </row>
    <row r="786" spans="2:4">
      <c r="B786" s="132"/>
      <c r="C786" s="114"/>
      <c r="D786" s="114"/>
    </row>
    <row r="787" spans="2:4">
      <c r="B787" s="132"/>
      <c r="C787" s="114"/>
      <c r="D787" s="114"/>
    </row>
    <row r="788" spans="2:4">
      <c r="B788" s="132"/>
      <c r="C788" s="114"/>
      <c r="D788" s="114"/>
    </row>
    <row r="789" spans="2:4">
      <c r="B789" s="132"/>
      <c r="C789" s="114"/>
      <c r="D789" s="114"/>
    </row>
    <row r="790" spans="2:4">
      <c r="B790" s="132"/>
      <c r="C790" s="114"/>
      <c r="D790" s="114"/>
    </row>
    <row r="791" spans="2:4">
      <c r="B791" s="132"/>
      <c r="C791" s="114"/>
      <c r="D791" s="114"/>
    </row>
    <row r="792" spans="2:4">
      <c r="B792" s="132"/>
      <c r="C792" s="114"/>
      <c r="D792" s="114"/>
    </row>
    <row r="793" spans="2:4">
      <c r="B793" s="132"/>
      <c r="C793" s="114"/>
      <c r="D793" s="114"/>
    </row>
    <row r="794" spans="2:4">
      <c r="B794" s="132"/>
      <c r="C794" s="114"/>
      <c r="D794" s="114"/>
    </row>
    <row r="795" spans="2:4">
      <c r="B795" s="132"/>
      <c r="C795" s="114"/>
      <c r="D795" s="114"/>
    </row>
    <row r="796" spans="2:4">
      <c r="B796" s="132"/>
      <c r="C796" s="114"/>
      <c r="D796" s="114"/>
    </row>
    <row r="797" spans="2:4">
      <c r="B797" s="132"/>
      <c r="C797" s="114"/>
      <c r="D797" s="114"/>
    </row>
    <row r="798" spans="2:4">
      <c r="B798" s="132"/>
      <c r="C798" s="114"/>
      <c r="D798" s="114"/>
    </row>
    <row r="799" spans="2:4">
      <c r="B799" s="132"/>
      <c r="C799" s="114"/>
      <c r="D799" s="114"/>
    </row>
    <row r="800" spans="2:4">
      <c r="B800" s="132"/>
      <c r="C800" s="114"/>
      <c r="D800" s="114"/>
    </row>
    <row r="801" spans="2:4">
      <c r="B801" s="132"/>
      <c r="C801" s="114"/>
      <c r="D801" s="114"/>
    </row>
    <row r="802" spans="2:4">
      <c r="B802" s="132"/>
      <c r="C802" s="114"/>
      <c r="D802" s="114"/>
    </row>
    <row r="803" spans="2:4">
      <c r="B803" s="132"/>
      <c r="C803" s="114"/>
      <c r="D803" s="114"/>
    </row>
    <row r="804" spans="2:4">
      <c r="B804" s="132"/>
      <c r="C804" s="114"/>
      <c r="D804" s="114"/>
    </row>
    <row r="805" spans="2:4">
      <c r="B805" s="132"/>
      <c r="C805" s="114"/>
      <c r="D805" s="114"/>
    </row>
    <row r="806" spans="2:4">
      <c r="B806" s="132"/>
      <c r="C806" s="114"/>
      <c r="D806" s="114"/>
    </row>
    <row r="807" spans="2:4">
      <c r="B807" s="132"/>
      <c r="C807" s="114"/>
      <c r="D807" s="114"/>
    </row>
    <row r="808" spans="2:4">
      <c r="B808" s="132"/>
      <c r="C808" s="114"/>
      <c r="D808" s="114"/>
    </row>
    <row r="809" spans="2:4">
      <c r="B809" s="132"/>
      <c r="C809" s="114"/>
      <c r="D809" s="114"/>
    </row>
    <row r="810" spans="2:4">
      <c r="B810" s="132"/>
      <c r="C810" s="114"/>
      <c r="D810" s="114"/>
    </row>
    <row r="811" spans="2:4">
      <c r="B811" s="132"/>
      <c r="C811" s="114"/>
      <c r="D811" s="114"/>
    </row>
    <row r="812" spans="2:4">
      <c r="B812" s="132"/>
      <c r="C812" s="114"/>
      <c r="D812" s="114"/>
    </row>
    <row r="813" spans="2:4">
      <c r="B813" s="132"/>
      <c r="C813" s="114"/>
      <c r="D813" s="114"/>
    </row>
    <row r="814" spans="2:4">
      <c r="B814" s="132"/>
      <c r="C814" s="114"/>
      <c r="D814" s="114"/>
    </row>
    <row r="815" spans="2:4">
      <c r="B815" s="132"/>
      <c r="C815" s="114"/>
      <c r="D815" s="114"/>
    </row>
    <row r="816" spans="2:4">
      <c r="B816" s="132"/>
      <c r="C816" s="114"/>
      <c r="D816" s="114"/>
    </row>
    <row r="817" spans="2:4">
      <c r="B817" s="132"/>
      <c r="C817" s="114"/>
      <c r="D817" s="114"/>
    </row>
    <row r="818" spans="2:4">
      <c r="B818" s="132"/>
      <c r="C818" s="114"/>
      <c r="D818" s="114"/>
    </row>
    <row r="819" spans="2:4">
      <c r="B819" s="132"/>
      <c r="C819" s="114"/>
      <c r="D819" s="114"/>
    </row>
    <row r="820" spans="2:4">
      <c r="B820" s="132"/>
      <c r="C820" s="114"/>
      <c r="D820" s="114"/>
    </row>
    <row r="821" spans="2:4">
      <c r="B821" s="132"/>
      <c r="C821" s="114"/>
      <c r="D821" s="114"/>
    </row>
    <row r="822" spans="2:4">
      <c r="B822" s="132"/>
      <c r="C822" s="114"/>
      <c r="D822" s="114"/>
    </row>
    <row r="823" spans="2:4">
      <c r="B823" s="132"/>
      <c r="C823" s="114"/>
      <c r="D823" s="114"/>
    </row>
    <row r="824" spans="2:4">
      <c r="B824" s="132"/>
      <c r="C824" s="114"/>
      <c r="D824" s="114"/>
    </row>
    <row r="825" spans="2:4">
      <c r="B825" s="132"/>
      <c r="C825" s="114"/>
      <c r="D825" s="114"/>
    </row>
    <row r="826" spans="2:4">
      <c r="B826" s="132"/>
      <c r="C826" s="114"/>
      <c r="D826" s="114"/>
    </row>
    <row r="827" spans="2:4">
      <c r="B827" s="132"/>
      <c r="C827" s="114"/>
      <c r="D827" s="114"/>
    </row>
    <row r="828" spans="2:4">
      <c r="B828" s="132"/>
      <c r="C828" s="114"/>
      <c r="D828" s="114"/>
    </row>
    <row r="829" spans="2:4">
      <c r="B829" s="132"/>
      <c r="C829" s="114"/>
      <c r="D829" s="114"/>
    </row>
    <row r="830" spans="2:4">
      <c r="B830" s="132"/>
      <c r="C830" s="114"/>
      <c r="D830" s="114"/>
    </row>
    <row r="831" spans="2:4">
      <c r="B831" s="132"/>
      <c r="C831" s="114"/>
      <c r="D831" s="114"/>
    </row>
    <row r="832" spans="2:4">
      <c r="B832" s="132"/>
      <c r="C832" s="114"/>
      <c r="D832" s="114"/>
    </row>
    <row r="833" spans="2:4">
      <c r="B833" s="132"/>
      <c r="C833" s="114"/>
      <c r="D833" s="114"/>
    </row>
    <row r="834" spans="2:4">
      <c r="B834" s="132"/>
      <c r="C834" s="114"/>
      <c r="D834" s="114"/>
    </row>
    <row r="835" spans="2:4">
      <c r="B835" s="132"/>
      <c r="C835" s="114"/>
      <c r="D835" s="114"/>
    </row>
    <row r="836" spans="2:4">
      <c r="B836" s="132"/>
      <c r="C836" s="114"/>
      <c r="D836" s="114"/>
    </row>
    <row r="837" spans="2:4">
      <c r="B837" s="132"/>
      <c r="C837" s="114"/>
      <c r="D837" s="114"/>
    </row>
    <row r="838" spans="2:4">
      <c r="B838" s="132"/>
      <c r="C838" s="114"/>
      <c r="D838" s="114"/>
    </row>
    <row r="839" spans="2:4">
      <c r="B839" s="132"/>
      <c r="C839" s="114"/>
      <c r="D839" s="114"/>
    </row>
    <row r="840" spans="2:4">
      <c r="B840" s="132"/>
      <c r="C840" s="114"/>
      <c r="D840" s="114"/>
    </row>
    <row r="841" spans="2:4">
      <c r="B841" s="132"/>
      <c r="C841" s="114"/>
      <c r="D841" s="114"/>
    </row>
    <row r="842" spans="2:4">
      <c r="B842" s="132"/>
      <c r="C842" s="114"/>
      <c r="D842" s="114"/>
    </row>
    <row r="843" spans="2:4">
      <c r="B843" s="132"/>
      <c r="C843" s="114"/>
      <c r="D843" s="114"/>
    </row>
    <row r="844" spans="2:4">
      <c r="B844" s="132"/>
      <c r="C844" s="114"/>
      <c r="D844" s="114"/>
    </row>
    <row r="845" spans="2:4">
      <c r="B845" s="132"/>
      <c r="C845" s="114"/>
      <c r="D845" s="114"/>
    </row>
    <row r="846" spans="2:4">
      <c r="B846" s="132"/>
      <c r="C846" s="114"/>
      <c r="D846" s="114"/>
    </row>
    <row r="847" spans="2:4">
      <c r="B847" s="132"/>
      <c r="C847" s="114"/>
      <c r="D847" s="114"/>
    </row>
    <row r="848" spans="2:4">
      <c r="B848" s="132"/>
      <c r="C848" s="114"/>
      <c r="D848" s="114"/>
    </row>
    <row r="849" spans="2:4">
      <c r="B849" s="132"/>
      <c r="C849" s="114"/>
      <c r="D849" s="114"/>
    </row>
    <row r="850" spans="2:4">
      <c r="B850" s="132"/>
      <c r="C850" s="114"/>
      <c r="D850" s="114"/>
    </row>
    <row r="851" spans="2:4">
      <c r="B851" s="132"/>
      <c r="C851" s="114"/>
      <c r="D851" s="114"/>
    </row>
    <row r="852" spans="2:4">
      <c r="B852" s="132"/>
      <c r="C852" s="114"/>
      <c r="D852" s="114"/>
    </row>
    <row r="853" spans="2:4">
      <c r="B853" s="132"/>
      <c r="C853" s="114"/>
      <c r="D853" s="114"/>
    </row>
    <row r="854" spans="2:4">
      <c r="B854" s="132"/>
      <c r="C854" s="114"/>
      <c r="D854" s="114"/>
    </row>
    <row r="855" spans="2:4">
      <c r="B855" s="132"/>
      <c r="C855" s="114"/>
      <c r="D855" s="114"/>
    </row>
    <row r="856" spans="2:4">
      <c r="B856" s="132"/>
      <c r="C856" s="114"/>
      <c r="D856" s="114"/>
    </row>
    <row r="857" spans="2:4">
      <c r="B857" s="132"/>
      <c r="C857" s="114"/>
      <c r="D857" s="114"/>
    </row>
    <row r="858" spans="2:4">
      <c r="B858" s="132"/>
      <c r="C858" s="114"/>
      <c r="D858" s="114"/>
    </row>
    <row r="859" spans="2:4">
      <c r="B859" s="132"/>
      <c r="C859" s="114"/>
      <c r="D859" s="114"/>
    </row>
    <row r="860" spans="2:4">
      <c r="B860" s="132"/>
      <c r="C860" s="114"/>
      <c r="D860" s="114"/>
    </row>
    <row r="861" spans="2:4">
      <c r="B861" s="132"/>
      <c r="C861" s="114"/>
      <c r="D861" s="114"/>
    </row>
    <row r="862" spans="2:4">
      <c r="B862" s="132"/>
      <c r="C862" s="114"/>
      <c r="D862" s="114"/>
    </row>
    <row r="863" spans="2:4">
      <c r="B863" s="132"/>
      <c r="C863" s="114"/>
      <c r="D863" s="114"/>
    </row>
    <row r="864" spans="2:4">
      <c r="B864" s="132"/>
      <c r="C864" s="114"/>
      <c r="D864" s="114"/>
    </row>
    <row r="865" spans="2:4">
      <c r="B865" s="132"/>
      <c r="C865" s="114"/>
      <c r="D865" s="114"/>
    </row>
    <row r="866" spans="2:4">
      <c r="B866" s="132"/>
      <c r="C866" s="114"/>
      <c r="D866" s="114"/>
    </row>
    <row r="867" spans="2:4">
      <c r="B867" s="132"/>
      <c r="C867" s="114"/>
      <c r="D867" s="114"/>
    </row>
    <row r="868" spans="2:4">
      <c r="B868" s="132"/>
      <c r="C868" s="114"/>
      <c r="D868" s="114"/>
    </row>
    <row r="869" spans="2:4">
      <c r="B869" s="132"/>
      <c r="C869" s="114"/>
      <c r="D869" s="114"/>
    </row>
    <row r="870" spans="2:4">
      <c r="B870" s="132"/>
      <c r="C870" s="114"/>
      <c r="D870" s="114"/>
    </row>
    <row r="871" spans="2:4">
      <c r="B871" s="132"/>
      <c r="C871" s="114"/>
      <c r="D871" s="114"/>
    </row>
    <row r="872" spans="2:4">
      <c r="B872" s="132"/>
      <c r="C872" s="114"/>
      <c r="D872" s="114"/>
    </row>
    <row r="873" spans="2:4">
      <c r="B873" s="132"/>
      <c r="C873" s="114"/>
      <c r="D873" s="114"/>
    </row>
    <row r="874" spans="2:4">
      <c r="B874" s="132"/>
      <c r="C874" s="114"/>
      <c r="D874" s="114"/>
    </row>
    <row r="875" spans="2:4">
      <c r="B875" s="132"/>
      <c r="C875" s="114"/>
      <c r="D875" s="114"/>
    </row>
    <row r="876" spans="2:4">
      <c r="B876" s="132"/>
      <c r="C876" s="114"/>
      <c r="D876" s="114"/>
    </row>
    <row r="877" spans="2:4">
      <c r="B877" s="132"/>
      <c r="C877" s="114"/>
      <c r="D877" s="114"/>
    </row>
    <row r="878" spans="2:4">
      <c r="B878" s="132"/>
      <c r="C878" s="114"/>
      <c r="D878" s="114"/>
    </row>
    <row r="879" spans="2:4">
      <c r="B879" s="132"/>
      <c r="C879" s="114"/>
      <c r="D879" s="114"/>
    </row>
    <row r="880" spans="2:4">
      <c r="B880" s="132"/>
      <c r="C880" s="114"/>
      <c r="D880" s="114"/>
    </row>
    <row r="881" spans="2:4">
      <c r="B881" s="132"/>
      <c r="C881" s="114"/>
      <c r="D881" s="114"/>
    </row>
    <row r="882" spans="2:4">
      <c r="B882" s="132"/>
      <c r="C882" s="114"/>
      <c r="D882" s="114"/>
    </row>
    <row r="883" spans="2:4">
      <c r="B883" s="132"/>
      <c r="C883" s="114"/>
      <c r="D883" s="114"/>
    </row>
    <row r="884" spans="2:4">
      <c r="B884" s="132"/>
      <c r="C884" s="114"/>
      <c r="D884" s="114"/>
    </row>
    <row r="885" spans="2:4">
      <c r="B885" s="132"/>
      <c r="C885" s="114"/>
      <c r="D885" s="114"/>
    </row>
    <row r="886" spans="2:4">
      <c r="B886" s="132"/>
      <c r="C886" s="114"/>
      <c r="D886" s="114"/>
    </row>
    <row r="887" spans="2:4">
      <c r="B887" s="132"/>
      <c r="C887" s="114"/>
      <c r="D887" s="114"/>
    </row>
    <row r="888" spans="2:4">
      <c r="B888" s="132"/>
      <c r="C888" s="114"/>
      <c r="D888" s="114"/>
    </row>
    <row r="889" spans="2:4">
      <c r="B889" s="132"/>
      <c r="C889" s="114"/>
      <c r="D889" s="114"/>
    </row>
    <row r="890" spans="2:4">
      <c r="B890" s="132"/>
      <c r="C890" s="114"/>
      <c r="D890" s="114"/>
    </row>
    <row r="891" spans="2:4">
      <c r="B891" s="132"/>
      <c r="C891" s="114"/>
      <c r="D891" s="114"/>
    </row>
    <row r="892" spans="2:4">
      <c r="B892" s="132"/>
      <c r="C892" s="114"/>
      <c r="D892" s="114"/>
    </row>
    <row r="893" spans="2:4">
      <c r="B893" s="132"/>
      <c r="C893" s="114"/>
      <c r="D893" s="114"/>
    </row>
    <row r="894" spans="2:4">
      <c r="B894" s="132"/>
      <c r="C894" s="114"/>
      <c r="D894" s="114"/>
    </row>
    <row r="895" spans="2:4">
      <c r="B895" s="132"/>
      <c r="C895" s="114"/>
      <c r="D895" s="114"/>
    </row>
    <row r="896" spans="2:4">
      <c r="B896" s="132"/>
      <c r="C896" s="114"/>
      <c r="D896" s="114"/>
    </row>
    <row r="897" spans="2:4">
      <c r="B897" s="132"/>
      <c r="C897" s="114"/>
      <c r="D897" s="114"/>
    </row>
    <row r="898" spans="2:4">
      <c r="B898" s="132"/>
      <c r="C898" s="114"/>
      <c r="D898" s="114"/>
    </row>
    <row r="899" spans="2:4">
      <c r="B899" s="132"/>
      <c r="C899" s="114"/>
      <c r="D899" s="114"/>
    </row>
    <row r="900" spans="2:4">
      <c r="B900" s="132"/>
      <c r="C900" s="114"/>
      <c r="D900" s="114"/>
    </row>
    <row r="901" spans="2:4">
      <c r="B901" s="132"/>
      <c r="C901" s="114"/>
      <c r="D901" s="114"/>
    </row>
    <row r="902" spans="2:4">
      <c r="B902" s="132"/>
      <c r="C902" s="114"/>
      <c r="D902" s="114"/>
    </row>
    <row r="903" spans="2:4">
      <c r="B903" s="132"/>
      <c r="C903" s="114"/>
      <c r="D903" s="114"/>
    </row>
    <row r="904" spans="2:4">
      <c r="B904" s="132"/>
      <c r="C904" s="114"/>
      <c r="D904" s="114"/>
    </row>
    <row r="905" spans="2:4">
      <c r="B905" s="132"/>
      <c r="C905" s="114"/>
      <c r="D905" s="114"/>
    </row>
    <row r="906" spans="2:4">
      <c r="B906" s="132"/>
      <c r="C906" s="114"/>
      <c r="D906" s="114"/>
    </row>
    <row r="907" spans="2:4">
      <c r="B907" s="132"/>
      <c r="C907" s="114"/>
      <c r="D907" s="114"/>
    </row>
    <row r="908" spans="2:4">
      <c r="B908" s="132"/>
      <c r="C908" s="114"/>
      <c r="D908" s="114"/>
    </row>
    <row r="909" spans="2:4">
      <c r="B909" s="132"/>
      <c r="C909" s="114"/>
      <c r="D909" s="114"/>
    </row>
    <row r="910" spans="2:4">
      <c r="B910" s="132"/>
      <c r="C910" s="114"/>
      <c r="D910" s="114"/>
    </row>
    <row r="911" spans="2:4">
      <c r="B911" s="132"/>
      <c r="C911" s="114"/>
      <c r="D911" s="114"/>
    </row>
    <row r="912" spans="2:4">
      <c r="B912" s="132"/>
      <c r="C912" s="114"/>
      <c r="D912" s="114"/>
    </row>
    <row r="913" spans="2:4">
      <c r="B913" s="132"/>
      <c r="C913" s="114"/>
      <c r="D913" s="114"/>
    </row>
    <row r="914" spans="2:4">
      <c r="B914" s="132"/>
      <c r="C914" s="114"/>
      <c r="D914" s="114"/>
    </row>
    <row r="915" spans="2:4">
      <c r="B915" s="132"/>
      <c r="C915" s="114"/>
      <c r="D915" s="114"/>
    </row>
    <row r="916" spans="2:4">
      <c r="B916" s="132"/>
      <c r="C916" s="114"/>
      <c r="D916" s="114"/>
    </row>
    <row r="917" spans="2:4">
      <c r="B917" s="132"/>
      <c r="C917" s="114"/>
      <c r="D917" s="114"/>
    </row>
    <row r="918" spans="2:4">
      <c r="B918" s="132"/>
      <c r="C918" s="114"/>
      <c r="D918" s="114"/>
    </row>
    <row r="919" spans="2:4">
      <c r="B919" s="132"/>
      <c r="C919" s="114"/>
      <c r="D919" s="114"/>
    </row>
    <row r="920" spans="2:4">
      <c r="B920" s="132"/>
      <c r="C920" s="114"/>
      <c r="D920" s="114"/>
    </row>
    <row r="921" spans="2:4">
      <c r="B921" s="132"/>
      <c r="C921" s="114"/>
      <c r="D921" s="114"/>
    </row>
    <row r="922" spans="2:4">
      <c r="B922" s="132"/>
      <c r="C922" s="114"/>
      <c r="D922" s="114"/>
    </row>
    <row r="923" spans="2:4">
      <c r="B923" s="132"/>
      <c r="C923" s="114"/>
      <c r="D923" s="114"/>
    </row>
    <row r="924" spans="2:4">
      <c r="B924" s="132"/>
      <c r="C924" s="114"/>
      <c r="D924" s="114"/>
    </row>
    <row r="925" spans="2:4">
      <c r="B925" s="132"/>
      <c r="C925" s="114"/>
      <c r="D925" s="114"/>
    </row>
    <row r="926" spans="2:4">
      <c r="B926" s="132"/>
      <c r="C926" s="114"/>
      <c r="D926" s="114"/>
    </row>
    <row r="927" spans="2:4">
      <c r="B927" s="132"/>
      <c r="C927" s="114"/>
      <c r="D927" s="114"/>
    </row>
    <row r="928" spans="2:4">
      <c r="B928" s="132"/>
      <c r="C928" s="114"/>
      <c r="D928" s="114"/>
    </row>
    <row r="929" spans="2:4">
      <c r="B929" s="132"/>
      <c r="C929" s="114"/>
      <c r="D929" s="114"/>
    </row>
    <row r="930" spans="2:4">
      <c r="B930" s="132"/>
      <c r="C930" s="114"/>
      <c r="D930" s="114"/>
    </row>
    <row r="931" spans="2:4">
      <c r="B931" s="132"/>
      <c r="C931" s="114"/>
      <c r="D931" s="114"/>
    </row>
    <row r="932" spans="2:4">
      <c r="B932" s="132"/>
      <c r="C932" s="114"/>
      <c r="D932" s="114"/>
    </row>
    <row r="933" spans="2:4">
      <c r="B933" s="132"/>
      <c r="C933" s="114"/>
      <c r="D933" s="114"/>
    </row>
    <row r="934" spans="2:4">
      <c r="B934" s="132"/>
      <c r="C934" s="114"/>
      <c r="D934" s="114"/>
    </row>
    <row r="935" spans="2:4">
      <c r="B935" s="132"/>
      <c r="C935" s="114"/>
      <c r="D935" s="114"/>
    </row>
    <row r="936" spans="2:4">
      <c r="B936" s="132"/>
      <c r="C936" s="114"/>
      <c r="D936" s="114"/>
    </row>
    <row r="937" spans="2:4">
      <c r="B937" s="132"/>
      <c r="C937" s="114"/>
      <c r="D937" s="114"/>
    </row>
    <row r="938" spans="2:4">
      <c r="B938" s="132"/>
      <c r="C938" s="114"/>
      <c r="D938" s="114"/>
    </row>
    <row r="939" spans="2:4">
      <c r="B939" s="132"/>
      <c r="C939" s="114"/>
      <c r="D939" s="114"/>
    </row>
    <row r="940" spans="2:4">
      <c r="B940" s="132"/>
      <c r="C940" s="114"/>
      <c r="D940" s="114"/>
    </row>
    <row r="941" spans="2:4">
      <c r="B941" s="132"/>
      <c r="C941" s="114"/>
      <c r="D941" s="114"/>
    </row>
    <row r="942" spans="2:4">
      <c r="B942" s="132"/>
      <c r="C942" s="114"/>
      <c r="D942" s="114"/>
    </row>
    <row r="943" spans="2:4">
      <c r="B943" s="132"/>
      <c r="C943" s="114"/>
      <c r="D943" s="114"/>
    </row>
    <row r="944" spans="2:4">
      <c r="B944" s="132"/>
      <c r="C944" s="114"/>
      <c r="D944" s="114"/>
    </row>
    <row r="945" spans="2:4">
      <c r="B945" s="132"/>
      <c r="C945" s="114"/>
      <c r="D945" s="114"/>
    </row>
    <row r="946" spans="2:4">
      <c r="B946" s="132"/>
      <c r="C946" s="114"/>
      <c r="D946" s="114"/>
    </row>
    <row r="947" spans="2:4">
      <c r="B947" s="132"/>
      <c r="C947" s="114"/>
      <c r="D947" s="114"/>
    </row>
    <row r="948" spans="2:4">
      <c r="B948" s="132"/>
      <c r="C948" s="114"/>
      <c r="D948" s="114"/>
    </row>
    <row r="949" spans="2:4">
      <c r="B949" s="132"/>
      <c r="C949" s="114"/>
      <c r="D949" s="114"/>
    </row>
    <row r="950" spans="2:4">
      <c r="B950" s="132"/>
      <c r="C950" s="114"/>
      <c r="D950" s="114"/>
    </row>
    <row r="951" spans="2:4">
      <c r="B951" s="132"/>
      <c r="C951" s="114"/>
      <c r="D951" s="114"/>
    </row>
    <row r="952" spans="2:4">
      <c r="B952" s="132"/>
      <c r="C952" s="114"/>
      <c r="D952" s="114"/>
    </row>
    <row r="953" spans="2:4">
      <c r="B953" s="132"/>
      <c r="C953" s="114"/>
      <c r="D953" s="114"/>
    </row>
    <row r="954" spans="2:4">
      <c r="B954" s="132"/>
      <c r="C954" s="114"/>
      <c r="D954" s="114"/>
    </row>
    <row r="955" spans="2:4">
      <c r="B955" s="132"/>
      <c r="C955" s="114"/>
      <c r="D955" s="114"/>
    </row>
    <row r="956" spans="2:4">
      <c r="B956" s="132"/>
      <c r="C956" s="114"/>
      <c r="D956" s="114"/>
    </row>
    <row r="957" spans="2:4">
      <c r="B957" s="132"/>
      <c r="C957" s="114"/>
      <c r="D957" s="114"/>
    </row>
    <row r="958" spans="2:4">
      <c r="B958" s="132"/>
      <c r="C958" s="114"/>
      <c r="D958" s="114"/>
    </row>
    <row r="959" spans="2:4">
      <c r="B959" s="132"/>
      <c r="C959" s="114"/>
      <c r="D959" s="114"/>
    </row>
    <row r="960" spans="2:4">
      <c r="B960" s="132"/>
      <c r="C960" s="114"/>
      <c r="D960" s="114"/>
    </row>
    <row r="961" spans="2:4">
      <c r="B961" s="132"/>
      <c r="C961" s="114"/>
      <c r="D961" s="114"/>
    </row>
    <row r="962" spans="2:4">
      <c r="B962" s="132"/>
      <c r="C962" s="114"/>
      <c r="D962" s="114"/>
    </row>
    <row r="963" spans="2:4">
      <c r="B963" s="132"/>
      <c r="C963" s="114"/>
      <c r="D963" s="114"/>
    </row>
    <row r="964" spans="2:4">
      <c r="B964" s="132"/>
      <c r="C964" s="114"/>
      <c r="D964" s="114"/>
    </row>
    <row r="965" spans="2:4">
      <c r="B965" s="132"/>
      <c r="C965" s="114"/>
      <c r="D965" s="114"/>
    </row>
    <row r="966" spans="2:4">
      <c r="B966" s="132"/>
      <c r="C966" s="114"/>
      <c r="D966" s="114"/>
    </row>
    <row r="967" spans="2:4">
      <c r="B967" s="132"/>
      <c r="C967" s="114"/>
      <c r="D967" s="114"/>
    </row>
  </sheetData>
  <sheetProtection sheet="1" objects="1" scenarios="1"/>
  <mergeCells count="1">
    <mergeCell ref="B6:D6"/>
  </mergeCells>
  <phoneticPr fontId="3" type="noConversion"/>
  <conditionalFormatting sqref="B22:B35">
    <cfRule type="cellIs" dxfId="3" priority="2" operator="equal">
      <formula>"NR3"</formula>
    </cfRule>
  </conditionalFormatting>
  <conditionalFormatting sqref="B12:B20">
    <cfRule type="cellIs" dxfId="2" priority="4" operator="equal">
      <formula>"NR3"</formula>
    </cfRule>
  </conditionalFormatting>
  <conditionalFormatting sqref="B10:B11">
    <cfRule type="cellIs" dxfId="1" priority="3" operator="equal">
      <formula>"NR3"</formula>
    </cfRule>
  </conditionalFormatting>
  <conditionalFormatting sqref="B36:B64">
    <cfRule type="cellIs" dxfId="0" priority="1" operator="equal">
      <formula>"NR3"</formula>
    </cfRule>
  </conditionalFormatting>
  <dataValidations count="1">
    <dataValidation allowBlank="1" showInputMessage="1" showErrorMessage="1" sqref="B22 D1:D9 C5:C9 B1:B11 B12:D20 B23:D1048576 A1:A1048576 E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151</v>
      </c>
      <c r="C1" s="77" t="s" vm="1">
        <v>224</v>
      </c>
    </row>
    <row r="2" spans="2:16">
      <c r="B2" s="56" t="s">
        <v>150</v>
      </c>
      <c r="C2" s="77" t="s">
        <v>225</v>
      </c>
    </row>
    <row r="3" spans="2:16">
      <c r="B3" s="56" t="s">
        <v>152</v>
      </c>
      <c r="C3" s="77" t="s">
        <v>226</v>
      </c>
    </row>
    <row r="4" spans="2:16">
      <c r="B4" s="56" t="s">
        <v>153</v>
      </c>
      <c r="C4" s="77">
        <v>2208</v>
      </c>
    </row>
    <row r="6" spans="2:16" ht="26.25" customHeight="1">
      <c r="B6" s="161" t="s">
        <v>189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2:16" s="3" customFormat="1" ht="78.75">
      <c r="B7" s="22" t="s">
        <v>121</v>
      </c>
      <c r="C7" s="30" t="s">
        <v>45</v>
      </c>
      <c r="D7" s="30" t="s">
        <v>66</v>
      </c>
      <c r="E7" s="30" t="s">
        <v>15</v>
      </c>
      <c r="F7" s="30" t="s">
        <v>67</v>
      </c>
      <c r="G7" s="30" t="s">
        <v>107</v>
      </c>
      <c r="H7" s="30" t="s">
        <v>18</v>
      </c>
      <c r="I7" s="30" t="s">
        <v>106</v>
      </c>
      <c r="J7" s="30" t="s">
        <v>17</v>
      </c>
      <c r="K7" s="30" t="s">
        <v>187</v>
      </c>
      <c r="L7" s="30" t="s">
        <v>213</v>
      </c>
      <c r="M7" s="30" t="s">
        <v>188</v>
      </c>
      <c r="N7" s="30" t="s">
        <v>60</v>
      </c>
      <c r="O7" s="30" t="s">
        <v>154</v>
      </c>
      <c r="P7" s="31" t="s">
        <v>156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215</v>
      </c>
      <c r="M8" s="32" t="s">
        <v>211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3" t="s">
        <v>223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3" t="s">
        <v>117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3" t="s">
        <v>214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2"/>
      <c r="C110" s="132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7"/>
  <sheetViews>
    <sheetView rightToLeft="1" topLeftCell="A7" zoomScale="85" zoomScaleNormal="85" workbookViewId="0">
      <selection activeCell="J42" sqref="J4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151</v>
      </c>
      <c r="C1" s="77" t="s" vm="1">
        <v>224</v>
      </c>
    </row>
    <row r="2" spans="2:12">
      <c r="B2" s="56" t="s">
        <v>150</v>
      </c>
      <c r="C2" s="77" t="s">
        <v>225</v>
      </c>
    </row>
    <row r="3" spans="2:12">
      <c r="B3" s="56" t="s">
        <v>152</v>
      </c>
      <c r="C3" s="77" t="s">
        <v>226</v>
      </c>
    </row>
    <row r="4" spans="2:12">
      <c r="B4" s="56" t="s">
        <v>153</v>
      </c>
      <c r="C4" s="77">
        <v>2208</v>
      </c>
    </row>
    <row r="6" spans="2:12" ht="26.25" customHeight="1">
      <c r="B6" s="150" t="s">
        <v>178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2:12" s="3" customFormat="1" ht="63">
      <c r="B7" s="12" t="s">
        <v>120</v>
      </c>
      <c r="C7" s="13" t="s">
        <v>45</v>
      </c>
      <c r="D7" s="13" t="s">
        <v>122</v>
      </c>
      <c r="E7" s="13" t="s">
        <v>15</v>
      </c>
      <c r="F7" s="13" t="s">
        <v>67</v>
      </c>
      <c r="G7" s="13" t="s">
        <v>106</v>
      </c>
      <c r="H7" s="13" t="s">
        <v>17</v>
      </c>
      <c r="I7" s="13" t="s">
        <v>19</v>
      </c>
      <c r="J7" s="13" t="s">
        <v>63</v>
      </c>
      <c r="K7" s="13" t="s">
        <v>154</v>
      </c>
      <c r="L7" s="13" t="s">
        <v>155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211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4" t="s">
        <v>44</v>
      </c>
      <c r="C10" s="95"/>
      <c r="D10" s="95"/>
      <c r="E10" s="95"/>
      <c r="F10" s="95"/>
      <c r="G10" s="95"/>
      <c r="H10" s="95"/>
      <c r="I10" s="95"/>
      <c r="J10" s="97">
        <f>J11+J47</f>
        <v>4405.9551966199997</v>
      </c>
      <c r="K10" s="100">
        <f>J10/$J$10</f>
        <v>1</v>
      </c>
      <c r="L10" s="100">
        <f>J10/'סכום נכסי הקרן'!$C$42</f>
        <v>3.5728134879399145E-2</v>
      </c>
    </row>
    <row r="11" spans="2:12">
      <c r="B11" s="80" t="s">
        <v>203</v>
      </c>
      <c r="C11" s="81"/>
      <c r="D11" s="81"/>
      <c r="E11" s="81"/>
      <c r="F11" s="81"/>
      <c r="G11" s="81"/>
      <c r="H11" s="81"/>
      <c r="I11" s="81"/>
      <c r="J11" s="89">
        <f>J12+J19</f>
        <v>4343.2908062749993</v>
      </c>
      <c r="K11" s="90">
        <f t="shared" ref="K11:K17" si="0">J11/$J$10</f>
        <v>0.98577734281250229</v>
      </c>
      <c r="L11" s="90">
        <f>J11/'סכום נכסי הקרן'!$C$42</f>
        <v>3.5219985865060775E-2</v>
      </c>
    </row>
    <row r="12" spans="2:12">
      <c r="B12" s="96" t="s">
        <v>41</v>
      </c>
      <c r="C12" s="81"/>
      <c r="D12" s="81"/>
      <c r="E12" s="81"/>
      <c r="F12" s="81"/>
      <c r="G12" s="81"/>
      <c r="H12" s="81"/>
      <c r="I12" s="81"/>
      <c r="J12" s="89">
        <f>SUM(J13:J17)</f>
        <v>3174.9254521879993</v>
      </c>
      <c r="K12" s="90">
        <f t="shared" si="0"/>
        <v>0.72059866941534567</v>
      </c>
      <c r="L12" s="90">
        <f>J12/'סכום נכסי הקרן'!$C$42</f>
        <v>2.5745646454787025E-2</v>
      </c>
    </row>
    <row r="13" spans="2:12">
      <c r="B13" s="85" t="s">
        <v>1706</v>
      </c>
      <c r="C13" s="79" t="s">
        <v>1707</v>
      </c>
      <c r="D13" s="79">
        <v>11</v>
      </c>
      <c r="E13" s="79" t="s">
        <v>257</v>
      </c>
      <c r="F13" s="79" t="s">
        <v>258</v>
      </c>
      <c r="G13" s="92" t="s">
        <v>138</v>
      </c>
      <c r="H13" s="93">
        <v>0</v>
      </c>
      <c r="I13" s="93">
        <v>0</v>
      </c>
      <c r="J13" s="86">
        <v>11.722119444999997</v>
      </c>
      <c r="K13" s="87">
        <f t="shared" si="0"/>
        <v>2.6605171686703817E-3</v>
      </c>
      <c r="L13" s="87">
        <f>J13/'סכום נכסי הקרן'!$C$42</f>
        <v>9.5055316251212532E-5</v>
      </c>
    </row>
    <row r="14" spans="2:12">
      <c r="B14" s="85" t="s">
        <v>1708</v>
      </c>
      <c r="C14" s="79" t="s">
        <v>1709</v>
      </c>
      <c r="D14" s="79">
        <v>12</v>
      </c>
      <c r="E14" s="79" t="s">
        <v>257</v>
      </c>
      <c r="F14" s="79" t="s">
        <v>258</v>
      </c>
      <c r="G14" s="92" t="s">
        <v>138</v>
      </c>
      <c r="H14" s="93">
        <v>0</v>
      </c>
      <c r="I14" s="93">
        <v>0</v>
      </c>
      <c r="J14" s="86">
        <v>717.23097338799994</v>
      </c>
      <c r="K14" s="87">
        <f t="shared" si="0"/>
        <v>0.16278671511190559</v>
      </c>
      <c r="L14" s="87">
        <f>J14/'סכום נכסי הקרן'!$C$42</f>
        <v>5.816065714092487E-3</v>
      </c>
    </row>
    <row r="15" spans="2:12">
      <c r="B15" s="85" t="s">
        <v>1710</v>
      </c>
      <c r="C15" s="79" t="s">
        <v>1711</v>
      </c>
      <c r="D15" s="79">
        <v>10</v>
      </c>
      <c r="E15" s="79" t="s">
        <v>257</v>
      </c>
      <c r="F15" s="79" t="s">
        <v>258</v>
      </c>
      <c r="G15" s="92" t="s">
        <v>138</v>
      </c>
      <c r="H15" s="93">
        <v>0</v>
      </c>
      <c r="I15" s="93">
        <v>0</v>
      </c>
      <c r="J15" s="86">
        <v>2146.1366428509996</v>
      </c>
      <c r="K15" s="87">
        <f t="shared" si="0"/>
        <v>0.48709906185550744</v>
      </c>
      <c r="L15" s="87">
        <f>J15/'סכום נכסי הקרן'!$C$42</f>
        <v>1.7403140981602356E-2</v>
      </c>
    </row>
    <row r="16" spans="2:12">
      <c r="B16" s="85" t="s">
        <v>1712</v>
      </c>
      <c r="C16" s="79" t="s">
        <v>1713</v>
      </c>
      <c r="D16" s="79">
        <v>20</v>
      </c>
      <c r="E16" s="79" t="s">
        <v>257</v>
      </c>
      <c r="F16" s="79" t="s">
        <v>258</v>
      </c>
      <c r="G16" s="92" t="s">
        <v>138</v>
      </c>
      <c r="H16" s="93">
        <v>0</v>
      </c>
      <c r="I16" s="93">
        <v>0</v>
      </c>
      <c r="J16" s="86">
        <v>29.371546503999991</v>
      </c>
      <c r="K16" s="87">
        <f t="shared" si="0"/>
        <v>6.6663289101378479E-3</v>
      </c>
      <c r="L16" s="87">
        <f>J16/'סכום נכסי הקרן'!$C$42</f>
        <v>2.3817549845184295E-4</v>
      </c>
    </row>
    <row r="17" spans="2:12">
      <c r="B17" s="85" t="s">
        <v>1714</v>
      </c>
      <c r="C17" s="79" t="s">
        <v>1715</v>
      </c>
      <c r="D17" s="79">
        <v>26</v>
      </c>
      <c r="E17" s="79" t="s">
        <v>257</v>
      </c>
      <c r="F17" s="79" t="s">
        <v>258</v>
      </c>
      <c r="G17" s="92" t="s">
        <v>138</v>
      </c>
      <c r="H17" s="93">
        <v>0</v>
      </c>
      <c r="I17" s="93">
        <v>0</v>
      </c>
      <c r="J17" s="86">
        <v>270.46416999999997</v>
      </c>
      <c r="K17" s="87">
        <f t="shared" si="0"/>
        <v>6.1386046369124411E-2</v>
      </c>
      <c r="L17" s="87">
        <f>J17/'סכום נכסי הקרן'!$C$42</f>
        <v>2.1932089443891271E-3</v>
      </c>
    </row>
    <row r="18" spans="2:12">
      <c r="B18" s="82"/>
      <c r="C18" s="79"/>
      <c r="D18" s="79"/>
      <c r="E18" s="79"/>
      <c r="F18" s="79"/>
      <c r="G18" s="79"/>
      <c r="H18" s="79"/>
      <c r="I18" s="79"/>
      <c r="J18" s="79"/>
      <c r="K18" s="87"/>
      <c r="L18" s="79"/>
    </row>
    <row r="19" spans="2:12">
      <c r="B19" s="96" t="s">
        <v>42</v>
      </c>
      <c r="C19" s="81"/>
      <c r="D19" s="81"/>
      <c r="E19" s="81"/>
      <c r="F19" s="81"/>
      <c r="G19" s="81"/>
      <c r="H19" s="81"/>
      <c r="I19" s="81"/>
      <c r="J19" s="89">
        <f>SUM(J20:J45)</f>
        <v>1168.3653540869998</v>
      </c>
      <c r="K19" s="90">
        <f t="shared" ref="K19:K49" si="1">J19/$J$10</f>
        <v>0.26517867339715662</v>
      </c>
      <c r="L19" s="90">
        <f>J19/'סכום נכסי הקרן'!$C$42</f>
        <v>9.4743394102737456E-3</v>
      </c>
    </row>
    <row r="20" spans="2:12">
      <c r="B20" s="85" t="s">
        <v>1708</v>
      </c>
      <c r="C20" s="79" t="s">
        <v>1717</v>
      </c>
      <c r="D20" s="79">
        <v>12</v>
      </c>
      <c r="E20" s="79" t="s">
        <v>257</v>
      </c>
      <c r="F20" s="79" t="s">
        <v>258</v>
      </c>
      <c r="G20" s="92" t="s">
        <v>137</v>
      </c>
      <c r="H20" s="93">
        <v>0</v>
      </c>
      <c r="I20" s="93">
        <v>0</v>
      </c>
      <c r="J20" s="86">
        <v>8.5221236859999987</v>
      </c>
      <c r="K20" s="87">
        <f t="shared" si="1"/>
        <v>1.9342284035338559E-3</v>
      </c>
      <c r="L20" s="87">
        <f>J20/'סכום נכסי הקרן'!$C$42</f>
        <v>6.9106373289022494E-5</v>
      </c>
    </row>
    <row r="21" spans="2:12">
      <c r="B21" s="85" t="s">
        <v>1708</v>
      </c>
      <c r="C21" s="79" t="s">
        <v>1718</v>
      </c>
      <c r="D21" s="79">
        <v>12</v>
      </c>
      <c r="E21" s="79" t="s">
        <v>257</v>
      </c>
      <c r="F21" s="79" t="s">
        <v>258</v>
      </c>
      <c r="G21" s="92" t="s">
        <v>146</v>
      </c>
      <c r="H21" s="93">
        <v>0</v>
      </c>
      <c r="I21" s="93">
        <v>0</v>
      </c>
      <c r="J21" s="86">
        <v>7.8784095999999998E-2</v>
      </c>
      <c r="K21" s="87">
        <f t="shared" si="1"/>
        <v>1.7881274884601349E-5</v>
      </c>
      <c r="L21" s="87">
        <f>J21/'סכום נכסי הקרן'!$C$42</f>
        <v>6.3886460089264943E-7</v>
      </c>
    </row>
    <row r="22" spans="2:12">
      <c r="B22" s="85" t="s">
        <v>1708</v>
      </c>
      <c r="C22" s="79" t="s">
        <v>1719</v>
      </c>
      <c r="D22" s="79">
        <v>12</v>
      </c>
      <c r="E22" s="79" t="s">
        <v>257</v>
      </c>
      <c r="F22" s="79" t="s">
        <v>258</v>
      </c>
      <c r="G22" s="92" t="s">
        <v>140</v>
      </c>
      <c r="H22" s="93">
        <v>0</v>
      </c>
      <c r="I22" s="93">
        <v>0</v>
      </c>
      <c r="J22" s="86">
        <v>3.2036139999999996E-3</v>
      </c>
      <c r="K22" s="87">
        <f t="shared" si="1"/>
        <v>7.2710998115859907E-7</v>
      </c>
      <c r="L22" s="87">
        <f>J22/'סכום נכסי הקרן'!$C$42</f>
        <v>2.5978283478991798E-8</v>
      </c>
    </row>
    <row r="23" spans="2:12">
      <c r="B23" s="85" t="s">
        <v>1708</v>
      </c>
      <c r="C23" s="79" t="s">
        <v>1720</v>
      </c>
      <c r="D23" s="79">
        <v>12</v>
      </c>
      <c r="E23" s="79" t="s">
        <v>257</v>
      </c>
      <c r="F23" s="79" t="s">
        <v>258</v>
      </c>
      <c r="G23" s="92" t="s">
        <v>139</v>
      </c>
      <c r="H23" s="93">
        <v>0</v>
      </c>
      <c r="I23" s="93">
        <v>0</v>
      </c>
      <c r="J23" s="86">
        <v>4.4290299999999992E-4</v>
      </c>
      <c r="K23" s="87">
        <f t="shared" si="1"/>
        <v>1.0052371852073533E-7</v>
      </c>
      <c r="L23" s="87">
        <f>J23/'סכום נכסי הקרן'!$C$42</f>
        <v>3.5915249738875855E-9</v>
      </c>
    </row>
    <row r="24" spans="2:12">
      <c r="B24" s="85" t="s">
        <v>1710</v>
      </c>
      <c r="C24" s="79" t="s">
        <v>1721</v>
      </c>
      <c r="D24" s="79">
        <v>10</v>
      </c>
      <c r="E24" s="79" t="s">
        <v>257</v>
      </c>
      <c r="F24" s="79" t="s">
        <v>258</v>
      </c>
      <c r="G24" s="92" t="s">
        <v>1292</v>
      </c>
      <c r="H24" s="93">
        <v>0</v>
      </c>
      <c r="I24" s="93">
        <v>0</v>
      </c>
      <c r="J24" s="86">
        <v>2.5868919999999999E-3</v>
      </c>
      <c r="K24" s="87">
        <f t="shared" si="1"/>
        <v>5.8713533945704154E-7</v>
      </c>
      <c r="L24" s="87">
        <f>J24/'סכום נכסי הקרן'!$C$42</f>
        <v>2.0977250600582984E-8</v>
      </c>
    </row>
    <row r="25" spans="2:12">
      <c r="B25" s="85" t="s">
        <v>1710</v>
      </c>
      <c r="C25" s="79" t="s">
        <v>1722</v>
      </c>
      <c r="D25" s="79">
        <v>10</v>
      </c>
      <c r="E25" s="79" t="s">
        <v>257</v>
      </c>
      <c r="F25" s="79" t="s">
        <v>258</v>
      </c>
      <c r="G25" s="92" t="s">
        <v>141</v>
      </c>
      <c r="H25" s="93">
        <v>0</v>
      </c>
      <c r="I25" s="93">
        <v>0</v>
      </c>
      <c r="J25" s="86">
        <v>2.9110298999999996E-2</v>
      </c>
      <c r="K25" s="87">
        <f t="shared" si="1"/>
        <v>6.6070347293435427E-6</v>
      </c>
      <c r="L25" s="87">
        <f>J25/'סכום נכסי הקרן'!$C$42</f>
        <v>2.3605702796286052E-7</v>
      </c>
    </row>
    <row r="26" spans="2:12">
      <c r="B26" s="85" t="s">
        <v>1710</v>
      </c>
      <c r="C26" s="79" t="s">
        <v>1723</v>
      </c>
      <c r="D26" s="79">
        <v>10</v>
      </c>
      <c r="E26" s="79" t="s">
        <v>257</v>
      </c>
      <c r="F26" s="79" t="s">
        <v>258</v>
      </c>
      <c r="G26" s="92" t="s">
        <v>139</v>
      </c>
      <c r="H26" s="93">
        <v>0</v>
      </c>
      <c r="I26" s="93">
        <v>0</v>
      </c>
      <c r="J26" s="86">
        <v>33.470762650999987</v>
      </c>
      <c r="K26" s="87">
        <f t="shared" si="1"/>
        <v>7.596709716130765E-3</v>
      </c>
      <c r="L26" s="87">
        <f>J26/'סכום נכסי הקרן'!$C$42</f>
        <v>2.71416269377562E-4</v>
      </c>
    </row>
    <row r="27" spans="2:12">
      <c r="B27" s="85" t="s">
        <v>1710</v>
      </c>
      <c r="C27" s="79" t="s">
        <v>1724</v>
      </c>
      <c r="D27" s="79">
        <v>10</v>
      </c>
      <c r="E27" s="79" t="s">
        <v>257</v>
      </c>
      <c r="F27" s="79" t="s">
        <v>258</v>
      </c>
      <c r="G27" s="92" t="s">
        <v>143</v>
      </c>
      <c r="H27" s="93">
        <v>0</v>
      </c>
      <c r="I27" s="93">
        <v>0</v>
      </c>
      <c r="J27" s="86">
        <v>2.1670835969999995</v>
      </c>
      <c r="K27" s="87">
        <f t="shared" si="1"/>
        <v>4.9185329861330953E-4</v>
      </c>
      <c r="L27" s="87">
        <f>J27/'סכום נכסי הקרן'!$C$42</f>
        <v>1.7573000993733707E-5</v>
      </c>
    </row>
    <row r="28" spans="2:12">
      <c r="B28" s="85" t="s">
        <v>1710</v>
      </c>
      <c r="C28" s="79" t="s">
        <v>1725</v>
      </c>
      <c r="D28" s="79">
        <v>10</v>
      </c>
      <c r="E28" s="79" t="s">
        <v>257</v>
      </c>
      <c r="F28" s="79" t="s">
        <v>258</v>
      </c>
      <c r="G28" s="92" t="s">
        <v>140</v>
      </c>
      <c r="H28" s="93">
        <v>0</v>
      </c>
      <c r="I28" s="93">
        <v>0</v>
      </c>
      <c r="J28" s="86">
        <v>10.060012542999999</v>
      </c>
      <c r="K28" s="87">
        <f t="shared" si="1"/>
        <v>2.2832761782774079E-3</v>
      </c>
      <c r="L28" s="87">
        <f>J28/'סכום נכסי הקרן'!$C$42</f>
        <v>8.1577199264414249E-5</v>
      </c>
    </row>
    <row r="29" spans="2:12">
      <c r="B29" s="85" t="s">
        <v>1710</v>
      </c>
      <c r="C29" s="79" t="s">
        <v>1726</v>
      </c>
      <c r="D29" s="79">
        <v>10</v>
      </c>
      <c r="E29" s="79" t="s">
        <v>257</v>
      </c>
      <c r="F29" s="79" t="s">
        <v>258</v>
      </c>
      <c r="G29" s="92" t="s">
        <v>146</v>
      </c>
      <c r="H29" s="93">
        <v>0</v>
      </c>
      <c r="I29" s="93">
        <v>0</v>
      </c>
      <c r="J29" s="86">
        <v>3.8333339369999995</v>
      </c>
      <c r="K29" s="87">
        <f t="shared" si="1"/>
        <v>8.7003470664901838E-4</v>
      </c>
      <c r="L29" s="87">
        <f>J29/'סכום נכסי הקרן'!$C$42</f>
        <v>3.10847173489146E-5</v>
      </c>
    </row>
    <row r="30" spans="2:12">
      <c r="B30" s="85" t="s">
        <v>1710</v>
      </c>
      <c r="C30" s="79" t="s">
        <v>1727</v>
      </c>
      <c r="D30" s="79">
        <v>10</v>
      </c>
      <c r="E30" s="79" t="s">
        <v>257</v>
      </c>
      <c r="F30" s="79" t="s">
        <v>258</v>
      </c>
      <c r="G30" s="92" t="s">
        <v>141</v>
      </c>
      <c r="H30" s="93">
        <v>0</v>
      </c>
      <c r="I30" s="93">
        <v>0</v>
      </c>
      <c r="J30" s="86">
        <v>4.5552700000000002</v>
      </c>
      <c r="K30" s="87">
        <f t="shared" si="1"/>
        <v>1.0338893149650151E-3</v>
      </c>
      <c r="L30" s="87">
        <f>J30/'סכום נכסי הקרן'!$C$42</f>
        <v>3.6938936895439645E-5</v>
      </c>
    </row>
    <row r="31" spans="2:12">
      <c r="B31" s="85" t="s">
        <v>1710</v>
      </c>
      <c r="C31" s="79" t="s">
        <v>1728</v>
      </c>
      <c r="D31" s="79">
        <v>10</v>
      </c>
      <c r="E31" s="79" t="s">
        <v>257</v>
      </c>
      <c r="F31" s="79" t="s">
        <v>258</v>
      </c>
      <c r="G31" s="92" t="s">
        <v>145</v>
      </c>
      <c r="H31" s="93">
        <v>0</v>
      </c>
      <c r="I31" s="93">
        <v>0</v>
      </c>
      <c r="J31" s="86">
        <v>1.6779999999999996E-2</v>
      </c>
      <c r="K31" s="87">
        <f t="shared" si="1"/>
        <v>3.8084817596131405E-6</v>
      </c>
      <c r="L31" s="87">
        <f>J31/'סכום נכסי הקרן'!$C$42</f>
        <v>1.3606994999318967E-7</v>
      </c>
    </row>
    <row r="32" spans="2:12">
      <c r="B32" s="85" t="s">
        <v>1710</v>
      </c>
      <c r="C32" s="79" t="s">
        <v>1729</v>
      </c>
      <c r="D32" s="79">
        <v>10</v>
      </c>
      <c r="E32" s="79" t="s">
        <v>257</v>
      </c>
      <c r="F32" s="79" t="s">
        <v>258</v>
      </c>
      <c r="G32" s="92" t="s">
        <v>137</v>
      </c>
      <c r="H32" s="93">
        <v>0</v>
      </c>
      <c r="I32" s="93">
        <v>0</v>
      </c>
      <c r="J32" s="86">
        <v>1087.6292321249998</v>
      </c>
      <c r="K32" s="87">
        <f t="shared" si="1"/>
        <v>0.24685435588618052</v>
      </c>
      <c r="L32" s="87">
        <f>J32/'סכום נכסי הקרן'!$C$42</f>
        <v>8.819645722668655E-3</v>
      </c>
    </row>
    <row r="33" spans="2:12">
      <c r="B33" s="85" t="s">
        <v>1710</v>
      </c>
      <c r="C33" s="79" t="s">
        <v>1730</v>
      </c>
      <c r="D33" s="79">
        <v>10</v>
      </c>
      <c r="E33" s="79" t="s">
        <v>257</v>
      </c>
      <c r="F33" s="79" t="s">
        <v>258</v>
      </c>
      <c r="G33" s="92" t="s">
        <v>142</v>
      </c>
      <c r="H33" s="93">
        <v>0</v>
      </c>
      <c r="I33" s="93">
        <v>0</v>
      </c>
      <c r="J33" s="86">
        <v>4.6956829999999991E-3</v>
      </c>
      <c r="K33" s="87">
        <f t="shared" si="1"/>
        <v>1.0657582273197562E-6</v>
      </c>
      <c r="L33" s="87">
        <f>J33/'סכום נכסי הקרן'!$C$42</f>
        <v>3.8077553694509589E-8</v>
      </c>
    </row>
    <row r="34" spans="2:12">
      <c r="B34" s="85" t="s">
        <v>1712</v>
      </c>
      <c r="C34" s="79" t="s">
        <v>1731</v>
      </c>
      <c r="D34" s="79">
        <v>20</v>
      </c>
      <c r="E34" s="79" t="s">
        <v>257</v>
      </c>
      <c r="F34" s="79" t="s">
        <v>258</v>
      </c>
      <c r="G34" s="92" t="s">
        <v>139</v>
      </c>
      <c r="H34" s="93">
        <v>0</v>
      </c>
      <c r="I34" s="93">
        <v>0</v>
      </c>
      <c r="J34" s="86">
        <v>8.7948099999999988E-4</v>
      </c>
      <c r="K34" s="87">
        <f t="shared" si="1"/>
        <v>1.996118800015688E-7</v>
      </c>
      <c r="L34" s="87">
        <f>J34/'סכום נכסי הקרן'!$C$42</f>
        <v>7.1317601722264872E-9</v>
      </c>
    </row>
    <row r="35" spans="2:12">
      <c r="B35" s="85" t="s">
        <v>1712</v>
      </c>
      <c r="C35" s="79" t="s">
        <v>1732</v>
      </c>
      <c r="D35" s="79">
        <v>20</v>
      </c>
      <c r="E35" s="79" t="s">
        <v>257</v>
      </c>
      <c r="F35" s="79" t="s">
        <v>258</v>
      </c>
      <c r="G35" s="92" t="s">
        <v>146</v>
      </c>
      <c r="H35" s="93">
        <v>0</v>
      </c>
      <c r="I35" s="93">
        <v>0</v>
      </c>
      <c r="J35" s="86">
        <v>0.19723863499999997</v>
      </c>
      <c r="K35" s="87">
        <f t="shared" si="1"/>
        <v>4.4766373282985337E-5</v>
      </c>
      <c r="L35" s="87">
        <f>J35/'סכום נכסי הקרן'!$C$42</f>
        <v>1.5994190227160305E-6</v>
      </c>
    </row>
    <row r="36" spans="2:12">
      <c r="B36" s="85" t="s">
        <v>1712</v>
      </c>
      <c r="C36" s="79" t="s">
        <v>1733</v>
      </c>
      <c r="D36" s="79">
        <v>20</v>
      </c>
      <c r="E36" s="79" t="s">
        <v>257</v>
      </c>
      <c r="F36" s="79" t="s">
        <v>258</v>
      </c>
      <c r="G36" s="92" t="s">
        <v>141</v>
      </c>
      <c r="H36" s="93">
        <v>0</v>
      </c>
      <c r="I36" s="93">
        <v>0</v>
      </c>
      <c r="J36" s="86">
        <v>4.1194367999999995E-2</v>
      </c>
      <c r="K36" s="87">
        <f t="shared" si="1"/>
        <v>9.3497019741830305E-6</v>
      </c>
      <c r="L36" s="87">
        <f>J36/'סכום נכסי הקרן'!$C$42</f>
        <v>3.3404741321579582E-7</v>
      </c>
    </row>
    <row r="37" spans="2:12">
      <c r="B37" s="85" t="s">
        <v>1712</v>
      </c>
      <c r="C37" s="79" t="s">
        <v>1734</v>
      </c>
      <c r="D37" s="79">
        <v>20</v>
      </c>
      <c r="E37" s="79" t="s">
        <v>257</v>
      </c>
      <c r="F37" s="79" t="s">
        <v>258</v>
      </c>
      <c r="G37" s="92" t="s">
        <v>137</v>
      </c>
      <c r="H37" s="93">
        <v>0</v>
      </c>
      <c r="I37" s="93">
        <v>0</v>
      </c>
      <c r="J37" s="86">
        <v>0.4685586149999999</v>
      </c>
      <c r="K37" s="87">
        <f t="shared" si="1"/>
        <v>1.0634665903081621E-4</v>
      </c>
      <c r="L37" s="87">
        <f>J37/'סכום נכסי הקרן'!$C$42</f>
        <v>3.7995677778264728E-6</v>
      </c>
    </row>
    <row r="38" spans="2:12">
      <c r="B38" s="85" t="s">
        <v>1712</v>
      </c>
      <c r="C38" s="79" t="s">
        <v>1716</v>
      </c>
      <c r="D38" s="79">
        <v>20</v>
      </c>
      <c r="E38" s="79" t="s">
        <v>257</v>
      </c>
      <c r="F38" s="79" t="s">
        <v>258</v>
      </c>
      <c r="G38" s="92" t="s">
        <v>140</v>
      </c>
      <c r="H38" s="93">
        <v>0</v>
      </c>
      <c r="I38" s="93">
        <v>0</v>
      </c>
      <c r="J38" s="86">
        <v>0.13502825599999996</v>
      </c>
      <c r="K38" s="87">
        <f t="shared" si="1"/>
        <v>3.0646761025528813E-5</v>
      </c>
      <c r="L38" s="87">
        <f>J38/'סכום נכסי הקרן'!$C$42</f>
        <v>1.0949516115368065E-6</v>
      </c>
    </row>
    <row r="39" spans="2:12">
      <c r="B39" s="85" t="s">
        <v>1706</v>
      </c>
      <c r="C39" s="79" t="s">
        <v>1735</v>
      </c>
      <c r="D39" s="79">
        <v>11</v>
      </c>
      <c r="E39" s="79" t="s">
        <v>257</v>
      </c>
      <c r="F39" s="79" t="s">
        <v>258</v>
      </c>
      <c r="G39" s="92" t="s">
        <v>139</v>
      </c>
      <c r="H39" s="93">
        <v>0</v>
      </c>
      <c r="I39" s="93">
        <v>0</v>
      </c>
      <c r="J39" s="86">
        <v>-2.5757129999999994E-3</v>
      </c>
      <c r="K39" s="87">
        <f t="shared" si="1"/>
        <v>-5.8459809168643861E-7</v>
      </c>
      <c r="L39" s="87">
        <f>J39/'סכום נכסי הקרן'!$C$42</f>
        <v>-2.088659947001243E-8</v>
      </c>
    </row>
    <row r="40" spans="2:12">
      <c r="B40" s="85" t="s">
        <v>1706</v>
      </c>
      <c r="C40" s="79" t="s">
        <v>1736</v>
      </c>
      <c r="D40" s="79">
        <v>11</v>
      </c>
      <c r="E40" s="79" t="s">
        <v>257</v>
      </c>
      <c r="F40" s="79" t="s">
        <v>258</v>
      </c>
      <c r="G40" s="92" t="s">
        <v>137</v>
      </c>
      <c r="H40" s="93">
        <v>0</v>
      </c>
      <c r="I40" s="93">
        <v>0</v>
      </c>
      <c r="J40" s="86">
        <v>0.4239384189999999</v>
      </c>
      <c r="K40" s="87">
        <f t="shared" si="1"/>
        <v>9.6219412154990036E-5</v>
      </c>
      <c r="L40" s="87">
        <f>J40/'סכום נכסי הקרן'!$C$42</f>
        <v>3.4377401354899816E-6</v>
      </c>
    </row>
    <row r="41" spans="2:12">
      <c r="B41" s="85" t="s">
        <v>1714</v>
      </c>
      <c r="C41" s="79" t="s">
        <v>1737</v>
      </c>
      <c r="D41" s="79">
        <v>26</v>
      </c>
      <c r="E41" s="79" t="s">
        <v>257</v>
      </c>
      <c r="F41" s="79" t="s">
        <v>258</v>
      </c>
      <c r="G41" s="92" t="s">
        <v>137</v>
      </c>
      <c r="H41" s="93">
        <v>0</v>
      </c>
      <c r="I41" s="93">
        <v>0</v>
      </c>
      <c r="J41" s="86">
        <v>5.7640000000000002</v>
      </c>
      <c r="K41" s="87">
        <f t="shared" si="1"/>
        <v>1.3082293720149075E-3</v>
      </c>
      <c r="L41" s="87">
        <f>J41/'סכום נכסי הקרן'!$C$42</f>
        <v>4.6740595456540253E-5</v>
      </c>
    </row>
    <row r="42" spans="2:12">
      <c r="B42" s="85" t="s">
        <v>1714</v>
      </c>
      <c r="C42" s="79" t="s">
        <v>1738</v>
      </c>
      <c r="D42" s="79">
        <v>26</v>
      </c>
      <c r="E42" s="79" t="s">
        <v>257</v>
      </c>
      <c r="F42" s="79" t="s">
        <v>258</v>
      </c>
      <c r="G42" s="92" t="s">
        <v>145</v>
      </c>
      <c r="H42" s="93">
        <v>0</v>
      </c>
      <c r="I42" s="93">
        <v>0</v>
      </c>
      <c r="J42" s="86">
        <v>5.8159999999999989E-2</v>
      </c>
      <c r="K42" s="87">
        <f t="shared" si="1"/>
        <v>1.3200315800899896E-5</v>
      </c>
      <c r="L42" s="87">
        <f>J42/'סכום נכסי הקרן'!$C$42</f>
        <v>4.7162266338521524E-7</v>
      </c>
    </row>
    <row r="43" spans="2:12">
      <c r="B43" s="85" t="s">
        <v>1714</v>
      </c>
      <c r="C43" s="79" t="s">
        <v>1739</v>
      </c>
      <c r="D43" s="79">
        <v>26</v>
      </c>
      <c r="E43" s="79" t="s">
        <v>257</v>
      </c>
      <c r="F43" s="79" t="s">
        <v>258</v>
      </c>
      <c r="G43" s="92" t="s">
        <v>146</v>
      </c>
      <c r="H43" s="93">
        <v>0</v>
      </c>
      <c r="I43" s="93">
        <v>0</v>
      </c>
      <c r="J43" s="86">
        <v>1.4758699999999996</v>
      </c>
      <c r="K43" s="87">
        <f t="shared" si="1"/>
        <v>3.3497163138022912E-4</v>
      </c>
      <c r="L43" s="87">
        <f>J43/'סכום נכסי הקרן'!$C$42</f>
        <v>1.1967911626725198E-5</v>
      </c>
    </row>
    <row r="44" spans="2:12">
      <c r="B44" s="85" t="s">
        <v>1714</v>
      </c>
      <c r="C44" s="79" t="s">
        <v>1740</v>
      </c>
      <c r="D44" s="79">
        <v>26</v>
      </c>
      <c r="E44" s="79" t="s">
        <v>257</v>
      </c>
      <c r="F44" s="79" t="s">
        <v>258</v>
      </c>
      <c r="G44" s="92" t="s">
        <v>140</v>
      </c>
      <c r="H44" s="93">
        <v>0</v>
      </c>
      <c r="I44" s="93">
        <v>0</v>
      </c>
      <c r="J44" s="86">
        <v>2.1799999999999996E-3</v>
      </c>
      <c r="K44" s="87">
        <f t="shared" si="1"/>
        <v>4.9478487699384069E-7</v>
      </c>
      <c r="L44" s="87">
        <f>J44/'סכום נכסי הקרן'!$C$42</f>
        <v>1.7677740821522854E-8</v>
      </c>
    </row>
    <row r="45" spans="2:12">
      <c r="B45" s="85" t="s">
        <v>1714</v>
      </c>
      <c r="C45" s="79" t="s">
        <v>1741</v>
      </c>
      <c r="D45" s="79">
        <v>26</v>
      </c>
      <c r="E45" s="79" t="s">
        <v>257</v>
      </c>
      <c r="F45" s="79" t="s">
        <v>258</v>
      </c>
      <c r="G45" s="92" t="s">
        <v>139</v>
      </c>
      <c r="H45" s="93">
        <v>0</v>
      </c>
      <c r="I45" s="93">
        <v>0</v>
      </c>
      <c r="J45" s="86">
        <v>9.4274599999999982</v>
      </c>
      <c r="K45" s="87">
        <f t="shared" si="1"/>
        <v>2.1397085488368594E-3</v>
      </c>
      <c r="L45" s="87">
        <f>J45/'סכום נכסי הקרן'!$C$42</f>
        <v>7.6447795635446722E-5</v>
      </c>
    </row>
    <row r="46" spans="2:12">
      <c r="B46" s="82"/>
      <c r="C46" s="79"/>
      <c r="D46" s="79"/>
      <c r="E46" s="79"/>
      <c r="F46" s="79"/>
      <c r="G46" s="79"/>
      <c r="H46" s="79"/>
      <c r="I46" s="79"/>
      <c r="J46" s="79"/>
      <c r="K46" s="87"/>
      <c r="L46" s="79"/>
    </row>
    <row r="47" spans="2:12">
      <c r="B47" s="80" t="s">
        <v>202</v>
      </c>
      <c r="C47" s="81"/>
      <c r="D47" s="81"/>
      <c r="E47" s="81"/>
      <c r="F47" s="81"/>
      <c r="G47" s="81"/>
      <c r="H47" s="81"/>
      <c r="I47" s="81"/>
      <c r="J47" s="89">
        <v>62.664390344999994</v>
      </c>
      <c r="K47" s="90">
        <f t="shared" si="1"/>
        <v>1.4222657187497635E-2</v>
      </c>
      <c r="L47" s="90">
        <f>J47/'סכום נכסי הקרן'!$C$42</f>
        <v>5.0814901433837126E-4</v>
      </c>
    </row>
    <row r="48" spans="2:12">
      <c r="B48" s="82" t="s">
        <v>43</v>
      </c>
      <c r="C48" s="79"/>
      <c r="D48" s="79"/>
      <c r="E48" s="79"/>
      <c r="F48" s="79"/>
      <c r="G48" s="79"/>
      <c r="H48" s="79"/>
      <c r="I48" s="79"/>
      <c r="J48" s="86">
        <v>62.664390344999994</v>
      </c>
      <c r="K48" s="87">
        <f t="shared" si="1"/>
        <v>1.4222657187497635E-2</v>
      </c>
      <c r="L48" s="87">
        <f>J48/'סכום נכסי הקרן'!$C$42</f>
        <v>5.0814901433837126E-4</v>
      </c>
    </row>
    <row r="49" spans="2:12">
      <c r="B49" s="85" t="s">
        <v>1742</v>
      </c>
      <c r="C49" s="79" t="s">
        <v>1743</v>
      </c>
      <c r="D49" s="79"/>
      <c r="E49" s="79" t="s">
        <v>229</v>
      </c>
      <c r="F49" s="79" t="s">
        <v>1744</v>
      </c>
      <c r="G49" s="92"/>
      <c r="H49" s="93">
        <v>0</v>
      </c>
      <c r="I49" s="93">
        <v>0</v>
      </c>
      <c r="J49" s="86">
        <v>62.664390344999994</v>
      </c>
      <c r="K49" s="87">
        <f t="shared" si="1"/>
        <v>1.4222657187497635E-2</v>
      </c>
      <c r="L49" s="87">
        <f>J49/'סכום נכסי הקרן'!$C$42</f>
        <v>5.0814901433837126E-4</v>
      </c>
    </row>
    <row r="50" spans="2:12">
      <c r="B50" s="132"/>
      <c r="C50" s="132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>
      <c r="B51" s="132"/>
      <c r="C51" s="132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32"/>
      <c r="C52" s="132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33" t="s">
        <v>223</v>
      </c>
      <c r="C53" s="132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34"/>
      <c r="C54" s="132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32"/>
      <c r="C55" s="132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32"/>
      <c r="C56" s="132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32"/>
      <c r="C57" s="132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32"/>
      <c r="C58" s="132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32"/>
      <c r="C59" s="132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32"/>
      <c r="C60" s="132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32"/>
      <c r="C61" s="132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32"/>
      <c r="C62" s="132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32"/>
      <c r="C63" s="132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32"/>
      <c r="C64" s="132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32"/>
      <c r="C65" s="132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32"/>
      <c r="C66" s="132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32"/>
      <c r="C67" s="132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32"/>
      <c r="C68" s="132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32"/>
      <c r="C69" s="132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32"/>
      <c r="C70" s="132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32"/>
      <c r="C71" s="132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32"/>
      <c r="C72" s="132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32"/>
      <c r="C73" s="132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32"/>
      <c r="C74" s="132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32"/>
      <c r="C75" s="132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32"/>
      <c r="C76" s="132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32"/>
      <c r="C77" s="132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32"/>
      <c r="C78" s="132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32"/>
      <c r="C79" s="132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32"/>
      <c r="C80" s="132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32"/>
      <c r="C81" s="132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32"/>
      <c r="C82" s="132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32"/>
      <c r="C83" s="132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32"/>
      <c r="C84" s="132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32"/>
      <c r="C85" s="132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32"/>
      <c r="C86" s="132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32"/>
      <c r="C87" s="132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32"/>
      <c r="C88" s="132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32"/>
      <c r="C89" s="132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32"/>
      <c r="C90" s="132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32"/>
      <c r="C91" s="132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32"/>
      <c r="C92" s="132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32"/>
      <c r="C93" s="132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32"/>
      <c r="C94" s="132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32"/>
      <c r="C95" s="132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32"/>
      <c r="C96" s="132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32"/>
      <c r="C97" s="132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32"/>
      <c r="C98" s="132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32"/>
      <c r="C99" s="132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32"/>
      <c r="C100" s="132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32"/>
      <c r="C101" s="132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32"/>
      <c r="C102" s="132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32"/>
      <c r="C103" s="132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32"/>
      <c r="C104" s="132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32"/>
      <c r="C105" s="132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32"/>
      <c r="C106" s="132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32"/>
      <c r="C107" s="132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32"/>
      <c r="C108" s="132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32"/>
      <c r="C109" s="132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32"/>
      <c r="C110" s="132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32"/>
      <c r="C312" s="132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32"/>
      <c r="C313" s="132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32"/>
      <c r="C314" s="132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32"/>
      <c r="C315" s="132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32"/>
      <c r="C316" s="132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32"/>
      <c r="C317" s="132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32"/>
      <c r="C318" s="132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32"/>
      <c r="C319" s="132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32"/>
      <c r="C320" s="132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32"/>
      <c r="C321" s="132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32"/>
      <c r="C322" s="132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32"/>
      <c r="C323" s="132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32"/>
      <c r="C324" s="132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32"/>
      <c r="C325" s="132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32"/>
      <c r="C326" s="132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32"/>
      <c r="C327" s="132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32"/>
      <c r="C328" s="132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32"/>
      <c r="C329" s="132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32"/>
      <c r="C330" s="132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32"/>
      <c r="C331" s="132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32"/>
      <c r="C332" s="132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32"/>
      <c r="C333" s="132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32"/>
      <c r="C334" s="132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32"/>
      <c r="C335" s="132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32"/>
      <c r="C336" s="132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32"/>
      <c r="C337" s="132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32"/>
      <c r="C338" s="132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32"/>
      <c r="C339" s="132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32"/>
      <c r="C340" s="132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32"/>
      <c r="C341" s="132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32"/>
      <c r="C342" s="132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32"/>
      <c r="C343" s="132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32"/>
      <c r="C344" s="132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32"/>
      <c r="C345" s="132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32"/>
      <c r="C346" s="132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32"/>
      <c r="C347" s="132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32"/>
      <c r="C348" s="132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32"/>
      <c r="C349" s="132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32"/>
      <c r="C350" s="132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32"/>
      <c r="C351" s="132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32"/>
      <c r="C352" s="132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32"/>
      <c r="C353" s="132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32"/>
      <c r="C354" s="132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32"/>
      <c r="C355" s="132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32"/>
      <c r="C356" s="132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32"/>
      <c r="C357" s="132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32"/>
      <c r="C358" s="132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32"/>
      <c r="C359" s="132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32"/>
      <c r="C360" s="132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32"/>
      <c r="C361" s="132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32"/>
      <c r="C362" s="132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32"/>
      <c r="C363" s="132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32"/>
      <c r="C364" s="132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32"/>
      <c r="C365" s="132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32"/>
      <c r="C366" s="132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32"/>
      <c r="C367" s="132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32"/>
      <c r="C368" s="132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32"/>
      <c r="C369" s="132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32"/>
      <c r="C370" s="132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32"/>
      <c r="C371" s="132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32"/>
      <c r="C372" s="132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32"/>
      <c r="C373" s="132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32"/>
      <c r="C374" s="132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32"/>
      <c r="C375" s="132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32"/>
      <c r="C376" s="132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32"/>
      <c r="C377" s="132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32"/>
      <c r="C378" s="132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32"/>
      <c r="C379" s="132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32"/>
      <c r="C380" s="132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32"/>
      <c r="C381" s="132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32"/>
      <c r="C382" s="132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32"/>
      <c r="C383" s="132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32"/>
      <c r="C384" s="132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32"/>
      <c r="C385" s="132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32"/>
      <c r="C386" s="132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32"/>
      <c r="C387" s="132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32"/>
      <c r="C388" s="132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32"/>
      <c r="C389" s="132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32"/>
      <c r="C390" s="132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32"/>
      <c r="C391" s="132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32"/>
      <c r="C392" s="132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32"/>
      <c r="C393" s="132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32"/>
      <c r="C394" s="132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32"/>
      <c r="C395" s="132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32"/>
      <c r="C396" s="132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32"/>
      <c r="C397" s="132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32"/>
      <c r="C398" s="132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32"/>
      <c r="C399" s="132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32"/>
      <c r="C400" s="132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32"/>
      <c r="C401" s="132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32"/>
      <c r="C402" s="132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32"/>
      <c r="C403" s="132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32"/>
      <c r="C404" s="132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32"/>
      <c r="C405" s="132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32"/>
      <c r="C406" s="132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32"/>
      <c r="C407" s="132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32"/>
      <c r="C408" s="132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32"/>
      <c r="C409" s="132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32"/>
      <c r="C410" s="132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32"/>
      <c r="C411" s="132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32"/>
      <c r="C412" s="132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32"/>
      <c r="C413" s="132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32"/>
      <c r="C414" s="132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32"/>
      <c r="C415" s="132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32"/>
      <c r="C416" s="132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32"/>
      <c r="C417" s="132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32"/>
      <c r="C418" s="132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32"/>
      <c r="C419" s="132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32"/>
      <c r="C420" s="132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32"/>
      <c r="C421" s="132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32"/>
      <c r="C422" s="132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32"/>
      <c r="C423" s="132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32"/>
      <c r="C424" s="132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32"/>
      <c r="C425" s="132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32"/>
      <c r="C426" s="132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32"/>
      <c r="C427" s="132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32"/>
      <c r="C428" s="132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32"/>
      <c r="C429" s="132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32"/>
      <c r="C430" s="132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32"/>
      <c r="C431" s="132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32"/>
      <c r="C432" s="132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32"/>
      <c r="C433" s="132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32"/>
      <c r="C434" s="132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32"/>
      <c r="C435" s="132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32"/>
      <c r="C436" s="132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32"/>
      <c r="C437" s="132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32"/>
      <c r="C438" s="132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32"/>
      <c r="C439" s="132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32"/>
      <c r="C440" s="132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32"/>
      <c r="C441" s="132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32"/>
      <c r="C442" s="132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32"/>
      <c r="C443" s="132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32"/>
      <c r="C444" s="132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32"/>
      <c r="C445" s="132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32"/>
      <c r="C446" s="132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32"/>
      <c r="C447" s="132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32"/>
      <c r="C448" s="132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32"/>
      <c r="C449" s="132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32"/>
      <c r="C450" s="132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32"/>
      <c r="C451" s="132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32"/>
      <c r="C452" s="132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32"/>
      <c r="C453" s="132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32"/>
      <c r="C454" s="132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32"/>
      <c r="C455" s="132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32"/>
      <c r="C456" s="132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32"/>
      <c r="C457" s="132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32"/>
      <c r="C458" s="132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32"/>
      <c r="C459" s="132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32"/>
      <c r="C460" s="132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32"/>
      <c r="C461" s="132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32"/>
      <c r="C462" s="132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32"/>
      <c r="C463" s="132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32"/>
      <c r="C464" s="132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32"/>
      <c r="C465" s="132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32"/>
      <c r="C466" s="132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32"/>
      <c r="C467" s="132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32"/>
      <c r="C468" s="132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32"/>
      <c r="C469" s="132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32"/>
      <c r="C470" s="132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32"/>
      <c r="C471" s="132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32"/>
      <c r="C472" s="132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32"/>
      <c r="C473" s="132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32"/>
      <c r="C474" s="132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32"/>
      <c r="C475" s="132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32"/>
      <c r="C476" s="132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32"/>
      <c r="C477" s="132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32"/>
      <c r="C478" s="132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32"/>
      <c r="C479" s="132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32"/>
      <c r="C480" s="132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32"/>
      <c r="C481" s="132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32"/>
      <c r="C482" s="132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32"/>
      <c r="C483" s="132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32"/>
      <c r="C484" s="132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32"/>
      <c r="C485" s="132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32"/>
      <c r="C486" s="132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32"/>
      <c r="C487" s="132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32"/>
      <c r="C488" s="132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32"/>
      <c r="C489" s="132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32"/>
      <c r="C490" s="132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32"/>
      <c r="C491" s="132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32"/>
      <c r="C492" s="132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32"/>
      <c r="C493" s="132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32"/>
      <c r="C494" s="132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32"/>
      <c r="C495" s="132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32"/>
      <c r="C496" s="132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32"/>
      <c r="C497" s="132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32"/>
      <c r="C498" s="132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32"/>
      <c r="C499" s="132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32"/>
      <c r="C500" s="132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32"/>
      <c r="C501" s="132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32"/>
      <c r="C502" s="132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32"/>
      <c r="C503" s="132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32"/>
      <c r="C504" s="132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32"/>
      <c r="C505" s="132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151</v>
      </c>
      <c r="C1" s="77" t="s" vm="1">
        <v>224</v>
      </c>
    </row>
    <row r="2" spans="2:16">
      <c r="B2" s="56" t="s">
        <v>150</v>
      </c>
      <c r="C2" s="77" t="s">
        <v>225</v>
      </c>
    </row>
    <row r="3" spans="2:16">
      <c r="B3" s="56" t="s">
        <v>152</v>
      </c>
      <c r="C3" s="77" t="s">
        <v>226</v>
      </c>
    </row>
    <row r="4" spans="2:16">
      <c r="B4" s="56" t="s">
        <v>153</v>
      </c>
      <c r="C4" s="77">
        <v>2208</v>
      </c>
    </row>
    <row r="6" spans="2:16" ht="26.25" customHeight="1">
      <c r="B6" s="161" t="s">
        <v>190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2:16" s="3" customFormat="1" ht="78.75">
      <c r="B7" s="22" t="s">
        <v>121</v>
      </c>
      <c r="C7" s="30" t="s">
        <v>45</v>
      </c>
      <c r="D7" s="30" t="s">
        <v>66</v>
      </c>
      <c r="E7" s="30" t="s">
        <v>15</v>
      </c>
      <c r="F7" s="30" t="s">
        <v>67</v>
      </c>
      <c r="G7" s="30" t="s">
        <v>107</v>
      </c>
      <c r="H7" s="30" t="s">
        <v>18</v>
      </c>
      <c r="I7" s="30" t="s">
        <v>106</v>
      </c>
      <c r="J7" s="30" t="s">
        <v>17</v>
      </c>
      <c r="K7" s="30" t="s">
        <v>187</v>
      </c>
      <c r="L7" s="30" t="s">
        <v>208</v>
      </c>
      <c r="M7" s="30" t="s">
        <v>188</v>
      </c>
      <c r="N7" s="30" t="s">
        <v>60</v>
      </c>
      <c r="O7" s="30" t="s">
        <v>154</v>
      </c>
      <c r="P7" s="31" t="s">
        <v>156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215</v>
      </c>
      <c r="M8" s="32" t="s">
        <v>211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3" t="s">
        <v>223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3" t="s">
        <v>117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3" t="s">
        <v>214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2"/>
      <c r="C110" s="132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32"/>
      <c r="C312" s="132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32"/>
      <c r="C313" s="132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32"/>
      <c r="C314" s="132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32"/>
      <c r="C315" s="132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32"/>
      <c r="C316" s="132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32"/>
      <c r="C317" s="132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32"/>
      <c r="C318" s="132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32"/>
      <c r="C319" s="132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32"/>
      <c r="C320" s="132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32"/>
      <c r="C321" s="132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32"/>
      <c r="C322" s="132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32"/>
      <c r="C323" s="132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32"/>
      <c r="C324" s="132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32"/>
      <c r="C325" s="132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32"/>
      <c r="C326" s="132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32"/>
      <c r="C327" s="132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32"/>
      <c r="C328" s="132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32"/>
      <c r="C329" s="132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32"/>
      <c r="C330" s="132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32"/>
      <c r="C331" s="132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32"/>
      <c r="C332" s="132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32"/>
      <c r="C333" s="132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32"/>
      <c r="C334" s="132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32"/>
      <c r="C335" s="132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32"/>
      <c r="C336" s="132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32"/>
      <c r="C337" s="132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32"/>
      <c r="C338" s="132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32"/>
      <c r="C339" s="132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32"/>
      <c r="C340" s="132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32"/>
      <c r="C341" s="132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32"/>
      <c r="C342" s="132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32"/>
      <c r="C343" s="132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32"/>
      <c r="C344" s="132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32"/>
      <c r="C345" s="132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32"/>
      <c r="C346" s="132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32"/>
      <c r="C347" s="132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32"/>
      <c r="C348" s="132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32"/>
      <c r="C349" s="132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32"/>
      <c r="C350" s="132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32"/>
      <c r="C351" s="132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32"/>
      <c r="C352" s="132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32"/>
      <c r="C353" s="132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32"/>
      <c r="C354" s="132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32"/>
      <c r="C355" s="132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32"/>
      <c r="C356" s="132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32"/>
      <c r="C357" s="132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32"/>
      <c r="C358" s="132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32"/>
      <c r="C359" s="132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32"/>
      <c r="C360" s="132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32"/>
      <c r="C361" s="132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32"/>
      <c r="C362" s="132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32"/>
      <c r="C363" s="132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32"/>
      <c r="C364" s="132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32"/>
      <c r="C365" s="132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32"/>
      <c r="C366" s="132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32"/>
      <c r="C367" s="132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32"/>
      <c r="C368" s="132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32"/>
      <c r="C369" s="132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32"/>
      <c r="C370" s="132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32"/>
      <c r="C371" s="132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32"/>
      <c r="C372" s="132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32"/>
      <c r="C373" s="132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32"/>
      <c r="C374" s="132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32"/>
      <c r="C375" s="132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32"/>
      <c r="C376" s="132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32"/>
      <c r="C377" s="132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32"/>
      <c r="C378" s="132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32"/>
      <c r="C379" s="132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32"/>
      <c r="C380" s="132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32"/>
      <c r="C381" s="132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32"/>
      <c r="C382" s="132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32"/>
      <c r="C383" s="132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32"/>
      <c r="C384" s="132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32"/>
      <c r="C385" s="132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32"/>
      <c r="C386" s="132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32"/>
      <c r="C387" s="132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32"/>
      <c r="C388" s="132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32"/>
      <c r="C389" s="132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32"/>
      <c r="C390" s="132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32"/>
      <c r="C391" s="132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32"/>
      <c r="C392" s="132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32"/>
      <c r="C393" s="132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32"/>
      <c r="C394" s="132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32"/>
      <c r="C395" s="132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32"/>
      <c r="C396" s="132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39"/>
      <c r="C397" s="132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39"/>
      <c r="C398" s="132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40"/>
      <c r="C399" s="132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32"/>
      <c r="C400" s="132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32"/>
      <c r="C401" s="132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32"/>
      <c r="C402" s="132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32"/>
      <c r="C403" s="132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32"/>
      <c r="C404" s="132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32"/>
      <c r="C405" s="132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32"/>
      <c r="C406" s="132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32"/>
      <c r="C407" s="132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32"/>
      <c r="C408" s="132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32"/>
      <c r="C409" s="132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32"/>
      <c r="C410" s="132"/>
      <c r="D410" s="132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32"/>
      <c r="C411" s="132"/>
      <c r="D411" s="132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151</v>
      </c>
      <c r="C1" s="77" t="s" vm="1">
        <v>224</v>
      </c>
    </row>
    <row r="2" spans="2:16">
      <c r="B2" s="56" t="s">
        <v>150</v>
      </c>
      <c r="C2" s="77" t="s">
        <v>225</v>
      </c>
    </row>
    <row r="3" spans="2:16">
      <c r="B3" s="56" t="s">
        <v>152</v>
      </c>
      <c r="C3" s="77" t="s">
        <v>226</v>
      </c>
    </row>
    <row r="4" spans="2:16">
      <c r="B4" s="56" t="s">
        <v>153</v>
      </c>
      <c r="C4" s="77">
        <v>2208</v>
      </c>
    </row>
    <row r="6" spans="2:16" ht="26.25" customHeight="1">
      <c r="B6" s="161" t="s">
        <v>192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3"/>
    </row>
    <row r="7" spans="2:16" s="3" customFormat="1" ht="78.75">
      <c r="B7" s="22" t="s">
        <v>121</v>
      </c>
      <c r="C7" s="30" t="s">
        <v>45</v>
      </c>
      <c r="D7" s="30" t="s">
        <v>66</v>
      </c>
      <c r="E7" s="30" t="s">
        <v>15</v>
      </c>
      <c r="F7" s="30" t="s">
        <v>67</v>
      </c>
      <c r="G7" s="30" t="s">
        <v>107</v>
      </c>
      <c r="H7" s="30" t="s">
        <v>18</v>
      </c>
      <c r="I7" s="30" t="s">
        <v>106</v>
      </c>
      <c r="J7" s="30" t="s">
        <v>17</v>
      </c>
      <c r="K7" s="30" t="s">
        <v>187</v>
      </c>
      <c r="L7" s="30" t="s">
        <v>208</v>
      </c>
      <c r="M7" s="30" t="s">
        <v>188</v>
      </c>
      <c r="N7" s="30" t="s">
        <v>60</v>
      </c>
      <c r="O7" s="30" t="s">
        <v>154</v>
      </c>
      <c r="P7" s="31" t="s">
        <v>156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215</v>
      </c>
      <c r="M8" s="32" t="s">
        <v>211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33" t="s">
        <v>223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33" t="s">
        <v>117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33" t="s">
        <v>214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32"/>
      <c r="C110" s="132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32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32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32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32"/>
      <c r="C256" s="132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32"/>
      <c r="C257" s="132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32"/>
      <c r="C258" s="132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32"/>
      <c r="C259" s="132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32"/>
      <c r="C260" s="132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32"/>
      <c r="C261" s="132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32"/>
      <c r="C262" s="132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32"/>
      <c r="C263" s="132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32"/>
      <c r="C264" s="132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32"/>
      <c r="C265" s="132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32"/>
      <c r="C266" s="132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32"/>
      <c r="C267" s="132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32"/>
      <c r="C268" s="132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32"/>
      <c r="C269" s="132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32"/>
      <c r="C270" s="132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32"/>
      <c r="C271" s="132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32"/>
      <c r="C272" s="132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32"/>
      <c r="C273" s="132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32"/>
      <c r="C274" s="132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32"/>
      <c r="C275" s="132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32"/>
      <c r="C276" s="132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32"/>
      <c r="C277" s="132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32"/>
      <c r="C278" s="132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32"/>
      <c r="C279" s="132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32"/>
      <c r="C280" s="132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32"/>
      <c r="C281" s="132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32"/>
      <c r="C282" s="132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32"/>
      <c r="C283" s="132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32"/>
      <c r="C284" s="132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32"/>
      <c r="C285" s="132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32"/>
      <c r="C286" s="132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32"/>
      <c r="C287" s="132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32"/>
      <c r="C288" s="132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32"/>
      <c r="C289" s="132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32"/>
      <c r="C290" s="132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32"/>
      <c r="C291" s="132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32"/>
      <c r="C292" s="132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32"/>
      <c r="C293" s="132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32"/>
      <c r="C294" s="132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32"/>
      <c r="C295" s="132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32"/>
      <c r="C296" s="132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32"/>
      <c r="C297" s="132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32"/>
      <c r="C298" s="132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32"/>
      <c r="C299" s="132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32"/>
      <c r="C300" s="132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32"/>
      <c r="C301" s="132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32"/>
      <c r="C302" s="132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32"/>
      <c r="C303" s="132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32"/>
      <c r="C304" s="132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32"/>
      <c r="C305" s="132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32"/>
      <c r="C306" s="132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32"/>
      <c r="C307" s="132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32"/>
      <c r="C308" s="132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32"/>
      <c r="C309" s="132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32"/>
      <c r="C310" s="132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32"/>
      <c r="C311" s="132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32"/>
      <c r="C312" s="132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32"/>
      <c r="C313" s="132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32"/>
      <c r="C314" s="132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32"/>
      <c r="C315" s="132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32"/>
      <c r="C316" s="132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32"/>
      <c r="C317" s="132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32"/>
      <c r="C318" s="132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32"/>
      <c r="C319" s="132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32"/>
      <c r="C320" s="132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32"/>
      <c r="C321" s="132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32"/>
      <c r="C322" s="132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32"/>
      <c r="C323" s="132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32"/>
      <c r="C324" s="132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32"/>
      <c r="C325" s="132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32"/>
      <c r="C326" s="132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32"/>
      <c r="C327" s="132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32"/>
      <c r="C328" s="132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32"/>
      <c r="C329" s="132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32"/>
      <c r="C330" s="132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32"/>
      <c r="C331" s="132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32"/>
      <c r="C332" s="132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32"/>
      <c r="C333" s="132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32"/>
      <c r="C334" s="132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32"/>
      <c r="C335" s="132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32"/>
      <c r="C336" s="132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32"/>
      <c r="C337" s="132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32"/>
      <c r="C338" s="132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32"/>
      <c r="C339" s="132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32"/>
      <c r="C340" s="132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32"/>
      <c r="C341" s="132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32"/>
      <c r="C342" s="132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32"/>
      <c r="C343" s="132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32"/>
      <c r="C344" s="132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32"/>
      <c r="C345" s="132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32"/>
      <c r="C346" s="132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32"/>
      <c r="C347" s="132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32"/>
      <c r="C348" s="132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32"/>
      <c r="C349" s="132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32"/>
      <c r="C350" s="132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32"/>
      <c r="C351" s="132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32"/>
      <c r="C352" s="132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32"/>
      <c r="C353" s="132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32"/>
      <c r="C354" s="132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32"/>
      <c r="C355" s="132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32"/>
      <c r="C356" s="132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32"/>
      <c r="C357" s="132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32"/>
      <c r="C358" s="132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32"/>
      <c r="C359" s="132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32"/>
      <c r="C360" s="132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32"/>
      <c r="C361" s="132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32"/>
      <c r="C362" s="132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32"/>
      <c r="C363" s="132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32"/>
      <c r="C364" s="132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32"/>
      <c r="C365" s="132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32"/>
      <c r="C366" s="132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32"/>
      <c r="C367" s="132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32"/>
      <c r="C368" s="132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32"/>
      <c r="C369" s="132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32"/>
      <c r="C370" s="132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32"/>
      <c r="C371" s="132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32"/>
      <c r="C372" s="132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32"/>
      <c r="C373" s="132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32"/>
      <c r="C374" s="132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32"/>
      <c r="C375" s="132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32"/>
      <c r="C376" s="132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32"/>
      <c r="C377" s="132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32"/>
      <c r="C378" s="132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32"/>
      <c r="C379" s="132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32"/>
      <c r="C380" s="132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32"/>
      <c r="C381" s="132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32"/>
      <c r="C382" s="132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32"/>
      <c r="C383" s="132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32"/>
      <c r="C384" s="132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32"/>
      <c r="C385" s="132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32"/>
      <c r="C386" s="132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32"/>
      <c r="C387" s="132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32"/>
      <c r="C388" s="132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32"/>
      <c r="C389" s="132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32"/>
      <c r="C390" s="132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32"/>
      <c r="C391" s="132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32"/>
      <c r="C392" s="132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32"/>
      <c r="C393" s="132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32"/>
      <c r="C394" s="132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32"/>
      <c r="C395" s="132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32"/>
      <c r="C396" s="132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39"/>
      <c r="C397" s="132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39"/>
      <c r="C398" s="132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40"/>
      <c r="C399" s="132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32"/>
      <c r="C400" s="132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32"/>
      <c r="C401" s="132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32"/>
      <c r="C402" s="132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32"/>
      <c r="C403" s="132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32"/>
      <c r="C404" s="132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32"/>
      <c r="C405" s="132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32"/>
      <c r="C406" s="132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32"/>
      <c r="C407" s="132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32"/>
      <c r="C408" s="132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32"/>
      <c r="C409" s="132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32"/>
      <c r="C410" s="132"/>
      <c r="D410" s="132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32"/>
      <c r="C411" s="132"/>
      <c r="D411" s="132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32"/>
      <c r="C412" s="132"/>
      <c r="D412" s="132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32"/>
      <c r="C413" s="132"/>
      <c r="D413" s="132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32"/>
      <c r="C414" s="132"/>
      <c r="D414" s="132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32"/>
      <c r="C415" s="132"/>
      <c r="D415" s="132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32"/>
      <c r="C416" s="132"/>
      <c r="D416" s="132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32"/>
      <c r="C417" s="132"/>
      <c r="D417" s="132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32"/>
      <c r="C418" s="132"/>
      <c r="D418" s="132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32"/>
      <c r="C419" s="132"/>
      <c r="D419" s="132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32"/>
      <c r="C420" s="132"/>
      <c r="D420" s="132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32"/>
      <c r="C421" s="132"/>
      <c r="D421" s="132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32"/>
      <c r="C422" s="132"/>
      <c r="D422" s="132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32"/>
      <c r="C423" s="132"/>
      <c r="D423" s="132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32"/>
      <c r="C424" s="132"/>
      <c r="D424" s="132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32"/>
      <c r="C425" s="132"/>
      <c r="D425" s="132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32"/>
      <c r="C426" s="132"/>
      <c r="D426" s="132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32"/>
      <c r="C427" s="132"/>
      <c r="D427" s="132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32"/>
      <c r="C428" s="132"/>
      <c r="D428" s="132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32"/>
      <c r="C429" s="132"/>
      <c r="D429" s="132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32"/>
      <c r="C430" s="132"/>
      <c r="D430" s="132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32"/>
      <c r="C431" s="132"/>
      <c r="D431" s="132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32"/>
      <c r="C432" s="132"/>
      <c r="D432" s="132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32"/>
      <c r="C433" s="132"/>
      <c r="D433" s="132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32"/>
      <c r="C434" s="132"/>
      <c r="D434" s="132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32"/>
      <c r="C435" s="132"/>
      <c r="D435" s="132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32"/>
      <c r="C436" s="132"/>
      <c r="D436" s="132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32"/>
      <c r="C437" s="132"/>
      <c r="D437" s="132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32"/>
      <c r="C438" s="132"/>
      <c r="D438" s="132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32"/>
      <c r="C439" s="132"/>
      <c r="D439" s="132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32"/>
      <c r="C440" s="132"/>
      <c r="D440" s="132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32"/>
      <c r="C441" s="132"/>
      <c r="D441" s="132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32"/>
      <c r="C442" s="132"/>
      <c r="D442" s="132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32"/>
      <c r="C443" s="132"/>
      <c r="D443" s="132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32"/>
      <c r="C444" s="132"/>
      <c r="D444" s="132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32"/>
      <c r="C445" s="132"/>
      <c r="D445" s="132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32"/>
      <c r="C446" s="132"/>
      <c r="D446" s="132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32"/>
      <c r="C447" s="132"/>
      <c r="D447" s="132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32"/>
      <c r="C448" s="132"/>
      <c r="D448" s="132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32"/>
      <c r="C449" s="132"/>
      <c r="D449" s="132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32"/>
      <c r="C450" s="132"/>
      <c r="D450" s="132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32"/>
      <c r="C451" s="132"/>
      <c r="D451" s="132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32"/>
      <c r="C452" s="132"/>
      <c r="D452" s="132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  <row r="453" spans="2:16">
      <c r="B453" s="132"/>
      <c r="C453" s="132"/>
      <c r="D453" s="132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</row>
    <row r="454" spans="2:16">
      <c r="B454" s="132"/>
      <c r="C454" s="132"/>
      <c r="D454" s="132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</row>
    <row r="455" spans="2:16">
      <c r="B455" s="132"/>
      <c r="C455" s="132"/>
      <c r="D455" s="132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</row>
    <row r="456" spans="2:16">
      <c r="B456" s="132"/>
      <c r="C456" s="132"/>
      <c r="D456" s="132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7" spans="2:16">
      <c r="B457" s="132"/>
      <c r="C457" s="132"/>
      <c r="D457" s="132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8" spans="2:16">
      <c r="B458" s="132"/>
      <c r="C458" s="132"/>
      <c r="D458" s="132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</row>
    <row r="459" spans="2:16">
      <c r="B459" s="132"/>
      <c r="C459" s="132"/>
      <c r="D459" s="132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</row>
    <row r="460" spans="2:16">
      <c r="B460" s="132"/>
      <c r="C460" s="132"/>
      <c r="D460" s="132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</row>
    <row r="461" spans="2:16">
      <c r="B461" s="132"/>
      <c r="C461" s="132"/>
      <c r="D461" s="132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</row>
    <row r="462" spans="2:16">
      <c r="B462" s="132"/>
      <c r="C462" s="132"/>
      <c r="D462" s="132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</row>
    <row r="463" spans="2:16">
      <c r="B463" s="132"/>
      <c r="C463" s="132"/>
      <c r="D463" s="132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151</v>
      </c>
      <c r="C1" s="77" t="s" vm="1">
        <v>224</v>
      </c>
    </row>
    <row r="2" spans="2:18">
      <c r="B2" s="56" t="s">
        <v>150</v>
      </c>
      <c r="C2" s="77" t="s">
        <v>225</v>
      </c>
    </row>
    <row r="3" spans="2:18">
      <c r="B3" s="56" t="s">
        <v>152</v>
      </c>
      <c r="C3" s="77" t="s">
        <v>226</v>
      </c>
    </row>
    <row r="4" spans="2:18">
      <c r="B4" s="56" t="s">
        <v>153</v>
      </c>
      <c r="C4" s="77">
        <v>2208</v>
      </c>
    </row>
    <row r="6" spans="2:18" ht="21.75" customHeight="1">
      <c r="B6" s="152" t="s">
        <v>179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ht="27.75" customHeight="1">
      <c r="B7" s="155" t="s">
        <v>91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</row>
    <row r="8" spans="2:18" s="3" customFormat="1" ht="66" customHeight="1">
      <c r="B8" s="22" t="s">
        <v>120</v>
      </c>
      <c r="C8" s="30" t="s">
        <v>45</v>
      </c>
      <c r="D8" s="30" t="s">
        <v>124</v>
      </c>
      <c r="E8" s="30" t="s">
        <v>15</v>
      </c>
      <c r="F8" s="30" t="s">
        <v>67</v>
      </c>
      <c r="G8" s="30" t="s">
        <v>107</v>
      </c>
      <c r="H8" s="30" t="s">
        <v>18</v>
      </c>
      <c r="I8" s="30" t="s">
        <v>106</v>
      </c>
      <c r="J8" s="30" t="s">
        <v>17</v>
      </c>
      <c r="K8" s="30" t="s">
        <v>19</v>
      </c>
      <c r="L8" s="30" t="s">
        <v>208</v>
      </c>
      <c r="M8" s="30" t="s">
        <v>207</v>
      </c>
      <c r="N8" s="30" t="s">
        <v>222</v>
      </c>
      <c r="O8" s="30" t="s">
        <v>63</v>
      </c>
      <c r="P8" s="30" t="s">
        <v>210</v>
      </c>
      <c r="Q8" s="30" t="s">
        <v>154</v>
      </c>
      <c r="R8" s="71" t="s">
        <v>156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215</v>
      </c>
      <c r="M9" s="32"/>
      <c r="N9" s="16" t="s">
        <v>211</v>
      </c>
      <c r="O9" s="32" t="s">
        <v>216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118</v>
      </c>
      <c r="R10" s="20" t="s">
        <v>119</v>
      </c>
    </row>
    <row r="11" spans="2:18" s="4" customFormat="1" ht="18" customHeight="1">
      <c r="B11" s="78" t="s">
        <v>26</v>
      </c>
      <c r="C11" s="79"/>
      <c r="D11" s="79"/>
      <c r="E11" s="79"/>
      <c r="F11" s="79"/>
      <c r="G11" s="79"/>
      <c r="H11" s="86">
        <v>11.234938418461677</v>
      </c>
      <c r="I11" s="79"/>
      <c r="J11" s="79"/>
      <c r="K11" s="87">
        <v>-1.666426591675045E-3</v>
      </c>
      <c r="L11" s="86"/>
      <c r="M11" s="88"/>
      <c r="N11" s="86"/>
      <c r="O11" s="86">
        <v>84388.783944167008</v>
      </c>
      <c r="P11" s="79"/>
      <c r="Q11" s="87">
        <v>1</v>
      </c>
      <c r="R11" s="87">
        <f>O11/'סכום נכסי הקרן'!$C$42</f>
        <v>0.68431332605893291</v>
      </c>
    </row>
    <row r="12" spans="2:18" ht="22.5" customHeight="1">
      <c r="B12" s="80" t="s">
        <v>203</v>
      </c>
      <c r="C12" s="81"/>
      <c r="D12" s="81"/>
      <c r="E12" s="81"/>
      <c r="F12" s="81"/>
      <c r="G12" s="81"/>
      <c r="H12" s="89">
        <v>11.234938418461677</v>
      </c>
      <c r="I12" s="81"/>
      <c r="J12" s="81"/>
      <c r="K12" s="90">
        <v>-1.666426591675045E-3</v>
      </c>
      <c r="L12" s="89"/>
      <c r="M12" s="91"/>
      <c r="N12" s="89"/>
      <c r="O12" s="89">
        <v>84388.783944167008</v>
      </c>
      <c r="P12" s="81"/>
      <c r="Q12" s="90">
        <v>1</v>
      </c>
      <c r="R12" s="90">
        <f>O12/'סכום נכסי הקרן'!$C$42</f>
        <v>0.68431332605893291</v>
      </c>
    </row>
    <row r="13" spans="2:18">
      <c r="B13" s="82" t="s">
        <v>24</v>
      </c>
      <c r="C13" s="79"/>
      <c r="D13" s="79"/>
      <c r="E13" s="79"/>
      <c r="F13" s="79"/>
      <c r="G13" s="79"/>
      <c r="H13" s="86">
        <v>11.234938418461677</v>
      </c>
      <c r="I13" s="79"/>
      <c r="J13" s="79"/>
      <c r="K13" s="87">
        <v>-1.666426591675045E-3</v>
      </c>
      <c r="L13" s="86"/>
      <c r="M13" s="88"/>
      <c r="N13" s="86"/>
      <c r="O13" s="86">
        <v>84388.783944167008</v>
      </c>
      <c r="P13" s="79"/>
      <c r="Q13" s="87">
        <v>1</v>
      </c>
      <c r="R13" s="87">
        <f>O13/'סכום נכסי הקרן'!$C$42</f>
        <v>0.68431332605893291</v>
      </c>
    </row>
    <row r="14" spans="2:18">
      <c r="B14" s="83" t="s">
        <v>23</v>
      </c>
      <c r="C14" s="81"/>
      <c r="D14" s="81"/>
      <c r="E14" s="81"/>
      <c r="F14" s="81"/>
      <c r="G14" s="81"/>
      <c r="H14" s="89">
        <v>11.234938418461677</v>
      </c>
      <c r="I14" s="81"/>
      <c r="J14" s="81"/>
      <c r="K14" s="90">
        <v>-1.666426591675045E-3</v>
      </c>
      <c r="L14" s="89"/>
      <c r="M14" s="91"/>
      <c r="N14" s="89"/>
      <c r="O14" s="89">
        <v>84388.783944167008</v>
      </c>
      <c r="P14" s="81"/>
      <c r="Q14" s="90">
        <v>1</v>
      </c>
      <c r="R14" s="90">
        <f>O14/'סכום נכסי הקרן'!$C$42</f>
        <v>0.68431332605893291</v>
      </c>
    </row>
    <row r="15" spans="2:18">
      <c r="B15" s="84" t="s">
        <v>227</v>
      </c>
      <c r="C15" s="79" t="s">
        <v>228</v>
      </c>
      <c r="D15" s="92" t="s">
        <v>125</v>
      </c>
      <c r="E15" s="79" t="s">
        <v>229</v>
      </c>
      <c r="F15" s="79"/>
      <c r="G15" s="79"/>
      <c r="H15" s="86">
        <v>1.8</v>
      </c>
      <c r="I15" s="92" t="s">
        <v>138</v>
      </c>
      <c r="J15" s="93">
        <v>0.04</v>
      </c>
      <c r="K15" s="87">
        <v>-9.1999999999999998E-3</v>
      </c>
      <c r="L15" s="86">
        <v>4933463.6864069989</v>
      </c>
      <c r="M15" s="88">
        <v>144.5</v>
      </c>
      <c r="N15" s="79"/>
      <c r="O15" s="86">
        <v>7128.8547776249989</v>
      </c>
      <c r="P15" s="87">
        <v>3.1730929554290189E-4</v>
      </c>
      <c r="Q15" s="87">
        <v>8.4476330199775893E-2</v>
      </c>
      <c r="R15" s="87">
        <f>O15/'סכום נכסי הקרן'!$C$42</f>
        <v>5.7808278492261327E-2</v>
      </c>
    </row>
    <row r="16" spans="2:18">
      <c r="B16" s="84" t="s">
        <v>230</v>
      </c>
      <c r="C16" s="79" t="s">
        <v>231</v>
      </c>
      <c r="D16" s="92" t="s">
        <v>125</v>
      </c>
      <c r="E16" s="79" t="s">
        <v>229</v>
      </c>
      <c r="F16" s="79"/>
      <c r="G16" s="79"/>
      <c r="H16" s="86">
        <v>4.5200000000003415</v>
      </c>
      <c r="I16" s="92" t="s">
        <v>138</v>
      </c>
      <c r="J16" s="93">
        <v>0.04</v>
      </c>
      <c r="K16" s="87">
        <v>-9.3000000000010626E-3</v>
      </c>
      <c r="L16" s="86">
        <v>3072893.4147369997</v>
      </c>
      <c r="M16" s="88">
        <v>155.94999999999999</v>
      </c>
      <c r="N16" s="79"/>
      <c r="O16" s="86">
        <v>4792.1771648929998</v>
      </c>
      <c r="P16" s="87">
        <v>2.6449659591807256E-4</v>
      </c>
      <c r="Q16" s="87">
        <v>5.6786896799740381E-2</v>
      </c>
      <c r="R16" s="87">
        <f>O16/'סכום נכסי הקרן'!$C$42</f>
        <v>3.8860030225595713E-2</v>
      </c>
    </row>
    <row r="17" spans="2:18">
      <c r="B17" s="84" t="s">
        <v>232</v>
      </c>
      <c r="C17" s="79" t="s">
        <v>233</v>
      </c>
      <c r="D17" s="92" t="s">
        <v>125</v>
      </c>
      <c r="E17" s="79" t="s">
        <v>229</v>
      </c>
      <c r="F17" s="79"/>
      <c r="G17" s="79"/>
      <c r="H17" s="86">
        <v>7.4900000000004878</v>
      </c>
      <c r="I17" s="92" t="s">
        <v>138</v>
      </c>
      <c r="J17" s="93">
        <v>7.4999999999999997E-3</v>
      </c>
      <c r="K17" s="87">
        <v>-7.1000000000031394E-3</v>
      </c>
      <c r="L17" s="86">
        <v>2402764.9882619996</v>
      </c>
      <c r="M17" s="88">
        <v>113.96</v>
      </c>
      <c r="N17" s="79"/>
      <c r="O17" s="86">
        <v>2738.191031634</v>
      </c>
      <c r="P17" s="87">
        <v>1.7436044577524428E-4</v>
      </c>
      <c r="Q17" s="87">
        <v>3.2447333681756001E-2</v>
      </c>
      <c r="R17" s="87">
        <f>O17/'סכום נכסי הקרן'!$C$42</f>
        <v>2.2204142833506489E-2</v>
      </c>
    </row>
    <row r="18" spans="2:18">
      <c r="B18" s="84" t="s">
        <v>234</v>
      </c>
      <c r="C18" s="79" t="s">
        <v>235</v>
      </c>
      <c r="D18" s="92" t="s">
        <v>125</v>
      </c>
      <c r="E18" s="79" t="s">
        <v>229</v>
      </c>
      <c r="F18" s="79"/>
      <c r="G18" s="79"/>
      <c r="H18" s="86">
        <v>13.419999999999693</v>
      </c>
      <c r="I18" s="92" t="s">
        <v>138</v>
      </c>
      <c r="J18" s="93">
        <v>0.04</v>
      </c>
      <c r="K18" s="87">
        <v>1E-3</v>
      </c>
      <c r="L18" s="86">
        <v>9808926.647770999</v>
      </c>
      <c r="M18" s="88">
        <v>198.8</v>
      </c>
      <c r="N18" s="79"/>
      <c r="O18" s="86">
        <v>19500.145711749996</v>
      </c>
      <c r="P18" s="87">
        <v>6.0468294334234407E-4</v>
      </c>
      <c r="Q18" s="87">
        <v>0.23107508842231461</v>
      </c>
      <c r="R18" s="87">
        <f>O18/'סכום נכסי הקרן'!$C$42</f>
        <v>0.15812776232763615</v>
      </c>
    </row>
    <row r="19" spans="2:18">
      <c r="B19" s="84" t="s">
        <v>236</v>
      </c>
      <c r="C19" s="79" t="s">
        <v>237</v>
      </c>
      <c r="D19" s="92" t="s">
        <v>125</v>
      </c>
      <c r="E19" s="79" t="s">
        <v>229</v>
      </c>
      <c r="F19" s="79"/>
      <c r="G19" s="79"/>
      <c r="H19" s="86">
        <v>17.749999999999922</v>
      </c>
      <c r="I19" s="92" t="s">
        <v>138</v>
      </c>
      <c r="J19" s="93">
        <v>2.75E-2</v>
      </c>
      <c r="K19" s="87">
        <v>5.3999999999997184E-3</v>
      </c>
      <c r="L19" s="86">
        <v>8113035.323189999</v>
      </c>
      <c r="M19" s="88">
        <v>157.5</v>
      </c>
      <c r="N19" s="79"/>
      <c r="O19" s="86">
        <v>12778.030392883997</v>
      </c>
      <c r="P19" s="87">
        <v>4.5901015951962156E-4</v>
      </c>
      <c r="Q19" s="87">
        <v>0.15141858663751037</v>
      </c>
      <c r="R19" s="87">
        <f>O19/'סכום נכסי הקרן'!$C$42</f>
        <v>0.10361775664905742</v>
      </c>
    </row>
    <row r="20" spans="2:18">
      <c r="B20" s="84" t="s">
        <v>238</v>
      </c>
      <c r="C20" s="79" t="s">
        <v>239</v>
      </c>
      <c r="D20" s="92" t="s">
        <v>125</v>
      </c>
      <c r="E20" s="79" t="s">
        <v>229</v>
      </c>
      <c r="F20" s="79"/>
      <c r="G20" s="79"/>
      <c r="H20" s="86">
        <v>3.9100000000003083</v>
      </c>
      <c r="I20" s="92" t="s">
        <v>138</v>
      </c>
      <c r="J20" s="93">
        <v>1.7500000000000002E-2</v>
      </c>
      <c r="K20" s="87">
        <v>-9.6000000000009793E-3</v>
      </c>
      <c r="L20" s="86">
        <v>5004686.2453519991</v>
      </c>
      <c r="M20" s="88">
        <v>114</v>
      </c>
      <c r="N20" s="86"/>
      <c r="O20" s="86">
        <v>5705.3422429639995</v>
      </c>
      <c r="P20" s="87">
        <v>3.055880597490503E-4</v>
      </c>
      <c r="Q20" s="87">
        <v>6.7607826257322853E-2</v>
      </c>
      <c r="R20" s="87">
        <f>O20/'סכום נכסי הקרן'!$C$42</f>
        <v>4.6264936453763061E-2</v>
      </c>
    </row>
    <row r="21" spans="2:18">
      <c r="B21" s="84" t="s">
        <v>240</v>
      </c>
      <c r="C21" s="79" t="s">
        <v>241</v>
      </c>
      <c r="D21" s="92" t="s">
        <v>125</v>
      </c>
      <c r="E21" s="79" t="s">
        <v>229</v>
      </c>
      <c r="F21" s="79"/>
      <c r="G21" s="79"/>
      <c r="H21" s="86">
        <v>9.0000000068912303E-2</v>
      </c>
      <c r="I21" s="92" t="s">
        <v>138</v>
      </c>
      <c r="J21" s="93">
        <v>0.03</v>
      </c>
      <c r="K21" s="87">
        <v>2.0500000002495099E-2</v>
      </c>
      <c r="L21" s="86">
        <v>3684.9807739999997</v>
      </c>
      <c r="M21" s="88">
        <v>114.2</v>
      </c>
      <c r="N21" s="79"/>
      <c r="O21" s="86">
        <v>4.2082477189999992</v>
      </c>
      <c r="P21" s="87">
        <v>4.1284647470117167E-7</v>
      </c>
      <c r="Q21" s="87">
        <v>4.9867381923458505E-5</v>
      </c>
      <c r="R21" s="87">
        <f>O21/'סכום נכסי הקרן'!$C$42</f>
        <v>3.4124913985892999E-5</v>
      </c>
    </row>
    <row r="22" spans="2:18">
      <c r="B22" s="84" t="s">
        <v>242</v>
      </c>
      <c r="C22" s="79" t="s">
        <v>243</v>
      </c>
      <c r="D22" s="92" t="s">
        <v>125</v>
      </c>
      <c r="E22" s="79" t="s">
        <v>229</v>
      </c>
      <c r="F22" s="79"/>
      <c r="G22" s="79"/>
      <c r="H22" s="86">
        <v>1.0900000000001142</v>
      </c>
      <c r="I22" s="92" t="s">
        <v>138</v>
      </c>
      <c r="J22" s="93">
        <v>1E-3</v>
      </c>
      <c r="K22" s="87">
        <v>-6.6999999999989854E-3</v>
      </c>
      <c r="L22" s="86">
        <v>3071320.6053049997</v>
      </c>
      <c r="M22" s="88">
        <v>102.66</v>
      </c>
      <c r="N22" s="79"/>
      <c r="O22" s="86">
        <v>3153.0176335959995</v>
      </c>
      <c r="P22" s="87">
        <v>2.0265467765763828E-4</v>
      </c>
      <c r="Q22" s="87">
        <v>3.7362994064259622E-2</v>
      </c>
      <c r="R22" s="87">
        <f>O22/'סכום נכסי הקרן'!$C$42</f>
        <v>2.556799473963367E-2</v>
      </c>
    </row>
    <row r="23" spans="2:18">
      <c r="B23" s="84" t="s">
        <v>244</v>
      </c>
      <c r="C23" s="79" t="s">
        <v>245</v>
      </c>
      <c r="D23" s="92" t="s">
        <v>125</v>
      </c>
      <c r="E23" s="79" t="s">
        <v>229</v>
      </c>
      <c r="F23" s="79"/>
      <c r="G23" s="79"/>
      <c r="H23" s="86">
        <v>5.9500000000004105</v>
      </c>
      <c r="I23" s="92" t="s">
        <v>138</v>
      </c>
      <c r="J23" s="93">
        <v>7.4999999999999997E-3</v>
      </c>
      <c r="K23" s="87">
        <v>-8.3000000000022865E-3</v>
      </c>
      <c r="L23" s="86">
        <v>4137876.9889989989</v>
      </c>
      <c r="M23" s="88">
        <v>112.05</v>
      </c>
      <c r="N23" s="79"/>
      <c r="O23" s="86">
        <v>4636.4913984179993</v>
      </c>
      <c r="P23" s="87">
        <v>3.0280465356290545E-4</v>
      </c>
      <c r="Q23" s="87">
        <v>5.4942033546609433E-2</v>
      </c>
      <c r="R23" s="87">
        <f>O23/'סכום נכסי הקרן'!$C$42</f>
        <v>3.7597565716721772E-2</v>
      </c>
    </row>
    <row r="24" spans="2:18">
      <c r="B24" s="84" t="s">
        <v>246</v>
      </c>
      <c r="C24" s="79" t="s">
        <v>247</v>
      </c>
      <c r="D24" s="92" t="s">
        <v>125</v>
      </c>
      <c r="E24" s="79" t="s">
        <v>229</v>
      </c>
      <c r="F24" s="79"/>
      <c r="G24" s="79"/>
      <c r="H24" s="86">
        <v>9.4699999999970714</v>
      </c>
      <c r="I24" s="92" t="s">
        <v>138</v>
      </c>
      <c r="J24" s="93">
        <v>5.0000000000000001E-3</v>
      </c>
      <c r="K24" s="87">
        <v>-4.999999999994717E-3</v>
      </c>
      <c r="L24" s="86">
        <v>1703691.2396449998</v>
      </c>
      <c r="M24" s="88">
        <v>111.1</v>
      </c>
      <c r="N24" s="79"/>
      <c r="O24" s="86">
        <v>1892.8010579819997</v>
      </c>
      <c r="P24" s="87">
        <v>2.3982525052414973E-4</v>
      </c>
      <c r="Q24" s="87">
        <v>2.2429533517562092E-2</v>
      </c>
      <c r="R24" s="87">
        <f>O24/'סכום נכסי הקרן'!$C$42</f>
        <v>1.5348828683353235E-2</v>
      </c>
    </row>
    <row r="25" spans="2:18">
      <c r="B25" s="84" t="s">
        <v>248</v>
      </c>
      <c r="C25" s="79" t="s">
        <v>249</v>
      </c>
      <c r="D25" s="92" t="s">
        <v>125</v>
      </c>
      <c r="E25" s="79" t="s">
        <v>229</v>
      </c>
      <c r="F25" s="79"/>
      <c r="G25" s="79"/>
      <c r="H25" s="86">
        <v>22.790000000001037</v>
      </c>
      <c r="I25" s="92" t="s">
        <v>138</v>
      </c>
      <c r="J25" s="93">
        <v>0.01</v>
      </c>
      <c r="K25" s="87">
        <v>8.100000000000376E-3</v>
      </c>
      <c r="L25" s="86">
        <v>12709830.338442</v>
      </c>
      <c r="M25" s="88">
        <v>106.42</v>
      </c>
      <c r="N25" s="79"/>
      <c r="O25" s="86">
        <v>13525.801426429</v>
      </c>
      <c r="P25" s="87">
        <v>9.4144492454725597E-4</v>
      </c>
      <c r="Q25" s="87">
        <v>0.16027961056267725</v>
      </c>
      <c r="R25" s="87">
        <f>O25/'סכום נכסי הקרן'!$C$42</f>
        <v>0.10968147340357616</v>
      </c>
    </row>
    <row r="26" spans="2:18">
      <c r="B26" s="84" t="s">
        <v>250</v>
      </c>
      <c r="C26" s="79" t="s">
        <v>251</v>
      </c>
      <c r="D26" s="92" t="s">
        <v>125</v>
      </c>
      <c r="E26" s="79" t="s">
        <v>229</v>
      </c>
      <c r="F26" s="79"/>
      <c r="G26" s="79"/>
      <c r="H26" s="86">
        <v>2.939999999999928</v>
      </c>
      <c r="I26" s="92" t="s">
        <v>138</v>
      </c>
      <c r="J26" s="93">
        <v>2.75E-2</v>
      </c>
      <c r="K26" s="87">
        <v>-0.01</v>
      </c>
      <c r="L26" s="86">
        <v>7323197.9892659988</v>
      </c>
      <c r="M26" s="88">
        <v>116.53</v>
      </c>
      <c r="N26" s="79"/>
      <c r="O26" s="86">
        <v>8533.7228582729986</v>
      </c>
      <c r="P26" s="87">
        <v>4.4165562945027023E-4</v>
      </c>
      <c r="Q26" s="87">
        <v>0.10112389892854776</v>
      </c>
      <c r="R26" s="87">
        <f>O26/'סכום נכסי הקרן'!$C$42</f>
        <v>6.9200431619841879E-2</v>
      </c>
    </row>
    <row r="27" spans="2:18">
      <c r="B27" s="85"/>
      <c r="C27" s="79"/>
      <c r="D27" s="79"/>
      <c r="E27" s="79"/>
      <c r="F27" s="79"/>
      <c r="G27" s="79"/>
      <c r="H27" s="79"/>
      <c r="I27" s="79"/>
      <c r="J27" s="79"/>
      <c r="K27" s="87"/>
      <c r="L27" s="86"/>
      <c r="M27" s="88"/>
      <c r="N27" s="79"/>
      <c r="O27" s="79"/>
      <c r="P27" s="79"/>
      <c r="Q27" s="87"/>
      <c r="R27" s="79"/>
    </row>
    <row r="28" spans="2:18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2:18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2:18">
      <c r="B30" s="133" t="s">
        <v>117</v>
      </c>
      <c r="C30" s="135"/>
      <c r="D30" s="135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2:18">
      <c r="B31" s="133" t="s">
        <v>206</v>
      </c>
      <c r="C31" s="135"/>
      <c r="D31" s="135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2:18">
      <c r="B32" s="158" t="s">
        <v>214</v>
      </c>
      <c r="C32" s="158"/>
      <c r="D32" s="15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2:18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2:18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2:18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2:18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32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32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32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32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32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32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32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32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32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32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32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2:D32"/>
  </mergeCells>
  <phoneticPr fontId="3" type="noConversion"/>
  <dataValidations count="1">
    <dataValidation allowBlank="1" showInputMessage="1" showErrorMessage="1" sqref="N10:Q10 N9 N1:N7 N32:N1048576 C5:C29 O1:Q9 O11:Q1048576 J1:M1048576 E1:I30 D1:D29 C30:D31 A1:A1048576 B1:B32 E32:I1048576 B33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151</v>
      </c>
      <c r="C1" s="77" t="s" vm="1">
        <v>224</v>
      </c>
    </row>
    <row r="2" spans="2:20">
      <c r="B2" s="56" t="s">
        <v>150</v>
      </c>
      <c r="C2" s="77" t="s">
        <v>225</v>
      </c>
    </row>
    <row r="3" spans="2:20">
      <c r="B3" s="56" t="s">
        <v>152</v>
      </c>
      <c r="C3" s="77" t="s">
        <v>226</v>
      </c>
    </row>
    <row r="4" spans="2:20">
      <c r="B4" s="56" t="s">
        <v>153</v>
      </c>
      <c r="C4" s="77">
        <v>2208</v>
      </c>
    </row>
    <row r="6" spans="2:20" ht="26.25" customHeight="1">
      <c r="B6" s="155" t="s">
        <v>179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</row>
    <row r="7" spans="2:20" ht="26.25" customHeight="1">
      <c r="B7" s="155" t="s">
        <v>92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60"/>
    </row>
    <row r="8" spans="2:20" s="3" customFormat="1" ht="78.75">
      <c r="B8" s="37" t="s">
        <v>120</v>
      </c>
      <c r="C8" s="13" t="s">
        <v>45</v>
      </c>
      <c r="D8" s="13" t="s">
        <v>124</v>
      </c>
      <c r="E8" s="13" t="s">
        <v>195</v>
      </c>
      <c r="F8" s="13" t="s">
        <v>122</v>
      </c>
      <c r="G8" s="13" t="s">
        <v>66</v>
      </c>
      <c r="H8" s="13" t="s">
        <v>15</v>
      </c>
      <c r="I8" s="13" t="s">
        <v>67</v>
      </c>
      <c r="J8" s="13" t="s">
        <v>107</v>
      </c>
      <c r="K8" s="13" t="s">
        <v>18</v>
      </c>
      <c r="L8" s="13" t="s">
        <v>106</v>
      </c>
      <c r="M8" s="13" t="s">
        <v>17</v>
      </c>
      <c r="N8" s="13" t="s">
        <v>19</v>
      </c>
      <c r="O8" s="13" t="s">
        <v>208</v>
      </c>
      <c r="P8" s="13" t="s">
        <v>207</v>
      </c>
      <c r="Q8" s="13" t="s">
        <v>63</v>
      </c>
      <c r="R8" s="13" t="s">
        <v>60</v>
      </c>
      <c r="S8" s="13" t="s">
        <v>154</v>
      </c>
      <c r="T8" s="38" t="s">
        <v>156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215</v>
      </c>
      <c r="P9" s="16"/>
      <c r="Q9" s="16" t="s">
        <v>211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118</v>
      </c>
      <c r="R10" s="19" t="s">
        <v>119</v>
      </c>
      <c r="S10" s="45" t="s">
        <v>157</v>
      </c>
      <c r="T10" s="72" t="s">
        <v>196</v>
      </c>
    </row>
    <row r="11" spans="2:20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</row>
    <row r="12" spans="2:20">
      <c r="B12" s="133" t="s">
        <v>223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</row>
    <row r="13" spans="2:20">
      <c r="B13" s="133" t="s">
        <v>117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20">
      <c r="B14" s="133" t="s">
        <v>206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>
      <c r="B15" s="133" t="s">
        <v>214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20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55" zoomScaleNormal="55" workbookViewId="0"/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7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11.42578125" style="1" customWidth="1"/>
    <col min="15" max="15" width="13.42578125" style="1" customWidth="1"/>
    <col min="16" max="16" width="17.85546875" style="1" customWidth="1"/>
    <col min="17" max="17" width="10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151</v>
      </c>
      <c r="C1" s="77" t="s" vm="1">
        <v>224</v>
      </c>
    </row>
    <row r="2" spans="2:21">
      <c r="B2" s="56" t="s">
        <v>150</v>
      </c>
      <c r="C2" s="77" t="s">
        <v>225</v>
      </c>
    </row>
    <row r="3" spans="2:21">
      <c r="B3" s="56" t="s">
        <v>152</v>
      </c>
      <c r="C3" s="77" t="s">
        <v>226</v>
      </c>
    </row>
    <row r="4" spans="2:21">
      <c r="B4" s="56" t="s">
        <v>153</v>
      </c>
      <c r="C4" s="77">
        <v>2208</v>
      </c>
    </row>
    <row r="6" spans="2:21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</row>
    <row r="7" spans="2:21" ht="26.25" customHeight="1">
      <c r="B7" s="161" t="s">
        <v>93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</row>
    <row r="8" spans="2:21" s="3" customFormat="1" ht="78.75">
      <c r="B8" s="22" t="s">
        <v>120</v>
      </c>
      <c r="C8" s="30" t="s">
        <v>45</v>
      </c>
      <c r="D8" s="30" t="s">
        <v>124</v>
      </c>
      <c r="E8" s="30" t="s">
        <v>195</v>
      </c>
      <c r="F8" s="30" t="s">
        <v>122</v>
      </c>
      <c r="G8" s="30" t="s">
        <v>66</v>
      </c>
      <c r="H8" s="30" t="s">
        <v>15</v>
      </c>
      <c r="I8" s="30" t="s">
        <v>67</v>
      </c>
      <c r="J8" s="30" t="s">
        <v>107</v>
      </c>
      <c r="K8" s="30" t="s">
        <v>18</v>
      </c>
      <c r="L8" s="30" t="s">
        <v>106</v>
      </c>
      <c r="M8" s="30" t="s">
        <v>17</v>
      </c>
      <c r="N8" s="30" t="s">
        <v>19</v>
      </c>
      <c r="O8" s="13" t="s">
        <v>208</v>
      </c>
      <c r="P8" s="30" t="s">
        <v>207</v>
      </c>
      <c r="Q8" s="30" t="s">
        <v>222</v>
      </c>
      <c r="R8" s="30" t="s">
        <v>63</v>
      </c>
      <c r="S8" s="13" t="s">
        <v>60</v>
      </c>
      <c r="T8" s="30" t="s">
        <v>154</v>
      </c>
      <c r="U8" s="14" t="s">
        <v>156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215</v>
      </c>
      <c r="P9" s="32"/>
      <c r="Q9" s="16" t="s">
        <v>211</v>
      </c>
      <c r="R9" s="32" t="s">
        <v>211</v>
      </c>
      <c r="S9" s="16" t="s">
        <v>20</v>
      </c>
      <c r="T9" s="32" t="s">
        <v>211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118</v>
      </c>
      <c r="R10" s="19" t="s">
        <v>119</v>
      </c>
      <c r="S10" s="19" t="s">
        <v>157</v>
      </c>
      <c r="T10" s="20" t="s">
        <v>196</v>
      </c>
      <c r="U10" s="20" t="s">
        <v>217</v>
      </c>
    </row>
    <row r="11" spans="2:21" s="4" customFormat="1" ht="18" customHeight="1">
      <c r="B11" s="94" t="s">
        <v>33</v>
      </c>
      <c r="C11" s="95"/>
      <c r="D11" s="95"/>
      <c r="E11" s="95"/>
      <c r="F11" s="95"/>
      <c r="G11" s="95"/>
      <c r="H11" s="95"/>
      <c r="I11" s="95"/>
      <c r="J11" s="95"/>
      <c r="K11" s="97">
        <v>4.1919932015716714</v>
      </c>
      <c r="L11" s="95"/>
      <c r="M11" s="95"/>
      <c r="N11" s="98">
        <v>1.0623322778277268E-2</v>
      </c>
      <c r="O11" s="97"/>
      <c r="P11" s="99"/>
      <c r="Q11" s="97">
        <f>Q12</f>
        <v>124.49477961951698</v>
      </c>
      <c r="R11" s="97">
        <v>23032.372627825989</v>
      </c>
      <c r="S11" s="95"/>
      <c r="T11" s="100">
        <v>1</v>
      </c>
      <c r="U11" s="100">
        <f>R11/'סכום נכסי הקרן'!$C$42</f>
        <v>0.1867707861557088</v>
      </c>
    </row>
    <row r="12" spans="2:21">
      <c r="B12" s="80" t="s">
        <v>203</v>
      </c>
      <c r="C12" s="81"/>
      <c r="D12" s="81"/>
      <c r="E12" s="81"/>
      <c r="F12" s="81"/>
      <c r="G12" s="81"/>
      <c r="H12" s="81"/>
      <c r="I12" s="81"/>
      <c r="J12" s="81"/>
      <c r="K12" s="89">
        <v>4.1919932015716679</v>
      </c>
      <c r="L12" s="81"/>
      <c r="M12" s="81"/>
      <c r="N12" s="101">
        <v>1.0623322778277258E-2</v>
      </c>
      <c r="O12" s="89"/>
      <c r="P12" s="91"/>
      <c r="Q12" s="89">
        <f>Q13+Q166</f>
        <v>124.49477961951698</v>
      </c>
      <c r="R12" s="89">
        <v>23032.372627826004</v>
      </c>
      <c r="S12" s="81"/>
      <c r="T12" s="90">
        <v>1.0000000000000007</v>
      </c>
      <c r="U12" s="90">
        <f>R12/'סכום נכסי הקרן'!$C$42</f>
        <v>0.18677078615570891</v>
      </c>
    </row>
    <row r="13" spans="2:21">
      <c r="B13" s="96" t="s">
        <v>32</v>
      </c>
      <c r="C13" s="81"/>
      <c r="D13" s="81"/>
      <c r="E13" s="81"/>
      <c r="F13" s="81"/>
      <c r="G13" s="81"/>
      <c r="H13" s="81"/>
      <c r="I13" s="81"/>
      <c r="J13" s="81"/>
      <c r="K13" s="89">
        <v>4.1657761339935107</v>
      </c>
      <c r="L13" s="81"/>
      <c r="M13" s="81"/>
      <c r="N13" s="101">
        <v>6.7306229200123982E-3</v>
      </c>
      <c r="O13" s="89"/>
      <c r="P13" s="91"/>
      <c r="Q13" s="89">
        <f>SUM(Q14:Q164)</f>
        <v>110.39812877951698</v>
      </c>
      <c r="R13" s="89">
        <v>18298.096606316994</v>
      </c>
      <c r="S13" s="81"/>
      <c r="T13" s="90">
        <v>0.79445122315408367</v>
      </c>
      <c r="U13" s="90">
        <f>R13/'סכום נכסי הקרן'!$C$42</f>
        <v>0.14838027951085267</v>
      </c>
    </row>
    <row r="14" spans="2:21">
      <c r="B14" s="85" t="s">
        <v>252</v>
      </c>
      <c r="C14" s="79" t="s">
        <v>253</v>
      </c>
      <c r="D14" s="92" t="s">
        <v>125</v>
      </c>
      <c r="E14" s="92" t="s">
        <v>254</v>
      </c>
      <c r="F14" s="79" t="s">
        <v>255</v>
      </c>
      <c r="G14" s="92" t="s">
        <v>256</v>
      </c>
      <c r="H14" s="79" t="s">
        <v>257</v>
      </c>
      <c r="I14" s="79" t="s">
        <v>258</v>
      </c>
      <c r="J14" s="79"/>
      <c r="K14" s="86">
        <v>3.0600000000030922</v>
      </c>
      <c r="L14" s="92" t="s">
        <v>138</v>
      </c>
      <c r="M14" s="93">
        <v>6.1999999999999998E-3</v>
      </c>
      <c r="N14" s="93">
        <v>-3.700000000013528E-3</v>
      </c>
      <c r="O14" s="86">
        <v>392744.92109999992</v>
      </c>
      <c r="P14" s="88">
        <v>105.4</v>
      </c>
      <c r="Q14" s="79"/>
      <c r="R14" s="86">
        <v>413.95316201199995</v>
      </c>
      <c r="S14" s="87">
        <v>8.331864327279437E-5</v>
      </c>
      <c r="T14" s="87">
        <v>1.7972666937139281E-2</v>
      </c>
      <c r="U14" s="87">
        <f>R14/'סכום נכסי הקרן'!$C$42</f>
        <v>3.3567691331642187E-3</v>
      </c>
    </row>
    <row r="15" spans="2:21">
      <c r="B15" s="85" t="s">
        <v>259</v>
      </c>
      <c r="C15" s="79" t="s">
        <v>260</v>
      </c>
      <c r="D15" s="92" t="s">
        <v>125</v>
      </c>
      <c r="E15" s="92" t="s">
        <v>254</v>
      </c>
      <c r="F15" s="79" t="s">
        <v>261</v>
      </c>
      <c r="G15" s="92" t="s">
        <v>262</v>
      </c>
      <c r="H15" s="79" t="s">
        <v>263</v>
      </c>
      <c r="I15" s="79" t="s">
        <v>136</v>
      </c>
      <c r="J15" s="79"/>
      <c r="K15" s="86">
        <v>5.939999999981521</v>
      </c>
      <c r="L15" s="92" t="s">
        <v>138</v>
      </c>
      <c r="M15" s="93">
        <v>1E-3</v>
      </c>
      <c r="N15" s="93">
        <v>-2.8999999999598709E-3</v>
      </c>
      <c r="O15" s="86">
        <v>104488.50202899998</v>
      </c>
      <c r="P15" s="88">
        <v>102.55</v>
      </c>
      <c r="Q15" s="79"/>
      <c r="R15" s="86">
        <v>107.15296346699998</v>
      </c>
      <c r="S15" s="87">
        <v>1.4926928861285711E-4</v>
      </c>
      <c r="T15" s="87">
        <v>4.6522763936853728E-3</v>
      </c>
      <c r="U15" s="87">
        <f>R15/'סכום נכסי הקרן'!$C$42</f>
        <v>8.6890931946226281E-4</v>
      </c>
    </row>
    <row r="16" spans="2:21">
      <c r="B16" s="85" t="s">
        <v>264</v>
      </c>
      <c r="C16" s="79" t="s">
        <v>265</v>
      </c>
      <c r="D16" s="92" t="s">
        <v>125</v>
      </c>
      <c r="E16" s="92" t="s">
        <v>254</v>
      </c>
      <c r="F16" s="79" t="s">
        <v>261</v>
      </c>
      <c r="G16" s="92" t="s">
        <v>262</v>
      </c>
      <c r="H16" s="79" t="s">
        <v>263</v>
      </c>
      <c r="I16" s="79" t="s">
        <v>136</v>
      </c>
      <c r="J16" s="79"/>
      <c r="K16" s="86">
        <v>1.0100000000057234</v>
      </c>
      <c r="L16" s="92" t="s">
        <v>138</v>
      </c>
      <c r="M16" s="93">
        <v>8.0000000000000002E-3</v>
      </c>
      <c r="N16" s="93">
        <v>-2.7000000000268658E-3</v>
      </c>
      <c r="O16" s="86">
        <v>82363.964003999979</v>
      </c>
      <c r="P16" s="88">
        <v>103.94</v>
      </c>
      <c r="Q16" s="79"/>
      <c r="R16" s="86">
        <v>85.609106451000002</v>
      </c>
      <c r="S16" s="87">
        <v>1.9168070916438331E-4</v>
      </c>
      <c r="T16" s="87">
        <v>3.7169035007523924E-3</v>
      </c>
      <c r="U16" s="87">
        <f>R16/'סכום נכסי הקרן'!$C$42</f>
        <v>6.942089889004306E-4</v>
      </c>
    </row>
    <row r="17" spans="2:21">
      <c r="B17" s="85" t="s">
        <v>266</v>
      </c>
      <c r="C17" s="79" t="s">
        <v>267</v>
      </c>
      <c r="D17" s="92" t="s">
        <v>125</v>
      </c>
      <c r="E17" s="92" t="s">
        <v>254</v>
      </c>
      <c r="F17" s="79" t="s">
        <v>268</v>
      </c>
      <c r="G17" s="92" t="s">
        <v>262</v>
      </c>
      <c r="H17" s="79" t="s">
        <v>263</v>
      </c>
      <c r="I17" s="79" t="s">
        <v>136</v>
      </c>
      <c r="J17" s="79"/>
      <c r="K17" s="86">
        <v>0.75999999999914847</v>
      </c>
      <c r="L17" s="92" t="s">
        <v>138</v>
      </c>
      <c r="M17" s="93">
        <v>5.8999999999999999E-3</v>
      </c>
      <c r="N17" s="93">
        <v>-4.9999999999290337E-4</v>
      </c>
      <c r="O17" s="86">
        <v>415997.82365099987</v>
      </c>
      <c r="P17" s="88">
        <v>101.62</v>
      </c>
      <c r="Q17" s="79"/>
      <c r="R17" s="86">
        <v>422.73698018599993</v>
      </c>
      <c r="S17" s="87">
        <v>7.7929197516331001E-5</v>
      </c>
      <c r="T17" s="87">
        <v>1.8354035297053189E-2</v>
      </c>
      <c r="U17" s="87">
        <f>R17/'סכום נכסי הקרן'!$C$42</f>
        <v>3.4279976015602525E-3</v>
      </c>
    </row>
    <row r="18" spans="2:21">
      <c r="B18" s="85" t="s">
        <v>269</v>
      </c>
      <c r="C18" s="79" t="s">
        <v>270</v>
      </c>
      <c r="D18" s="92" t="s">
        <v>125</v>
      </c>
      <c r="E18" s="92" t="s">
        <v>254</v>
      </c>
      <c r="F18" s="79" t="s">
        <v>268</v>
      </c>
      <c r="G18" s="92" t="s">
        <v>262</v>
      </c>
      <c r="H18" s="79" t="s">
        <v>263</v>
      </c>
      <c r="I18" s="79" t="s">
        <v>136</v>
      </c>
      <c r="J18" s="79"/>
      <c r="K18" s="86">
        <v>5.6500000000072141</v>
      </c>
      <c r="L18" s="92" t="s">
        <v>138</v>
      </c>
      <c r="M18" s="93">
        <v>8.3000000000000001E-3</v>
      </c>
      <c r="N18" s="93">
        <v>-3.8000000000316028E-3</v>
      </c>
      <c r="O18" s="86">
        <v>134656.77491299997</v>
      </c>
      <c r="P18" s="88">
        <v>108.1</v>
      </c>
      <c r="Q18" s="79"/>
      <c r="R18" s="86">
        <v>145.56397508299997</v>
      </c>
      <c r="S18" s="87">
        <v>1.0471222105725637E-4</v>
      </c>
      <c r="T18" s="87">
        <v>6.3199730846287402E-3</v>
      </c>
      <c r="U18" s="87">
        <f>R18/'סכום נכסי הקרן'!$C$42</f>
        <v>1.1803863414990296E-3</v>
      </c>
    </row>
    <row r="19" spans="2:21">
      <c r="B19" s="85" t="s">
        <v>271</v>
      </c>
      <c r="C19" s="79" t="s">
        <v>272</v>
      </c>
      <c r="D19" s="92" t="s">
        <v>125</v>
      </c>
      <c r="E19" s="92" t="s">
        <v>254</v>
      </c>
      <c r="F19" s="79" t="s">
        <v>273</v>
      </c>
      <c r="G19" s="92" t="s">
        <v>262</v>
      </c>
      <c r="H19" s="79" t="s">
        <v>263</v>
      </c>
      <c r="I19" s="79" t="s">
        <v>136</v>
      </c>
      <c r="J19" s="79"/>
      <c r="K19" s="86">
        <v>1.4599999999972253</v>
      </c>
      <c r="L19" s="92" t="s">
        <v>138</v>
      </c>
      <c r="M19" s="93">
        <v>4.0999999999999995E-3</v>
      </c>
      <c r="N19" s="93">
        <v>-1.9000000001317991E-3</v>
      </c>
      <c r="O19" s="86">
        <v>28433.821880999996</v>
      </c>
      <c r="P19" s="88">
        <v>101.4</v>
      </c>
      <c r="Q19" s="79"/>
      <c r="R19" s="86">
        <v>28.831896797999995</v>
      </c>
      <c r="S19" s="87">
        <v>3.4593578639946816E-5</v>
      </c>
      <c r="T19" s="87">
        <v>1.2517988165564608E-3</v>
      </c>
      <c r="U19" s="87">
        <f>R19/'סכום נכסי הקרן'!$C$42</f>
        <v>2.3379944907703611E-4</v>
      </c>
    </row>
    <row r="20" spans="2:21">
      <c r="B20" s="85" t="s">
        <v>274</v>
      </c>
      <c r="C20" s="79" t="s">
        <v>275</v>
      </c>
      <c r="D20" s="92" t="s">
        <v>125</v>
      </c>
      <c r="E20" s="92" t="s">
        <v>254</v>
      </c>
      <c r="F20" s="79" t="s">
        <v>273</v>
      </c>
      <c r="G20" s="92" t="s">
        <v>262</v>
      </c>
      <c r="H20" s="79" t="s">
        <v>263</v>
      </c>
      <c r="I20" s="79" t="s">
        <v>136</v>
      </c>
      <c r="J20" s="79"/>
      <c r="K20" s="86">
        <v>0.3499999999986606</v>
      </c>
      <c r="L20" s="92" t="s">
        <v>138</v>
      </c>
      <c r="M20" s="93">
        <v>6.4000000000000003E-3</v>
      </c>
      <c r="N20" s="93">
        <v>6.2999999999892855E-3</v>
      </c>
      <c r="O20" s="86">
        <v>295054.791409</v>
      </c>
      <c r="P20" s="88">
        <v>101.21</v>
      </c>
      <c r="Q20" s="79"/>
      <c r="R20" s="86">
        <v>298.6249353639999</v>
      </c>
      <c r="S20" s="87">
        <v>9.3665362920483344E-5</v>
      </c>
      <c r="T20" s="87">
        <v>1.2965443907555732E-2</v>
      </c>
      <c r="U20" s="87">
        <f>R20/'סכום נכסי הקרן'!$C$42</f>
        <v>2.4215661514719292E-3</v>
      </c>
    </row>
    <row r="21" spans="2:21">
      <c r="B21" s="85" t="s">
        <v>276</v>
      </c>
      <c r="C21" s="79" t="s">
        <v>277</v>
      </c>
      <c r="D21" s="92" t="s">
        <v>125</v>
      </c>
      <c r="E21" s="92" t="s">
        <v>254</v>
      </c>
      <c r="F21" s="79" t="s">
        <v>273</v>
      </c>
      <c r="G21" s="92" t="s">
        <v>262</v>
      </c>
      <c r="H21" s="79" t="s">
        <v>263</v>
      </c>
      <c r="I21" s="79" t="s">
        <v>136</v>
      </c>
      <c r="J21" s="79"/>
      <c r="K21" s="86">
        <v>1.809999999998126</v>
      </c>
      <c r="L21" s="92" t="s">
        <v>138</v>
      </c>
      <c r="M21" s="93">
        <v>0.04</v>
      </c>
      <c r="N21" s="93">
        <v>-5.1999999999795612E-3</v>
      </c>
      <c r="O21" s="86">
        <v>210509.62475599998</v>
      </c>
      <c r="P21" s="88">
        <v>111.56</v>
      </c>
      <c r="Q21" s="79"/>
      <c r="R21" s="86">
        <v>234.84453242399996</v>
      </c>
      <c r="S21" s="87">
        <v>1.0161221760142413E-4</v>
      </c>
      <c r="T21" s="87">
        <v>1.0196280523018214E-2</v>
      </c>
      <c r="U21" s="87">
        <f>R21/'סכום נכסי הקרן'!$C$42</f>
        <v>1.9043673291482535E-3</v>
      </c>
    </row>
    <row r="22" spans="2:21">
      <c r="B22" s="85" t="s">
        <v>278</v>
      </c>
      <c r="C22" s="79" t="s">
        <v>279</v>
      </c>
      <c r="D22" s="92" t="s">
        <v>125</v>
      </c>
      <c r="E22" s="92" t="s">
        <v>254</v>
      </c>
      <c r="F22" s="79" t="s">
        <v>273</v>
      </c>
      <c r="G22" s="92" t="s">
        <v>262</v>
      </c>
      <c r="H22" s="79" t="s">
        <v>263</v>
      </c>
      <c r="I22" s="79" t="s">
        <v>136</v>
      </c>
      <c r="J22" s="79"/>
      <c r="K22" s="86">
        <v>2.9699999999996933</v>
      </c>
      <c r="L22" s="92" t="s">
        <v>138</v>
      </c>
      <c r="M22" s="93">
        <v>9.8999999999999991E-3</v>
      </c>
      <c r="N22" s="93">
        <v>-5.3999999999870497E-3</v>
      </c>
      <c r="O22" s="86">
        <v>275712.588964</v>
      </c>
      <c r="P22" s="88">
        <v>106.42</v>
      </c>
      <c r="Q22" s="79"/>
      <c r="R22" s="86">
        <v>293.41333869699992</v>
      </c>
      <c r="S22" s="87">
        <v>9.1481126604496405E-5</v>
      </c>
      <c r="T22" s="87">
        <v>1.2739171228174724E-2</v>
      </c>
      <c r="U22" s="87">
        <f>R22/'סכום נכסי הקרן'!$C$42</f>
        <v>2.3793050252583796E-3</v>
      </c>
    </row>
    <row r="23" spans="2:21">
      <c r="B23" s="85" t="s">
        <v>280</v>
      </c>
      <c r="C23" s="79" t="s">
        <v>281</v>
      </c>
      <c r="D23" s="92" t="s">
        <v>125</v>
      </c>
      <c r="E23" s="92" t="s">
        <v>254</v>
      </c>
      <c r="F23" s="79" t="s">
        <v>273</v>
      </c>
      <c r="G23" s="92" t="s">
        <v>262</v>
      </c>
      <c r="H23" s="79" t="s">
        <v>263</v>
      </c>
      <c r="I23" s="79" t="s">
        <v>136</v>
      </c>
      <c r="J23" s="79"/>
      <c r="K23" s="86">
        <v>4.9300000000047692</v>
      </c>
      <c r="L23" s="92" t="s">
        <v>138</v>
      </c>
      <c r="M23" s="93">
        <v>8.6E-3</v>
      </c>
      <c r="N23" s="93">
        <v>-4.6000000000190741E-3</v>
      </c>
      <c r="O23" s="86">
        <v>241367.68528299994</v>
      </c>
      <c r="P23" s="88">
        <v>108.6</v>
      </c>
      <c r="Q23" s="79"/>
      <c r="R23" s="86">
        <v>262.12529277499993</v>
      </c>
      <c r="S23" s="87">
        <v>9.6494928253971533E-5</v>
      </c>
      <c r="T23" s="87">
        <v>1.1380733414251894E-2</v>
      </c>
      <c r="U23" s="87">
        <f>R23/'סכום נכסי הקרן'!$C$42</f>
        <v>2.1255885268083702E-3</v>
      </c>
    </row>
    <row r="24" spans="2:21">
      <c r="B24" s="85" t="s">
        <v>282</v>
      </c>
      <c r="C24" s="79" t="s">
        <v>283</v>
      </c>
      <c r="D24" s="92" t="s">
        <v>125</v>
      </c>
      <c r="E24" s="92" t="s">
        <v>254</v>
      </c>
      <c r="F24" s="79" t="s">
        <v>273</v>
      </c>
      <c r="G24" s="92" t="s">
        <v>262</v>
      </c>
      <c r="H24" s="79" t="s">
        <v>263</v>
      </c>
      <c r="I24" s="79" t="s">
        <v>136</v>
      </c>
      <c r="J24" s="79"/>
      <c r="K24" s="86">
        <v>7.7000000001322215</v>
      </c>
      <c r="L24" s="92" t="s">
        <v>138</v>
      </c>
      <c r="M24" s="93">
        <v>1.2199999999999999E-2</v>
      </c>
      <c r="N24" s="93">
        <v>-3.000000002746138E-4</v>
      </c>
      <c r="O24" s="86">
        <v>8778.5599999999977</v>
      </c>
      <c r="P24" s="88">
        <v>112</v>
      </c>
      <c r="Q24" s="79"/>
      <c r="R24" s="86">
        <v>9.8319871909999978</v>
      </c>
      <c r="S24" s="87">
        <v>1.0951188111895089E-5</v>
      </c>
      <c r="T24" s="87">
        <v>4.2687687238620507E-4</v>
      </c>
      <c r="U24" s="87">
        <f>R24/'סכום נכסי הקרן'!$C$42</f>
        <v>7.9728129047261707E-5</v>
      </c>
    </row>
    <row r="25" spans="2:21">
      <c r="B25" s="85" t="s">
        <v>284</v>
      </c>
      <c r="C25" s="79" t="s">
        <v>285</v>
      </c>
      <c r="D25" s="92" t="s">
        <v>125</v>
      </c>
      <c r="E25" s="92" t="s">
        <v>254</v>
      </c>
      <c r="F25" s="79" t="s">
        <v>273</v>
      </c>
      <c r="G25" s="92" t="s">
        <v>262</v>
      </c>
      <c r="H25" s="79" t="s">
        <v>263</v>
      </c>
      <c r="I25" s="79" t="s">
        <v>136</v>
      </c>
      <c r="J25" s="79"/>
      <c r="K25" s="86">
        <v>6.6700000000026964</v>
      </c>
      <c r="L25" s="92" t="s">
        <v>138</v>
      </c>
      <c r="M25" s="93">
        <v>3.8E-3</v>
      </c>
      <c r="N25" s="93">
        <v>-1.4999999999902719E-3</v>
      </c>
      <c r="O25" s="86">
        <v>349465.40183599992</v>
      </c>
      <c r="P25" s="88">
        <v>102.95</v>
      </c>
      <c r="Q25" s="79"/>
      <c r="R25" s="86">
        <v>359.77461080899991</v>
      </c>
      <c r="S25" s="87">
        <v>1.1648846727866663E-4</v>
      </c>
      <c r="T25" s="87">
        <v>1.5620388599233896E-2</v>
      </c>
      <c r="U25" s="87">
        <f>R25/'סכום נכסי הקרן'!$C$42</f>
        <v>2.9174322587365857E-3</v>
      </c>
    </row>
    <row r="26" spans="2:21">
      <c r="B26" s="85" t="s">
        <v>286</v>
      </c>
      <c r="C26" s="79" t="s">
        <v>287</v>
      </c>
      <c r="D26" s="92" t="s">
        <v>125</v>
      </c>
      <c r="E26" s="92" t="s">
        <v>254</v>
      </c>
      <c r="F26" s="79" t="s">
        <v>273</v>
      </c>
      <c r="G26" s="92" t="s">
        <v>262</v>
      </c>
      <c r="H26" s="79" t="s">
        <v>263</v>
      </c>
      <c r="I26" s="79" t="s">
        <v>136</v>
      </c>
      <c r="J26" s="79"/>
      <c r="K26" s="86">
        <v>10.569999999964269</v>
      </c>
      <c r="L26" s="92" t="s">
        <v>138</v>
      </c>
      <c r="M26" s="93">
        <v>1.9E-3</v>
      </c>
      <c r="N26" s="93">
        <v>2.7999999999999995E-3</v>
      </c>
      <c r="O26" s="86">
        <v>117917.64903499998</v>
      </c>
      <c r="P26" s="88">
        <v>100.87</v>
      </c>
      <c r="Q26" s="79"/>
      <c r="R26" s="86">
        <v>118.94352752499998</v>
      </c>
      <c r="S26" s="87">
        <v>1.6799132820791902E-4</v>
      </c>
      <c r="T26" s="87">
        <v>5.1641890936282141E-3</v>
      </c>
      <c r="U26" s="87">
        <f>R26/'סכום נכסי הקרן'!$C$42</f>
        <v>9.6451965687367877E-4</v>
      </c>
    </row>
    <row r="27" spans="2:21">
      <c r="B27" s="85" t="s">
        <v>288</v>
      </c>
      <c r="C27" s="79" t="s">
        <v>289</v>
      </c>
      <c r="D27" s="92" t="s">
        <v>125</v>
      </c>
      <c r="E27" s="92" t="s">
        <v>254</v>
      </c>
      <c r="F27" s="79" t="s">
        <v>290</v>
      </c>
      <c r="G27" s="92" t="s">
        <v>134</v>
      </c>
      <c r="H27" s="79" t="s">
        <v>257</v>
      </c>
      <c r="I27" s="79" t="s">
        <v>258</v>
      </c>
      <c r="J27" s="79"/>
      <c r="K27" s="86">
        <v>15.430000000096104</v>
      </c>
      <c r="L27" s="92" t="s">
        <v>138</v>
      </c>
      <c r="M27" s="93">
        <v>2.07E-2</v>
      </c>
      <c r="N27" s="93">
        <v>1.2400000000025127E-2</v>
      </c>
      <c r="O27" s="86">
        <v>70443.702958999987</v>
      </c>
      <c r="P27" s="88">
        <v>113</v>
      </c>
      <c r="Q27" s="79"/>
      <c r="R27" s="86">
        <v>79.601381344999993</v>
      </c>
      <c r="S27" s="87">
        <v>1.0513985516268655E-4</v>
      </c>
      <c r="T27" s="87">
        <v>3.4560651927292786E-3</v>
      </c>
      <c r="U27" s="87">
        <f>R27/'סכום נכסי הקרן'!$C$42</f>
        <v>6.4549201305142865E-4</v>
      </c>
    </row>
    <row r="28" spans="2:21">
      <c r="B28" s="85" t="s">
        <v>291</v>
      </c>
      <c r="C28" s="79" t="s">
        <v>292</v>
      </c>
      <c r="D28" s="92" t="s">
        <v>125</v>
      </c>
      <c r="E28" s="92" t="s">
        <v>254</v>
      </c>
      <c r="F28" s="79" t="s">
        <v>293</v>
      </c>
      <c r="G28" s="92" t="s">
        <v>262</v>
      </c>
      <c r="H28" s="79" t="s">
        <v>263</v>
      </c>
      <c r="I28" s="79" t="s">
        <v>136</v>
      </c>
      <c r="J28" s="79"/>
      <c r="K28" s="86">
        <v>2.7200000000002698</v>
      </c>
      <c r="L28" s="92" t="s">
        <v>138</v>
      </c>
      <c r="M28" s="93">
        <v>0.05</v>
      </c>
      <c r="N28" s="93">
        <v>-5.2999999999972999E-3</v>
      </c>
      <c r="O28" s="86">
        <v>366078.32566099992</v>
      </c>
      <c r="P28" s="88">
        <v>121.44</v>
      </c>
      <c r="Q28" s="79"/>
      <c r="R28" s="86">
        <v>444.56551920399994</v>
      </c>
      <c r="S28" s="87">
        <v>1.1615608343965473E-4</v>
      </c>
      <c r="T28" s="87">
        <v>1.9301768271450644E-2</v>
      </c>
      <c r="U28" s="87">
        <f>R28/'סכום נכסי הקרן'!$C$42</f>
        <v>3.605006434254153E-3</v>
      </c>
    </row>
    <row r="29" spans="2:21">
      <c r="B29" s="85" t="s">
        <v>294</v>
      </c>
      <c r="C29" s="79" t="s">
        <v>295</v>
      </c>
      <c r="D29" s="92" t="s">
        <v>125</v>
      </c>
      <c r="E29" s="92" t="s">
        <v>254</v>
      </c>
      <c r="F29" s="79" t="s">
        <v>293</v>
      </c>
      <c r="G29" s="92" t="s">
        <v>262</v>
      </c>
      <c r="H29" s="79" t="s">
        <v>263</v>
      </c>
      <c r="I29" s="79" t="s">
        <v>136</v>
      </c>
      <c r="J29" s="79"/>
      <c r="K29" s="86">
        <v>0.96999999999122599</v>
      </c>
      <c r="L29" s="92" t="s">
        <v>138</v>
      </c>
      <c r="M29" s="93">
        <v>1.6E-2</v>
      </c>
      <c r="N29" s="93">
        <v>-1.0000000002924681E-3</v>
      </c>
      <c r="O29" s="86">
        <v>10036.725797999998</v>
      </c>
      <c r="P29" s="88">
        <v>102.2</v>
      </c>
      <c r="Q29" s="79"/>
      <c r="R29" s="86">
        <v>10.257533996999999</v>
      </c>
      <c r="S29" s="87">
        <v>9.5623698038898716E-6</v>
      </c>
      <c r="T29" s="87">
        <v>4.4535290231487547E-4</v>
      </c>
      <c r="U29" s="87">
        <f>R29/'סכום נכסי הקרן'!$C$42</f>
        <v>8.3178911682075884E-5</v>
      </c>
    </row>
    <row r="30" spans="2:21">
      <c r="B30" s="85" t="s">
        <v>296</v>
      </c>
      <c r="C30" s="79" t="s">
        <v>297</v>
      </c>
      <c r="D30" s="92" t="s">
        <v>125</v>
      </c>
      <c r="E30" s="92" t="s">
        <v>254</v>
      </c>
      <c r="F30" s="79" t="s">
        <v>293</v>
      </c>
      <c r="G30" s="92" t="s">
        <v>262</v>
      </c>
      <c r="H30" s="79" t="s">
        <v>263</v>
      </c>
      <c r="I30" s="79" t="s">
        <v>136</v>
      </c>
      <c r="J30" s="79"/>
      <c r="K30" s="86">
        <v>1.9899999999993048</v>
      </c>
      <c r="L30" s="92" t="s">
        <v>138</v>
      </c>
      <c r="M30" s="93">
        <v>6.9999999999999993E-3</v>
      </c>
      <c r="N30" s="93">
        <v>-4.1999999999759721E-3</v>
      </c>
      <c r="O30" s="86">
        <v>150475.24593199996</v>
      </c>
      <c r="P30" s="88">
        <v>105.1</v>
      </c>
      <c r="Q30" s="79"/>
      <c r="R30" s="86">
        <v>158.14948798899997</v>
      </c>
      <c r="S30" s="87">
        <v>5.292118152125965E-5</v>
      </c>
      <c r="T30" s="87">
        <v>6.866400198733134E-3</v>
      </c>
      <c r="U30" s="87">
        <f>R30/'סכום נכסי הקרן'!$C$42</f>
        <v>1.2824429631771025E-3</v>
      </c>
    </row>
    <row r="31" spans="2:21">
      <c r="B31" s="85" t="s">
        <v>298</v>
      </c>
      <c r="C31" s="79" t="s">
        <v>299</v>
      </c>
      <c r="D31" s="92" t="s">
        <v>125</v>
      </c>
      <c r="E31" s="92" t="s">
        <v>254</v>
      </c>
      <c r="F31" s="79" t="s">
        <v>293</v>
      </c>
      <c r="G31" s="92" t="s">
        <v>262</v>
      </c>
      <c r="H31" s="79" t="s">
        <v>263</v>
      </c>
      <c r="I31" s="79" t="s">
        <v>136</v>
      </c>
      <c r="J31" s="79"/>
      <c r="K31" s="86">
        <v>4.5800000000115659</v>
      </c>
      <c r="L31" s="92" t="s">
        <v>138</v>
      </c>
      <c r="M31" s="93">
        <v>6.0000000000000001E-3</v>
      </c>
      <c r="N31" s="93">
        <v>-4.0999999999927015E-3</v>
      </c>
      <c r="O31" s="86">
        <v>166837.31672499998</v>
      </c>
      <c r="P31" s="88">
        <v>106.76</v>
      </c>
      <c r="Q31" s="79"/>
      <c r="R31" s="86">
        <v>178.11551499299995</v>
      </c>
      <c r="S31" s="87">
        <v>8.3346542766371383E-5</v>
      </c>
      <c r="T31" s="87">
        <v>7.733268207801315E-3</v>
      </c>
      <c r="U31" s="87">
        <f>R31/'סכום נכסי הקרן'!$C$42</f>
        <v>1.4443485827240008E-3</v>
      </c>
    </row>
    <row r="32" spans="2:21">
      <c r="B32" s="85" t="s">
        <v>300</v>
      </c>
      <c r="C32" s="79" t="s">
        <v>301</v>
      </c>
      <c r="D32" s="92" t="s">
        <v>125</v>
      </c>
      <c r="E32" s="92" t="s">
        <v>254</v>
      </c>
      <c r="F32" s="79" t="s">
        <v>293</v>
      </c>
      <c r="G32" s="92" t="s">
        <v>262</v>
      </c>
      <c r="H32" s="79" t="s">
        <v>263</v>
      </c>
      <c r="I32" s="79" t="s">
        <v>136</v>
      </c>
      <c r="J32" s="79"/>
      <c r="K32" s="86">
        <v>5.5400000000043841</v>
      </c>
      <c r="L32" s="92" t="s">
        <v>138</v>
      </c>
      <c r="M32" s="93">
        <v>1.7500000000000002E-2</v>
      </c>
      <c r="N32" s="93">
        <v>-3.0999999999947216E-3</v>
      </c>
      <c r="O32" s="86">
        <v>433839.56475699996</v>
      </c>
      <c r="P32" s="88">
        <v>113.54</v>
      </c>
      <c r="Q32" s="79"/>
      <c r="R32" s="86">
        <v>492.58144144599993</v>
      </c>
      <c r="S32" s="87">
        <v>1.0029309933058496E-4</v>
      </c>
      <c r="T32" s="87">
        <v>2.1386482817271717E-2</v>
      </c>
      <c r="U32" s="87">
        <f>R32/'סכום נכסי הקרן'!$C$42</f>
        <v>3.9943702088873967E-3</v>
      </c>
    </row>
    <row r="33" spans="2:21">
      <c r="B33" s="85" t="s">
        <v>302</v>
      </c>
      <c r="C33" s="79" t="s">
        <v>303</v>
      </c>
      <c r="D33" s="92" t="s">
        <v>125</v>
      </c>
      <c r="E33" s="92" t="s">
        <v>254</v>
      </c>
      <c r="F33" s="79" t="s">
        <v>261</v>
      </c>
      <c r="G33" s="92" t="s">
        <v>262</v>
      </c>
      <c r="H33" s="79" t="s">
        <v>304</v>
      </c>
      <c r="I33" s="79" t="s">
        <v>136</v>
      </c>
      <c r="J33" s="79"/>
      <c r="K33" s="86">
        <v>0.8300000000060348</v>
      </c>
      <c r="L33" s="92" t="s">
        <v>138</v>
      </c>
      <c r="M33" s="93">
        <v>3.1E-2</v>
      </c>
      <c r="N33" s="93">
        <v>1.4999999999359957E-3</v>
      </c>
      <c r="O33" s="86">
        <v>49013.067767999994</v>
      </c>
      <c r="P33" s="88">
        <v>111.57</v>
      </c>
      <c r="Q33" s="79"/>
      <c r="R33" s="86">
        <v>54.683878448999998</v>
      </c>
      <c r="S33" s="87">
        <v>1.4246543596171084E-4</v>
      </c>
      <c r="T33" s="87">
        <v>2.3742182072434442E-3</v>
      </c>
      <c r="U33" s="87">
        <f>R33/'סכום נכסי הקרן'!$C$42</f>
        <v>4.4343460107205566E-4</v>
      </c>
    </row>
    <row r="34" spans="2:21">
      <c r="B34" s="85" t="s">
        <v>305</v>
      </c>
      <c r="C34" s="79" t="s">
        <v>306</v>
      </c>
      <c r="D34" s="92" t="s">
        <v>125</v>
      </c>
      <c r="E34" s="92" t="s">
        <v>254</v>
      </c>
      <c r="F34" s="79" t="s">
        <v>261</v>
      </c>
      <c r="G34" s="92" t="s">
        <v>262</v>
      </c>
      <c r="H34" s="79" t="s">
        <v>304</v>
      </c>
      <c r="I34" s="79" t="s">
        <v>136</v>
      </c>
      <c r="J34" s="79"/>
      <c r="K34" s="86">
        <v>0.97000000000833864</v>
      </c>
      <c r="L34" s="92" t="s">
        <v>138</v>
      </c>
      <c r="M34" s="93">
        <v>4.2000000000000003E-2</v>
      </c>
      <c r="N34" s="93">
        <v>6.7000000009172569E-3</v>
      </c>
      <c r="O34" s="86">
        <v>2841.3227619999998</v>
      </c>
      <c r="P34" s="88">
        <v>126.62</v>
      </c>
      <c r="Q34" s="79"/>
      <c r="R34" s="86">
        <v>3.5976827009999996</v>
      </c>
      <c r="S34" s="87">
        <v>5.4466947091975615E-5</v>
      </c>
      <c r="T34" s="87">
        <v>1.5620113303713872E-4</v>
      </c>
      <c r="U34" s="87">
        <f>R34/'סכום נכסי הקרן'!$C$42</f>
        <v>2.9173808415758858E-5</v>
      </c>
    </row>
    <row r="35" spans="2:21">
      <c r="B35" s="85" t="s">
        <v>307</v>
      </c>
      <c r="C35" s="79" t="s">
        <v>308</v>
      </c>
      <c r="D35" s="92" t="s">
        <v>125</v>
      </c>
      <c r="E35" s="92" t="s">
        <v>254</v>
      </c>
      <c r="F35" s="79" t="s">
        <v>309</v>
      </c>
      <c r="G35" s="92" t="s">
        <v>262</v>
      </c>
      <c r="H35" s="79" t="s">
        <v>304</v>
      </c>
      <c r="I35" s="79" t="s">
        <v>136</v>
      </c>
      <c r="J35" s="79"/>
      <c r="K35" s="86">
        <v>1.660000000005001</v>
      </c>
      <c r="L35" s="92" t="s">
        <v>138</v>
      </c>
      <c r="M35" s="93">
        <v>3.85E-2</v>
      </c>
      <c r="N35" s="93">
        <v>-1.3999999998874787E-3</v>
      </c>
      <c r="O35" s="86">
        <v>27247.434022999998</v>
      </c>
      <c r="P35" s="88">
        <v>117.42</v>
      </c>
      <c r="Q35" s="79"/>
      <c r="R35" s="86">
        <v>31.993937673999998</v>
      </c>
      <c r="S35" s="87">
        <v>8.5294898565423823E-5</v>
      </c>
      <c r="T35" s="87">
        <v>1.3890856227007772E-3</v>
      </c>
      <c r="U35" s="87">
        <f>R35/'סכום נכסי הקרן'!$C$42</f>
        <v>2.5944061378941642E-4</v>
      </c>
    </row>
    <row r="36" spans="2:21">
      <c r="B36" s="85" t="s">
        <v>310</v>
      </c>
      <c r="C36" s="79" t="s">
        <v>311</v>
      </c>
      <c r="D36" s="92" t="s">
        <v>125</v>
      </c>
      <c r="E36" s="92" t="s">
        <v>254</v>
      </c>
      <c r="F36" s="79" t="s">
        <v>309</v>
      </c>
      <c r="G36" s="92" t="s">
        <v>262</v>
      </c>
      <c r="H36" s="79" t="s">
        <v>304</v>
      </c>
      <c r="I36" s="79" t="s">
        <v>136</v>
      </c>
      <c r="J36" s="79"/>
      <c r="K36" s="86">
        <v>1.5399999999762555</v>
      </c>
      <c r="L36" s="92" t="s">
        <v>138</v>
      </c>
      <c r="M36" s="93">
        <v>4.7500000000000001E-2</v>
      </c>
      <c r="N36" s="93">
        <v>-2.0000000000624852E-3</v>
      </c>
      <c r="O36" s="86">
        <v>23957.745659999997</v>
      </c>
      <c r="P36" s="88">
        <v>133.6</v>
      </c>
      <c r="Q36" s="79"/>
      <c r="R36" s="86">
        <v>32.007548743999997</v>
      </c>
      <c r="S36" s="87">
        <v>8.2544944576672712E-5</v>
      </c>
      <c r="T36" s="87">
        <v>1.3896765765820788E-3</v>
      </c>
      <c r="U36" s="87">
        <f>R36/'סכום נכסי הקרן'!$C$42</f>
        <v>2.595509867104089E-4</v>
      </c>
    </row>
    <row r="37" spans="2:21">
      <c r="B37" s="85" t="s">
        <v>312</v>
      </c>
      <c r="C37" s="79" t="s">
        <v>313</v>
      </c>
      <c r="D37" s="92" t="s">
        <v>125</v>
      </c>
      <c r="E37" s="92" t="s">
        <v>254</v>
      </c>
      <c r="F37" s="79" t="s">
        <v>314</v>
      </c>
      <c r="G37" s="92" t="s">
        <v>315</v>
      </c>
      <c r="H37" s="79" t="s">
        <v>316</v>
      </c>
      <c r="I37" s="79" t="s">
        <v>258</v>
      </c>
      <c r="J37" s="79"/>
      <c r="K37" s="86">
        <v>1.8999999997914589</v>
      </c>
      <c r="L37" s="92" t="s">
        <v>138</v>
      </c>
      <c r="M37" s="93">
        <v>3.6400000000000002E-2</v>
      </c>
      <c r="N37" s="93">
        <v>-6.0000000020854103E-4</v>
      </c>
      <c r="O37" s="86">
        <v>4874.4268669999992</v>
      </c>
      <c r="P37" s="88">
        <v>118.05</v>
      </c>
      <c r="Q37" s="79"/>
      <c r="R37" s="86">
        <v>5.7542608479999995</v>
      </c>
      <c r="S37" s="87">
        <v>8.8424977179138312E-5</v>
      </c>
      <c r="T37" s="87">
        <v>2.4983361206340211E-4</v>
      </c>
      <c r="U37" s="87">
        <f>R37/'סכום נכסי הקרן'!$C$42</f>
        <v>4.6661620133201984E-5</v>
      </c>
    </row>
    <row r="38" spans="2:21">
      <c r="B38" s="85" t="s">
        <v>317</v>
      </c>
      <c r="C38" s="79" t="s">
        <v>318</v>
      </c>
      <c r="D38" s="92" t="s">
        <v>125</v>
      </c>
      <c r="E38" s="92" t="s">
        <v>254</v>
      </c>
      <c r="F38" s="79" t="s">
        <v>268</v>
      </c>
      <c r="G38" s="92" t="s">
        <v>262</v>
      </c>
      <c r="H38" s="79" t="s">
        <v>304</v>
      </c>
      <c r="I38" s="79" t="s">
        <v>136</v>
      </c>
      <c r="J38" s="79"/>
      <c r="K38" s="86">
        <v>1.0900000000105818</v>
      </c>
      <c r="L38" s="92" t="s">
        <v>138</v>
      </c>
      <c r="M38" s="93">
        <v>3.4000000000000002E-2</v>
      </c>
      <c r="N38" s="93">
        <v>-1.900000000024419E-3</v>
      </c>
      <c r="O38" s="86">
        <v>55141.22579099999</v>
      </c>
      <c r="P38" s="88">
        <v>111.4</v>
      </c>
      <c r="Q38" s="79"/>
      <c r="R38" s="86">
        <v>61.427327014999996</v>
      </c>
      <c r="S38" s="87">
        <v>6.1689995077440245E-5</v>
      </c>
      <c r="T38" s="87">
        <v>2.6669995318149768E-3</v>
      </c>
      <c r="U38" s="87">
        <f>R38/'סכום נכסי הקרן'!$C$42</f>
        <v>4.9811759923399051E-4</v>
      </c>
    </row>
    <row r="39" spans="2:21">
      <c r="B39" s="85" t="s">
        <v>319</v>
      </c>
      <c r="C39" s="79" t="s">
        <v>320</v>
      </c>
      <c r="D39" s="92" t="s">
        <v>125</v>
      </c>
      <c r="E39" s="92" t="s">
        <v>254</v>
      </c>
      <c r="F39" s="79" t="s">
        <v>309</v>
      </c>
      <c r="G39" s="92" t="s">
        <v>262</v>
      </c>
      <c r="H39" s="79" t="s">
        <v>304</v>
      </c>
      <c r="I39" s="79" t="s">
        <v>136</v>
      </c>
      <c r="J39" s="79"/>
      <c r="K39" s="86">
        <v>0.18000000001078506</v>
      </c>
      <c r="L39" s="92" t="s">
        <v>138</v>
      </c>
      <c r="M39" s="93">
        <v>5.2499999999999998E-2</v>
      </c>
      <c r="N39" s="93">
        <v>1.8499999999310957E-2</v>
      </c>
      <c r="O39" s="86">
        <v>12772.458924999999</v>
      </c>
      <c r="P39" s="88">
        <v>130.66999999999999</v>
      </c>
      <c r="Q39" s="79"/>
      <c r="R39" s="86">
        <v>16.689772998999999</v>
      </c>
      <c r="S39" s="87">
        <v>1.0643715770833333E-4</v>
      </c>
      <c r="T39" s="87">
        <v>7.2462239425723186E-4</v>
      </c>
      <c r="U39" s="87">
        <f>R39/'סכום נכסי הקרן'!$C$42</f>
        <v>1.3533829424145516E-4</v>
      </c>
    </row>
    <row r="40" spans="2:21">
      <c r="B40" s="85" t="s">
        <v>321</v>
      </c>
      <c r="C40" s="79" t="s">
        <v>322</v>
      </c>
      <c r="D40" s="92" t="s">
        <v>125</v>
      </c>
      <c r="E40" s="92" t="s">
        <v>254</v>
      </c>
      <c r="F40" s="79" t="s">
        <v>323</v>
      </c>
      <c r="G40" s="92" t="s">
        <v>315</v>
      </c>
      <c r="H40" s="79" t="s">
        <v>304</v>
      </c>
      <c r="I40" s="79" t="s">
        <v>136</v>
      </c>
      <c r="J40" s="79"/>
      <c r="K40" s="86">
        <v>5.7699999999932006</v>
      </c>
      <c r="L40" s="92" t="s">
        <v>138</v>
      </c>
      <c r="M40" s="93">
        <v>8.3000000000000001E-3</v>
      </c>
      <c r="N40" s="93">
        <v>-3.8000000000099508E-3</v>
      </c>
      <c r="O40" s="86">
        <v>275978.95385300001</v>
      </c>
      <c r="P40" s="88">
        <v>109.24</v>
      </c>
      <c r="Q40" s="79"/>
      <c r="R40" s="86">
        <v>301.47940396499996</v>
      </c>
      <c r="S40" s="87">
        <v>1.8021091107023408E-4</v>
      </c>
      <c r="T40" s="87">
        <v>1.3089376801796577E-2</v>
      </c>
      <c r="U40" s="87">
        <f>R40/'סכום נכסי הקרן'!$C$42</f>
        <v>2.4447131955598442E-3</v>
      </c>
    </row>
    <row r="41" spans="2:21">
      <c r="B41" s="85" t="s">
        <v>324</v>
      </c>
      <c r="C41" s="79" t="s">
        <v>325</v>
      </c>
      <c r="D41" s="92" t="s">
        <v>125</v>
      </c>
      <c r="E41" s="92" t="s">
        <v>254</v>
      </c>
      <c r="F41" s="79" t="s">
        <v>323</v>
      </c>
      <c r="G41" s="92" t="s">
        <v>315</v>
      </c>
      <c r="H41" s="79" t="s">
        <v>304</v>
      </c>
      <c r="I41" s="79" t="s">
        <v>136</v>
      </c>
      <c r="J41" s="79"/>
      <c r="K41" s="86">
        <v>9.519999999942323</v>
      </c>
      <c r="L41" s="92" t="s">
        <v>138</v>
      </c>
      <c r="M41" s="93">
        <v>1.6500000000000001E-2</v>
      </c>
      <c r="N41" s="93">
        <v>4.1000000000355249E-3</v>
      </c>
      <c r="O41" s="86">
        <v>41701.843413999995</v>
      </c>
      <c r="P41" s="88">
        <v>114.75</v>
      </c>
      <c r="Q41" s="79"/>
      <c r="R41" s="86">
        <v>47.852866562999999</v>
      </c>
      <c r="S41" s="87">
        <v>9.861739187211048E-5</v>
      </c>
      <c r="T41" s="87">
        <v>2.0776351327864394E-3</v>
      </c>
      <c r="U41" s="87">
        <f>R41/'סכום נכסי הקרן'!$C$42</f>
        <v>3.8804154709524372E-4</v>
      </c>
    </row>
    <row r="42" spans="2:21">
      <c r="B42" s="85" t="s">
        <v>326</v>
      </c>
      <c r="C42" s="79" t="s">
        <v>327</v>
      </c>
      <c r="D42" s="92" t="s">
        <v>125</v>
      </c>
      <c r="E42" s="92" t="s">
        <v>254</v>
      </c>
      <c r="F42" s="79" t="s">
        <v>328</v>
      </c>
      <c r="G42" s="92" t="s">
        <v>134</v>
      </c>
      <c r="H42" s="79" t="s">
        <v>304</v>
      </c>
      <c r="I42" s="79" t="s">
        <v>136</v>
      </c>
      <c r="J42" s="79"/>
      <c r="K42" s="86">
        <v>9.3600000001268828</v>
      </c>
      <c r="L42" s="92" t="s">
        <v>138</v>
      </c>
      <c r="M42" s="93">
        <v>2.6499999999999999E-2</v>
      </c>
      <c r="N42" s="93">
        <v>3.5000000000849655E-3</v>
      </c>
      <c r="O42" s="86">
        <v>14032.431856999998</v>
      </c>
      <c r="P42" s="88">
        <v>125.81</v>
      </c>
      <c r="Q42" s="79"/>
      <c r="R42" s="86">
        <v>17.654203090999996</v>
      </c>
      <c r="S42" s="87">
        <v>1.2007290214272363E-5</v>
      </c>
      <c r="T42" s="87">
        <v>7.6649520117920932E-4</v>
      </c>
      <c r="U42" s="87">
        <f>R42/'סכום נכסי הקרן'!$C$42</f>
        <v>1.431589113088191E-4</v>
      </c>
    </row>
    <row r="43" spans="2:21">
      <c r="B43" s="85" t="s">
        <v>329</v>
      </c>
      <c r="C43" s="79" t="s">
        <v>330</v>
      </c>
      <c r="D43" s="92" t="s">
        <v>125</v>
      </c>
      <c r="E43" s="92" t="s">
        <v>254</v>
      </c>
      <c r="F43" s="79" t="s">
        <v>331</v>
      </c>
      <c r="G43" s="92" t="s">
        <v>315</v>
      </c>
      <c r="H43" s="79" t="s">
        <v>316</v>
      </c>
      <c r="I43" s="79" t="s">
        <v>258</v>
      </c>
      <c r="J43" s="79"/>
      <c r="K43" s="86">
        <v>3.0099999999967548</v>
      </c>
      <c r="L43" s="92" t="s">
        <v>138</v>
      </c>
      <c r="M43" s="93">
        <v>6.5000000000000006E-3</v>
      </c>
      <c r="N43" s="93">
        <v>-3.0000000000405679E-3</v>
      </c>
      <c r="O43" s="86">
        <v>94783.782413999972</v>
      </c>
      <c r="P43" s="88">
        <v>103.7</v>
      </c>
      <c r="Q43" s="86">
        <v>0.31047788399999998</v>
      </c>
      <c r="R43" s="86">
        <v>98.601260231999973</v>
      </c>
      <c r="S43" s="87">
        <v>1.0464305194661096E-4</v>
      </c>
      <c r="T43" s="87">
        <v>4.2809858031246555E-3</v>
      </c>
      <c r="U43" s="87">
        <f>R43/'סכום נכסי הקרן'!$C$42</f>
        <v>7.9956308397102034E-4</v>
      </c>
    </row>
    <row r="44" spans="2:21">
      <c r="B44" s="85" t="s">
        <v>332</v>
      </c>
      <c r="C44" s="79" t="s">
        <v>333</v>
      </c>
      <c r="D44" s="92" t="s">
        <v>125</v>
      </c>
      <c r="E44" s="92" t="s">
        <v>254</v>
      </c>
      <c r="F44" s="79" t="s">
        <v>331</v>
      </c>
      <c r="G44" s="92" t="s">
        <v>315</v>
      </c>
      <c r="H44" s="79" t="s">
        <v>316</v>
      </c>
      <c r="I44" s="79" t="s">
        <v>258</v>
      </c>
      <c r="J44" s="79"/>
      <c r="K44" s="86">
        <v>4.180000000001816</v>
      </c>
      <c r="L44" s="92" t="s">
        <v>138</v>
      </c>
      <c r="M44" s="93">
        <v>1.6399999999999998E-2</v>
      </c>
      <c r="N44" s="93">
        <v>-2.5000000000252208E-3</v>
      </c>
      <c r="O44" s="86">
        <v>181277.28921699998</v>
      </c>
      <c r="P44" s="88">
        <v>109.36</v>
      </c>
      <c r="Q44" s="79"/>
      <c r="R44" s="86">
        <v>198.24483809799997</v>
      </c>
      <c r="S44" s="87">
        <v>1.9135819185022321E-4</v>
      </c>
      <c r="T44" s="87">
        <v>8.6072260683424072E-3</v>
      </c>
      <c r="U44" s="87">
        <f>R44/'סכום נכסי הקרן'!$C$42</f>
        <v>1.6075783794042221E-3</v>
      </c>
    </row>
    <row r="45" spans="2:21">
      <c r="B45" s="85" t="s">
        <v>334</v>
      </c>
      <c r="C45" s="79" t="s">
        <v>335</v>
      </c>
      <c r="D45" s="92" t="s">
        <v>125</v>
      </c>
      <c r="E45" s="92" t="s">
        <v>254</v>
      </c>
      <c r="F45" s="79" t="s">
        <v>331</v>
      </c>
      <c r="G45" s="92" t="s">
        <v>315</v>
      </c>
      <c r="H45" s="79" t="s">
        <v>304</v>
      </c>
      <c r="I45" s="79" t="s">
        <v>136</v>
      </c>
      <c r="J45" s="79"/>
      <c r="K45" s="86">
        <v>5.4000000000019357</v>
      </c>
      <c r="L45" s="92" t="s">
        <v>138</v>
      </c>
      <c r="M45" s="93">
        <v>1.34E-2</v>
      </c>
      <c r="N45" s="93">
        <v>-3.000000000059472E-4</v>
      </c>
      <c r="O45" s="86">
        <v>656518.16370899987</v>
      </c>
      <c r="P45" s="88">
        <v>110.13</v>
      </c>
      <c r="Q45" s="79"/>
      <c r="R45" s="86">
        <v>723.02349301900006</v>
      </c>
      <c r="S45" s="87">
        <v>1.641556349017794E-4</v>
      </c>
      <c r="T45" s="87">
        <v>3.1391620164459184E-2</v>
      </c>
      <c r="U45" s="87">
        <f>R45/'סכום נכסי הקרן'!$C$42</f>
        <v>5.8630375768174425E-3</v>
      </c>
    </row>
    <row r="46" spans="2:21">
      <c r="B46" s="85" t="s">
        <v>336</v>
      </c>
      <c r="C46" s="79" t="s">
        <v>337</v>
      </c>
      <c r="D46" s="92" t="s">
        <v>125</v>
      </c>
      <c r="E46" s="92" t="s">
        <v>254</v>
      </c>
      <c r="F46" s="79" t="s">
        <v>331</v>
      </c>
      <c r="G46" s="92" t="s">
        <v>315</v>
      </c>
      <c r="H46" s="79" t="s">
        <v>304</v>
      </c>
      <c r="I46" s="79" t="s">
        <v>136</v>
      </c>
      <c r="J46" s="79"/>
      <c r="K46" s="86">
        <v>6.4899999999908724</v>
      </c>
      <c r="L46" s="92" t="s">
        <v>138</v>
      </c>
      <c r="M46" s="93">
        <v>1.77E-2</v>
      </c>
      <c r="N46" s="93">
        <v>2.1000000000014189E-3</v>
      </c>
      <c r="O46" s="86">
        <v>188921.96799799998</v>
      </c>
      <c r="P46" s="88">
        <v>111.92</v>
      </c>
      <c r="Q46" s="79"/>
      <c r="R46" s="86">
        <v>211.44147025699999</v>
      </c>
      <c r="S46" s="87">
        <v>1.5536869910745345E-4</v>
      </c>
      <c r="T46" s="87">
        <v>9.1801862393261317E-3</v>
      </c>
      <c r="U46" s="87">
        <f>R46/'סכום נכסי הקרן'!$C$42</f>
        <v>1.7145906009747615E-3</v>
      </c>
    </row>
    <row r="47" spans="2:21">
      <c r="B47" s="85" t="s">
        <v>338</v>
      </c>
      <c r="C47" s="79" t="s">
        <v>339</v>
      </c>
      <c r="D47" s="92" t="s">
        <v>125</v>
      </c>
      <c r="E47" s="92" t="s">
        <v>254</v>
      </c>
      <c r="F47" s="79" t="s">
        <v>331</v>
      </c>
      <c r="G47" s="92" t="s">
        <v>315</v>
      </c>
      <c r="H47" s="79" t="s">
        <v>304</v>
      </c>
      <c r="I47" s="79" t="s">
        <v>136</v>
      </c>
      <c r="J47" s="79"/>
      <c r="K47" s="86">
        <v>9.7600000000412948</v>
      </c>
      <c r="L47" s="92" t="s">
        <v>138</v>
      </c>
      <c r="M47" s="93">
        <v>2.4799999999999999E-2</v>
      </c>
      <c r="N47" s="93">
        <v>8.1999999999410079E-3</v>
      </c>
      <c r="O47" s="86">
        <v>17105.178579999996</v>
      </c>
      <c r="P47" s="88">
        <v>118.92</v>
      </c>
      <c r="Q47" s="79"/>
      <c r="R47" s="86">
        <v>20.341478715999997</v>
      </c>
      <c r="S47" s="87">
        <v>6.4944125399133562E-5</v>
      </c>
      <c r="T47" s="87">
        <v>8.8316905273688327E-4</v>
      </c>
      <c r="U47" s="87">
        <f>R47/'סכום נכסי הקרן'!$C$42</f>
        <v>1.6495017828806034E-4</v>
      </c>
    </row>
    <row r="48" spans="2:21">
      <c r="B48" s="85" t="s">
        <v>340</v>
      </c>
      <c r="C48" s="79" t="s">
        <v>341</v>
      </c>
      <c r="D48" s="92" t="s">
        <v>125</v>
      </c>
      <c r="E48" s="92" t="s">
        <v>254</v>
      </c>
      <c r="F48" s="79" t="s">
        <v>293</v>
      </c>
      <c r="G48" s="92" t="s">
        <v>262</v>
      </c>
      <c r="H48" s="79" t="s">
        <v>304</v>
      </c>
      <c r="I48" s="79" t="s">
        <v>136</v>
      </c>
      <c r="J48" s="79"/>
      <c r="K48" s="86">
        <v>2.5799999999979955</v>
      </c>
      <c r="L48" s="92" t="s">
        <v>138</v>
      </c>
      <c r="M48" s="93">
        <v>4.2000000000000003E-2</v>
      </c>
      <c r="N48" s="93">
        <v>-4.0999999999097973E-3</v>
      </c>
      <c r="O48" s="86">
        <v>42642.773437000003</v>
      </c>
      <c r="P48" s="88">
        <v>116.99</v>
      </c>
      <c r="Q48" s="79"/>
      <c r="R48" s="86">
        <v>49.887778444999995</v>
      </c>
      <c r="S48" s="87">
        <v>4.2739621419135766E-5</v>
      </c>
      <c r="T48" s="87">
        <v>2.1659852092150208E-3</v>
      </c>
      <c r="U48" s="87">
        <f>R48/'סכום נכסי הקרן'!$C$42</f>
        <v>4.0454276032672685E-4</v>
      </c>
    </row>
    <row r="49" spans="2:21">
      <c r="B49" s="85" t="s">
        <v>342</v>
      </c>
      <c r="C49" s="79" t="s">
        <v>343</v>
      </c>
      <c r="D49" s="92" t="s">
        <v>125</v>
      </c>
      <c r="E49" s="92" t="s">
        <v>254</v>
      </c>
      <c r="F49" s="79" t="s">
        <v>293</v>
      </c>
      <c r="G49" s="92" t="s">
        <v>262</v>
      </c>
      <c r="H49" s="79" t="s">
        <v>304</v>
      </c>
      <c r="I49" s="79" t="s">
        <v>136</v>
      </c>
      <c r="J49" s="79"/>
      <c r="K49" s="86">
        <v>0.99000000000168398</v>
      </c>
      <c r="L49" s="92" t="s">
        <v>138</v>
      </c>
      <c r="M49" s="93">
        <v>4.0999999999999995E-2</v>
      </c>
      <c r="N49" s="93">
        <v>3.4999999999980411E-3</v>
      </c>
      <c r="O49" s="86">
        <v>197354.59725699996</v>
      </c>
      <c r="P49" s="88">
        <v>129.38</v>
      </c>
      <c r="Q49" s="79"/>
      <c r="R49" s="86">
        <v>255.33737634299999</v>
      </c>
      <c r="S49" s="87">
        <v>1.2665364494538262E-4</v>
      </c>
      <c r="T49" s="87">
        <v>1.1086021421628116E-2</v>
      </c>
      <c r="U49" s="87">
        <f>R49/'סכום נכסי הקרן'!$C$42</f>
        <v>2.0705449362565117E-3</v>
      </c>
    </row>
    <row r="50" spans="2:21">
      <c r="B50" s="85" t="s">
        <v>344</v>
      </c>
      <c r="C50" s="79" t="s">
        <v>345</v>
      </c>
      <c r="D50" s="92" t="s">
        <v>125</v>
      </c>
      <c r="E50" s="92" t="s">
        <v>254</v>
      </c>
      <c r="F50" s="79" t="s">
        <v>293</v>
      </c>
      <c r="G50" s="92" t="s">
        <v>262</v>
      </c>
      <c r="H50" s="79" t="s">
        <v>304</v>
      </c>
      <c r="I50" s="79" t="s">
        <v>136</v>
      </c>
      <c r="J50" s="79"/>
      <c r="K50" s="86">
        <v>1.670000000001872</v>
      </c>
      <c r="L50" s="92" t="s">
        <v>138</v>
      </c>
      <c r="M50" s="93">
        <v>0.04</v>
      </c>
      <c r="N50" s="93">
        <v>-4.1999999999900676E-3</v>
      </c>
      <c r="O50" s="86">
        <v>225249.93427999996</v>
      </c>
      <c r="P50" s="88">
        <v>116.21</v>
      </c>
      <c r="Q50" s="79"/>
      <c r="R50" s="86">
        <v>261.76293865299994</v>
      </c>
      <c r="S50" s="87">
        <v>7.7547646382629314E-5</v>
      </c>
      <c r="T50" s="87">
        <v>1.1365001030625805E-2</v>
      </c>
      <c r="U50" s="87">
        <f>R50/'סכום נכסי הקרן'!$C$42</f>
        <v>2.1226501771504222E-3</v>
      </c>
    </row>
    <row r="51" spans="2:21">
      <c r="B51" s="85" t="s">
        <v>346</v>
      </c>
      <c r="C51" s="79" t="s">
        <v>347</v>
      </c>
      <c r="D51" s="92" t="s">
        <v>125</v>
      </c>
      <c r="E51" s="92" t="s">
        <v>254</v>
      </c>
      <c r="F51" s="79" t="s">
        <v>348</v>
      </c>
      <c r="G51" s="92" t="s">
        <v>315</v>
      </c>
      <c r="H51" s="79" t="s">
        <v>349</v>
      </c>
      <c r="I51" s="79" t="s">
        <v>258</v>
      </c>
      <c r="J51" s="79"/>
      <c r="K51" s="86">
        <v>4.8000000000009102</v>
      </c>
      <c r="L51" s="92" t="s">
        <v>138</v>
      </c>
      <c r="M51" s="93">
        <v>2.3399999999999997E-2</v>
      </c>
      <c r="N51" s="93">
        <v>1.3000000000066008E-3</v>
      </c>
      <c r="O51" s="86">
        <v>388787.84773199988</v>
      </c>
      <c r="P51" s="88">
        <v>113</v>
      </c>
      <c r="Q51" s="79"/>
      <c r="R51" s="86">
        <v>439.33025136699985</v>
      </c>
      <c r="S51" s="87">
        <v>1.175578693439942E-4</v>
      </c>
      <c r="T51" s="87">
        <v>1.907446785730767E-2</v>
      </c>
      <c r="U51" s="87">
        <f>R51/'סכום נכסי הקרן'!$C$42</f>
        <v>3.5625533572111521E-3</v>
      </c>
    </row>
    <row r="52" spans="2:21">
      <c r="B52" s="85" t="s">
        <v>350</v>
      </c>
      <c r="C52" s="79" t="s">
        <v>351</v>
      </c>
      <c r="D52" s="92" t="s">
        <v>125</v>
      </c>
      <c r="E52" s="92" t="s">
        <v>254</v>
      </c>
      <c r="F52" s="79" t="s">
        <v>348</v>
      </c>
      <c r="G52" s="92" t="s">
        <v>315</v>
      </c>
      <c r="H52" s="79" t="s">
        <v>349</v>
      </c>
      <c r="I52" s="79" t="s">
        <v>258</v>
      </c>
      <c r="J52" s="79"/>
      <c r="K52" s="86">
        <v>1.8500000000107504</v>
      </c>
      <c r="L52" s="92" t="s">
        <v>138</v>
      </c>
      <c r="M52" s="93">
        <v>0.03</v>
      </c>
      <c r="N52" s="93">
        <v>-3.5000000000097731E-3</v>
      </c>
      <c r="O52" s="86">
        <v>94019.844266999979</v>
      </c>
      <c r="P52" s="88">
        <v>108.83</v>
      </c>
      <c r="Q52" s="79"/>
      <c r="R52" s="86">
        <v>102.32179879399999</v>
      </c>
      <c r="S52" s="87">
        <v>2.2329998842980184E-4</v>
      </c>
      <c r="T52" s="87">
        <v>4.4425209876286231E-3</v>
      </c>
      <c r="U52" s="87">
        <f>R52/'סכום נכסי הקרן'!$C$42</f>
        <v>8.2973313737263392E-4</v>
      </c>
    </row>
    <row r="53" spans="2:21">
      <c r="B53" s="85" t="s">
        <v>352</v>
      </c>
      <c r="C53" s="79" t="s">
        <v>353</v>
      </c>
      <c r="D53" s="92" t="s">
        <v>125</v>
      </c>
      <c r="E53" s="92" t="s">
        <v>254</v>
      </c>
      <c r="F53" s="79" t="s">
        <v>354</v>
      </c>
      <c r="G53" s="92" t="s">
        <v>315</v>
      </c>
      <c r="H53" s="79" t="s">
        <v>355</v>
      </c>
      <c r="I53" s="79" t="s">
        <v>136</v>
      </c>
      <c r="J53" s="79"/>
      <c r="K53" s="86">
        <v>1.7400000000021705</v>
      </c>
      <c r="L53" s="92" t="s">
        <v>138</v>
      </c>
      <c r="M53" s="93">
        <v>4.8000000000000001E-2</v>
      </c>
      <c r="N53" s="93">
        <v>-2.2000000000031005E-3</v>
      </c>
      <c r="O53" s="86">
        <v>285212.75626199995</v>
      </c>
      <c r="P53" s="88">
        <v>113.1</v>
      </c>
      <c r="Q53" s="79"/>
      <c r="R53" s="86">
        <v>322.57564064499991</v>
      </c>
      <c r="S53" s="87">
        <v>2.3309477024928416E-4</v>
      </c>
      <c r="T53" s="87">
        <v>1.4005315295016032E-2</v>
      </c>
      <c r="U53" s="87">
        <f>R53/'סכום נכסי הקרן'!$C$42</f>
        <v>2.615783748008717E-3</v>
      </c>
    </row>
    <row r="54" spans="2:21">
      <c r="B54" s="85" t="s">
        <v>356</v>
      </c>
      <c r="C54" s="79" t="s">
        <v>357</v>
      </c>
      <c r="D54" s="92" t="s">
        <v>125</v>
      </c>
      <c r="E54" s="92" t="s">
        <v>254</v>
      </c>
      <c r="F54" s="79" t="s">
        <v>354</v>
      </c>
      <c r="G54" s="92" t="s">
        <v>315</v>
      </c>
      <c r="H54" s="79" t="s">
        <v>355</v>
      </c>
      <c r="I54" s="79" t="s">
        <v>136</v>
      </c>
      <c r="J54" s="79"/>
      <c r="K54" s="86">
        <v>0.75000000000581346</v>
      </c>
      <c r="L54" s="92" t="s">
        <v>138</v>
      </c>
      <c r="M54" s="93">
        <v>4.9000000000000002E-2</v>
      </c>
      <c r="N54" s="93">
        <v>-3.0000000005813451E-4</v>
      </c>
      <c r="O54" s="86">
        <v>36683.205016999993</v>
      </c>
      <c r="P54" s="88">
        <v>117.23</v>
      </c>
      <c r="Q54" s="79"/>
      <c r="R54" s="86">
        <v>43.003721724999998</v>
      </c>
      <c r="S54" s="87">
        <v>1.8517170093999033E-4</v>
      </c>
      <c r="T54" s="87">
        <v>1.8670990791910913E-3</v>
      </c>
      <c r="U54" s="87">
        <f>R54/'סכום נכסי הקרן'!$C$42</f>
        <v>3.4871956285112009E-4</v>
      </c>
    </row>
    <row r="55" spans="2:21">
      <c r="B55" s="85" t="s">
        <v>358</v>
      </c>
      <c r="C55" s="79" t="s">
        <v>359</v>
      </c>
      <c r="D55" s="92" t="s">
        <v>125</v>
      </c>
      <c r="E55" s="92" t="s">
        <v>254</v>
      </c>
      <c r="F55" s="79" t="s">
        <v>354</v>
      </c>
      <c r="G55" s="92" t="s">
        <v>315</v>
      </c>
      <c r="H55" s="79" t="s">
        <v>355</v>
      </c>
      <c r="I55" s="79" t="s">
        <v>136</v>
      </c>
      <c r="J55" s="79"/>
      <c r="K55" s="86">
        <v>5.6599999999921096</v>
      </c>
      <c r="L55" s="92" t="s">
        <v>138</v>
      </c>
      <c r="M55" s="93">
        <v>3.2000000000000001E-2</v>
      </c>
      <c r="N55" s="93">
        <v>1.6999999999850362E-3</v>
      </c>
      <c r="O55" s="86">
        <v>307012.77723199996</v>
      </c>
      <c r="P55" s="88">
        <v>119.72</v>
      </c>
      <c r="Q55" s="79"/>
      <c r="R55" s="86">
        <v>367.55570291499998</v>
      </c>
      <c r="S55" s="87">
        <v>1.8611166309735112E-4</v>
      </c>
      <c r="T55" s="87">
        <v>1.5958221450053593E-2</v>
      </c>
      <c r="U55" s="87">
        <f>R55/'סכום נכסי הקרן'!$C$42</f>
        <v>2.9805295658734054E-3</v>
      </c>
    </row>
    <row r="56" spans="2:21">
      <c r="B56" s="85" t="s">
        <v>360</v>
      </c>
      <c r="C56" s="79" t="s">
        <v>361</v>
      </c>
      <c r="D56" s="92" t="s">
        <v>125</v>
      </c>
      <c r="E56" s="92" t="s">
        <v>254</v>
      </c>
      <c r="F56" s="79" t="s">
        <v>354</v>
      </c>
      <c r="G56" s="92" t="s">
        <v>315</v>
      </c>
      <c r="H56" s="79" t="s">
        <v>355</v>
      </c>
      <c r="I56" s="79" t="s">
        <v>136</v>
      </c>
      <c r="J56" s="79"/>
      <c r="K56" s="86">
        <v>8.0900000000066719</v>
      </c>
      <c r="L56" s="92" t="s">
        <v>138</v>
      </c>
      <c r="M56" s="93">
        <v>1.1399999999999999E-2</v>
      </c>
      <c r="N56" s="93">
        <v>7.4000000000288947E-3</v>
      </c>
      <c r="O56" s="86">
        <v>141398.81478999997</v>
      </c>
      <c r="P56" s="88">
        <v>102.5</v>
      </c>
      <c r="Q56" s="86">
        <v>0.41954771799999996</v>
      </c>
      <c r="R56" s="86">
        <v>145.35333306699999</v>
      </c>
      <c r="S56" s="87">
        <v>1.4099219330450976E-4</v>
      </c>
      <c r="T56" s="87">
        <v>6.3108276084155989E-3</v>
      </c>
      <c r="U56" s="87">
        <f>R56/'סכום נכסי הקרן'!$C$42</f>
        <v>1.178678233716933E-3</v>
      </c>
    </row>
    <row r="57" spans="2:21">
      <c r="B57" s="85" t="s">
        <v>362</v>
      </c>
      <c r="C57" s="79" t="s">
        <v>363</v>
      </c>
      <c r="D57" s="92" t="s">
        <v>125</v>
      </c>
      <c r="E57" s="92" t="s">
        <v>254</v>
      </c>
      <c r="F57" s="79" t="s">
        <v>364</v>
      </c>
      <c r="G57" s="92" t="s">
        <v>315</v>
      </c>
      <c r="H57" s="79" t="s">
        <v>349</v>
      </c>
      <c r="I57" s="79" t="s">
        <v>258</v>
      </c>
      <c r="J57" s="79"/>
      <c r="K57" s="86">
        <v>6.1900000000124384</v>
      </c>
      <c r="L57" s="92" t="s">
        <v>138</v>
      </c>
      <c r="M57" s="93">
        <v>1.8200000000000001E-2</v>
      </c>
      <c r="N57" s="93">
        <v>2.4000000000393741E-3</v>
      </c>
      <c r="O57" s="86">
        <v>99990.520837999968</v>
      </c>
      <c r="P57" s="88">
        <v>111.76</v>
      </c>
      <c r="Q57" s="79"/>
      <c r="R57" s="86">
        <v>111.74940461899998</v>
      </c>
      <c r="S57" s="87">
        <v>2.1139644997462997E-4</v>
      </c>
      <c r="T57" s="87">
        <v>4.8518407731903707E-3</v>
      </c>
      <c r="U57" s="87">
        <f>R57/'סכום נכסי הקרן'!$C$42</f>
        <v>9.0618211551108752E-4</v>
      </c>
    </row>
    <row r="58" spans="2:21">
      <c r="B58" s="85" t="s">
        <v>365</v>
      </c>
      <c r="C58" s="79" t="s">
        <v>366</v>
      </c>
      <c r="D58" s="92" t="s">
        <v>125</v>
      </c>
      <c r="E58" s="92" t="s">
        <v>254</v>
      </c>
      <c r="F58" s="79" t="s">
        <v>364</v>
      </c>
      <c r="G58" s="92" t="s">
        <v>315</v>
      </c>
      <c r="H58" s="79" t="s">
        <v>349</v>
      </c>
      <c r="I58" s="79" t="s">
        <v>258</v>
      </c>
      <c r="J58" s="79"/>
      <c r="K58" s="86">
        <v>7.3200000008507091</v>
      </c>
      <c r="L58" s="92" t="s">
        <v>138</v>
      </c>
      <c r="M58" s="93">
        <v>7.8000000000000005E-3</v>
      </c>
      <c r="N58" s="93">
        <v>5.7999999984172847E-3</v>
      </c>
      <c r="O58" s="86">
        <v>1992.1579999999997</v>
      </c>
      <c r="P58" s="88">
        <v>101.49</v>
      </c>
      <c r="Q58" s="79"/>
      <c r="R58" s="86">
        <v>2.0218411539999996</v>
      </c>
      <c r="S58" s="87">
        <v>4.1503291666666658E-6</v>
      </c>
      <c r="T58" s="87">
        <v>8.7782582657479347E-5</v>
      </c>
      <c r="U58" s="87">
        <f>R58/'סכום נכסי הקרן'!$C$42</f>
        <v>1.6395221973715906E-5</v>
      </c>
    </row>
    <row r="59" spans="2:21">
      <c r="B59" s="85" t="s">
        <v>367</v>
      </c>
      <c r="C59" s="79" t="s">
        <v>368</v>
      </c>
      <c r="D59" s="92" t="s">
        <v>125</v>
      </c>
      <c r="E59" s="92" t="s">
        <v>254</v>
      </c>
      <c r="F59" s="79" t="s">
        <v>268</v>
      </c>
      <c r="G59" s="92" t="s">
        <v>262</v>
      </c>
      <c r="H59" s="79" t="s">
        <v>355</v>
      </c>
      <c r="I59" s="79" t="s">
        <v>136</v>
      </c>
      <c r="J59" s="79"/>
      <c r="K59" s="86">
        <v>1.3199999999991354</v>
      </c>
      <c r="L59" s="92" t="s">
        <v>138</v>
      </c>
      <c r="M59" s="93">
        <v>0.04</v>
      </c>
      <c r="N59" s="93">
        <v>-1.9999999999855862E-3</v>
      </c>
      <c r="O59" s="86">
        <v>239152.59198399997</v>
      </c>
      <c r="P59" s="88">
        <v>116.04</v>
      </c>
      <c r="Q59" s="79"/>
      <c r="R59" s="86">
        <v>277.51266815699989</v>
      </c>
      <c r="S59" s="87">
        <v>1.7715033058123046E-4</v>
      </c>
      <c r="T59" s="87">
        <v>1.2048809414525095E-2</v>
      </c>
      <c r="U59" s="87">
        <f>R59/'סכום נכסי הקרן'!$C$42</f>
        <v>2.2503656065911578E-3</v>
      </c>
    </row>
    <row r="60" spans="2:21">
      <c r="B60" s="85" t="s">
        <v>369</v>
      </c>
      <c r="C60" s="79" t="s">
        <v>370</v>
      </c>
      <c r="D60" s="92" t="s">
        <v>125</v>
      </c>
      <c r="E60" s="92" t="s">
        <v>254</v>
      </c>
      <c r="F60" s="79" t="s">
        <v>371</v>
      </c>
      <c r="G60" s="92" t="s">
        <v>315</v>
      </c>
      <c r="H60" s="79" t="s">
        <v>355</v>
      </c>
      <c r="I60" s="79" t="s">
        <v>136</v>
      </c>
      <c r="J60" s="79"/>
      <c r="K60" s="86">
        <v>3.8000000000008072</v>
      </c>
      <c r="L60" s="92" t="s">
        <v>138</v>
      </c>
      <c r="M60" s="93">
        <v>4.7500000000000001E-2</v>
      </c>
      <c r="N60" s="93">
        <v>-2.0999999999945502E-3</v>
      </c>
      <c r="O60" s="86">
        <v>337726.53182099992</v>
      </c>
      <c r="P60" s="88">
        <v>146.69999999999999</v>
      </c>
      <c r="Q60" s="86"/>
      <c r="R60" s="86">
        <v>495.44482038699994</v>
      </c>
      <c r="S60" s="87">
        <v>1.789469251422667E-4</v>
      </c>
      <c r="T60" s="87">
        <v>2.1510802573089693E-2</v>
      </c>
      <c r="U60" s="87">
        <f>R60/'סכום נכסי הקרן'!$C$42</f>
        <v>4.0175895074162056E-3</v>
      </c>
    </row>
    <row r="61" spans="2:21">
      <c r="B61" s="85" t="s">
        <v>372</v>
      </c>
      <c r="C61" s="79" t="s">
        <v>373</v>
      </c>
      <c r="D61" s="92" t="s">
        <v>125</v>
      </c>
      <c r="E61" s="92" t="s">
        <v>254</v>
      </c>
      <c r="F61" s="79" t="s">
        <v>374</v>
      </c>
      <c r="G61" s="92" t="s">
        <v>262</v>
      </c>
      <c r="H61" s="79" t="s">
        <v>349</v>
      </c>
      <c r="I61" s="79" t="s">
        <v>258</v>
      </c>
      <c r="J61" s="79"/>
      <c r="K61" s="86">
        <v>2.3100000000293917</v>
      </c>
      <c r="L61" s="92" t="s">
        <v>138</v>
      </c>
      <c r="M61" s="93">
        <v>3.5499999999999997E-2</v>
      </c>
      <c r="N61" s="93">
        <v>-4.3000000000315772E-3</v>
      </c>
      <c r="O61" s="86">
        <v>34421.664146999996</v>
      </c>
      <c r="P61" s="88">
        <v>119.6</v>
      </c>
      <c r="Q61" s="79"/>
      <c r="R61" s="86">
        <v>41.168309108999992</v>
      </c>
      <c r="S61" s="87">
        <v>1.2073815834805072E-4</v>
      </c>
      <c r="T61" s="87">
        <v>1.7874106925164766E-3</v>
      </c>
      <c r="U61" s="87">
        <f>R61/'סכום נכסי הקרן'!$C$42</f>
        <v>3.3383610022442225E-4</v>
      </c>
    </row>
    <row r="62" spans="2:21">
      <c r="B62" s="85" t="s">
        <v>375</v>
      </c>
      <c r="C62" s="79" t="s">
        <v>376</v>
      </c>
      <c r="D62" s="92" t="s">
        <v>125</v>
      </c>
      <c r="E62" s="92" t="s">
        <v>254</v>
      </c>
      <c r="F62" s="79" t="s">
        <v>374</v>
      </c>
      <c r="G62" s="92" t="s">
        <v>262</v>
      </c>
      <c r="H62" s="79" t="s">
        <v>349</v>
      </c>
      <c r="I62" s="79" t="s">
        <v>258</v>
      </c>
      <c r="J62" s="79"/>
      <c r="K62" s="86">
        <v>0.68999999997643424</v>
      </c>
      <c r="L62" s="92" t="s">
        <v>138</v>
      </c>
      <c r="M62" s="93">
        <v>4.6500000000000007E-2</v>
      </c>
      <c r="N62" s="93">
        <v>-1.2000000001247599E-3</v>
      </c>
      <c r="O62" s="86">
        <v>22218.703021999998</v>
      </c>
      <c r="P62" s="88">
        <v>129.87</v>
      </c>
      <c r="Q62" s="79"/>
      <c r="R62" s="86">
        <v>28.855429571999998</v>
      </c>
      <c r="S62" s="87">
        <v>5.5936318071282116E-5</v>
      </c>
      <c r="T62" s="87">
        <v>1.2528205425583914E-3</v>
      </c>
      <c r="U62" s="87">
        <f>R62/'סכום נכסי הקרן'!$C$42</f>
        <v>2.339902776456524E-4</v>
      </c>
    </row>
    <row r="63" spans="2:21">
      <c r="B63" s="85" t="s">
        <v>377</v>
      </c>
      <c r="C63" s="79" t="s">
        <v>378</v>
      </c>
      <c r="D63" s="92" t="s">
        <v>125</v>
      </c>
      <c r="E63" s="92" t="s">
        <v>254</v>
      </c>
      <c r="F63" s="79" t="s">
        <v>374</v>
      </c>
      <c r="G63" s="92" t="s">
        <v>262</v>
      </c>
      <c r="H63" s="79" t="s">
        <v>349</v>
      </c>
      <c r="I63" s="79" t="s">
        <v>258</v>
      </c>
      <c r="J63" s="79"/>
      <c r="K63" s="86">
        <v>5.2499999999934994</v>
      </c>
      <c r="L63" s="92" t="s">
        <v>138</v>
      </c>
      <c r="M63" s="93">
        <v>1.4999999999999999E-2</v>
      </c>
      <c r="N63" s="93">
        <v>-3.2000000000381294E-3</v>
      </c>
      <c r="O63" s="86">
        <v>103289.23050999996</v>
      </c>
      <c r="P63" s="88">
        <v>111.72</v>
      </c>
      <c r="Q63" s="79"/>
      <c r="R63" s="86">
        <v>115.394729183</v>
      </c>
      <c r="S63" s="87">
        <v>2.0206191332307617E-4</v>
      </c>
      <c r="T63" s="87">
        <v>5.0101103801867431E-3</v>
      </c>
      <c r="U63" s="87">
        <f>R63/'סכום נכסי הקרן'!$C$42</f>
        <v>9.3574225443435503E-4</v>
      </c>
    </row>
    <row r="64" spans="2:21">
      <c r="B64" s="85" t="s">
        <v>379</v>
      </c>
      <c r="C64" s="79" t="s">
        <v>380</v>
      </c>
      <c r="D64" s="92" t="s">
        <v>125</v>
      </c>
      <c r="E64" s="92" t="s">
        <v>254</v>
      </c>
      <c r="F64" s="79" t="s">
        <v>381</v>
      </c>
      <c r="G64" s="92" t="s">
        <v>382</v>
      </c>
      <c r="H64" s="79" t="s">
        <v>349</v>
      </c>
      <c r="I64" s="79" t="s">
        <v>258</v>
      </c>
      <c r="J64" s="79"/>
      <c r="K64" s="86">
        <v>1.2300000009923506</v>
      </c>
      <c r="L64" s="92" t="s">
        <v>138</v>
      </c>
      <c r="M64" s="93">
        <v>4.6500000000000007E-2</v>
      </c>
      <c r="N64" s="93">
        <v>-3.0000000323350187E-4</v>
      </c>
      <c r="O64" s="86">
        <v>674.88932199999999</v>
      </c>
      <c r="P64" s="88">
        <v>132.88999999999999</v>
      </c>
      <c r="Q64" s="79"/>
      <c r="R64" s="86">
        <v>0.89686045699999983</v>
      </c>
      <c r="S64" s="87">
        <v>8.880333682666196E-6</v>
      </c>
      <c r="T64" s="87">
        <v>3.8939125876961552E-5</v>
      </c>
      <c r="U64" s="87">
        <f>R64/'סכום נכסי הקרן'!$C$42</f>
        <v>7.2726911522562122E-6</v>
      </c>
    </row>
    <row r="65" spans="2:21">
      <c r="B65" s="85" t="s">
        <v>383</v>
      </c>
      <c r="C65" s="79" t="s">
        <v>384</v>
      </c>
      <c r="D65" s="92" t="s">
        <v>125</v>
      </c>
      <c r="E65" s="92" t="s">
        <v>254</v>
      </c>
      <c r="F65" s="79" t="s">
        <v>385</v>
      </c>
      <c r="G65" s="92" t="s">
        <v>386</v>
      </c>
      <c r="H65" s="79" t="s">
        <v>355</v>
      </c>
      <c r="I65" s="79" t="s">
        <v>136</v>
      </c>
      <c r="J65" s="79"/>
      <c r="K65" s="86">
        <v>7.2999999999987404</v>
      </c>
      <c r="L65" s="92" t="s">
        <v>138</v>
      </c>
      <c r="M65" s="93">
        <v>3.85E-2</v>
      </c>
      <c r="N65" s="93">
        <v>3.8999999999930718E-3</v>
      </c>
      <c r="O65" s="86">
        <v>240393.96916399998</v>
      </c>
      <c r="P65" s="88">
        <v>132.08000000000001</v>
      </c>
      <c r="Q65" s="79"/>
      <c r="R65" s="86">
        <v>317.51236539799993</v>
      </c>
      <c r="S65" s="87">
        <v>8.924262928239629E-5</v>
      </c>
      <c r="T65" s="87">
        <v>1.3785482309121955E-2</v>
      </c>
      <c r="U65" s="87">
        <f>R65/'סכום נכסי הקרן'!$C$42</f>
        <v>2.5747253684103234E-3</v>
      </c>
    </row>
    <row r="66" spans="2:21">
      <c r="B66" s="85" t="s">
        <v>387</v>
      </c>
      <c r="C66" s="79" t="s">
        <v>388</v>
      </c>
      <c r="D66" s="92" t="s">
        <v>125</v>
      </c>
      <c r="E66" s="92" t="s">
        <v>254</v>
      </c>
      <c r="F66" s="79" t="s">
        <v>385</v>
      </c>
      <c r="G66" s="92" t="s">
        <v>386</v>
      </c>
      <c r="H66" s="79" t="s">
        <v>355</v>
      </c>
      <c r="I66" s="79" t="s">
        <v>136</v>
      </c>
      <c r="J66" s="79"/>
      <c r="K66" s="86">
        <v>5.3500000000008887</v>
      </c>
      <c r="L66" s="92" t="s">
        <v>138</v>
      </c>
      <c r="M66" s="93">
        <v>4.4999999999999998E-2</v>
      </c>
      <c r="N66" s="93">
        <v>-4.9999999999931685E-4</v>
      </c>
      <c r="O66" s="86">
        <v>562356.51327300002</v>
      </c>
      <c r="P66" s="88">
        <v>130.13999999999999</v>
      </c>
      <c r="Q66" s="79"/>
      <c r="R66" s="86">
        <v>731.85078988099986</v>
      </c>
      <c r="S66" s="87">
        <v>1.911812246039754E-4</v>
      </c>
      <c r="T66" s="87">
        <v>3.1774876245134746E-2</v>
      </c>
      <c r="U66" s="87">
        <f>R66/'סכום נכסי הקרן'!$C$42</f>
        <v>5.9346186163041735E-3</v>
      </c>
    </row>
    <row r="67" spans="2:21">
      <c r="B67" s="85" t="s">
        <v>389</v>
      </c>
      <c r="C67" s="79" t="s">
        <v>390</v>
      </c>
      <c r="D67" s="92" t="s">
        <v>125</v>
      </c>
      <c r="E67" s="92" t="s">
        <v>254</v>
      </c>
      <c r="F67" s="79" t="s">
        <v>385</v>
      </c>
      <c r="G67" s="92" t="s">
        <v>386</v>
      </c>
      <c r="H67" s="79" t="s">
        <v>355</v>
      </c>
      <c r="I67" s="79" t="s">
        <v>136</v>
      </c>
      <c r="J67" s="79"/>
      <c r="K67" s="86">
        <v>10.039999999989643</v>
      </c>
      <c r="L67" s="92" t="s">
        <v>138</v>
      </c>
      <c r="M67" s="93">
        <v>2.3900000000000001E-2</v>
      </c>
      <c r="N67" s="93">
        <v>8.1999999999934244E-3</v>
      </c>
      <c r="O67" s="86">
        <v>207184.43199999994</v>
      </c>
      <c r="P67" s="88">
        <v>117.44</v>
      </c>
      <c r="Q67" s="79"/>
      <c r="R67" s="86">
        <v>243.31740278799995</v>
      </c>
      <c r="S67" s="87">
        <v>1.6719356934252963E-4</v>
      </c>
      <c r="T67" s="87">
        <v>1.0564148414915885E-2</v>
      </c>
      <c r="U67" s="87">
        <f>R67/'סכום נכסי הקרן'!$C$42</f>
        <v>1.9730743045194249E-3</v>
      </c>
    </row>
    <row r="68" spans="2:21">
      <c r="B68" s="85" t="s">
        <v>391</v>
      </c>
      <c r="C68" s="79" t="s">
        <v>392</v>
      </c>
      <c r="D68" s="92" t="s">
        <v>125</v>
      </c>
      <c r="E68" s="92" t="s">
        <v>254</v>
      </c>
      <c r="F68" s="79" t="s">
        <v>393</v>
      </c>
      <c r="G68" s="92" t="s">
        <v>315</v>
      </c>
      <c r="H68" s="79" t="s">
        <v>355</v>
      </c>
      <c r="I68" s="79" t="s">
        <v>136</v>
      </c>
      <c r="J68" s="79"/>
      <c r="K68" s="86">
        <v>5.7500000000064233</v>
      </c>
      <c r="L68" s="92" t="s">
        <v>138</v>
      </c>
      <c r="M68" s="93">
        <v>1.5800000000000002E-2</v>
      </c>
      <c r="N68" s="93">
        <v>2.199999999974311E-3</v>
      </c>
      <c r="O68" s="86">
        <v>70391.747288999992</v>
      </c>
      <c r="P68" s="88">
        <v>110.6</v>
      </c>
      <c r="Q68" s="79"/>
      <c r="R68" s="86">
        <v>77.853270409999979</v>
      </c>
      <c r="S68" s="87">
        <v>1.5552085860415509E-4</v>
      </c>
      <c r="T68" s="87">
        <v>3.3801671963201692E-3</v>
      </c>
      <c r="U68" s="87">
        <f>R68/'סכום נכסי הקרן'!$C$42</f>
        <v>6.3131648459445607E-4</v>
      </c>
    </row>
    <row r="69" spans="2:21">
      <c r="B69" s="85" t="s">
        <v>394</v>
      </c>
      <c r="C69" s="79" t="s">
        <v>395</v>
      </c>
      <c r="D69" s="92" t="s">
        <v>125</v>
      </c>
      <c r="E69" s="92" t="s">
        <v>254</v>
      </c>
      <c r="F69" s="79" t="s">
        <v>393</v>
      </c>
      <c r="G69" s="92" t="s">
        <v>315</v>
      </c>
      <c r="H69" s="79" t="s">
        <v>355</v>
      </c>
      <c r="I69" s="79" t="s">
        <v>136</v>
      </c>
      <c r="J69" s="79"/>
      <c r="K69" s="86">
        <v>8.6999999999746382</v>
      </c>
      <c r="L69" s="92" t="s">
        <v>138</v>
      </c>
      <c r="M69" s="93">
        <v>8.3999999999999995E-3</v>
      </c>
      <c r="N69" s="93">
        <v>8.4999999999577306E-3</v>
      </c>
      <c r="O69" s="86">
        <v>59194.982811999995</v>
      </c>
      <c r="P69" s="88">
        <v>99.91</v>
      </c>
      <c r="Q69" s="79"/>
      <c r="R69" s="86">
        <v>59.141705464999994</v>
      </c>
      <c r="S69" s="87">
        <v>2.3677993124799997E-4</v>
      </c>
      <c r="T69" s="87">
        <v>2.5677643558766243E-3</v>
      </c>
      <c r="U69" s="87">
        <f>R69/'סכום נכסי הקרן'!$C$42</f>
        <v>4.7958336740968433E-4</v>
      </c>
    </row>
    <row r="70" spans="2:21">
      <c r="B70" s="85" t="s">
        <v>396</v>
      </c>
      <c r="C70" s="79" t="s">
        <v>397</v>
      </c>
      <c r="D70" s="92" t="s">
        <v>125</v>
      </c>
      <c r="E70" s="92" t="s">
        <v>254</v>
      </c>
      <c r="F70" s="79" t="s">
        <v>398</v>
      </c>
      <c r="G70" s="92" t="s">
        <v>382</v>
      </c>
      <c r="H70" s="79" t="s">
        <v>355</v>
      </c>
      <c r="I70" s="79" t="s">
        <v>136</v>
      </c>
      <c r="J70" s="79"/>
      <c r="K70" s="86">
        <v>1.1700000000697584</v>
      </c>
      <c r="L70" s="92" t="s">
        <v>138</v>
      </c>
      <c r="M70" s="93">
        <v>4.8899999999999999E-2</v>
      </c>
      <c r="N70" s="79"/>
      <c r="O70" s="86">
        <v>891.07657499999982</v>
      </c>
      <c r="P70" s="88">
        <v>128.69999999999999</v>
      </c>
      <c r="Q70" s="79"/>
      <c r="R70" s="86">
        <v>1.1468154759999998</v>
      </c>
      <c r="S70" s="87">
        <v>2.3943357061910825E-5</v>
      </c>
      <c r="T70" s="87">
        <v>4.9791460677155905E-5</v>
      </c>
      <c r="U70" s="87">
        <f>R70/'סכום נכסי הקרן'!$C$42</f>
        <v>9.2995902545134691E-6</v>
      </c>
    </row>
    <row r="71" spans="2:21">
      <c r="B71" s="85" t="s">
        <v>399</v>
      </c>
      <c r="C71" s="79" t="s">
        <v>400</v>
      </c>
      <c r="D71" s="92" t="s">
        <v>125</v>
      </c>
      <c r="E71" s="92" t="s">
        <v>254</v>
      </c>
      <c r="F71" s="79" t="s">
        <v>268</v>
      </c>
      <c r="G71" s="92" t="s">
        <v>262</v>
      </c>
      <c r="H71" s="79" t="s">
        <v>349</v>
      </c>
      <c r="I71" s="79" t="s">
        <v>258</v>
      </c>
      <c r="J71" s="79"/>
      <c r="K71" s="86">
        <v>3.7300000000162159</v>
      </c>
      <c r="L71" s="92" t="s">
        <v>138</v>
      </c>
      <c r="M71" s="93">
        <v>1.6399999999999998E-2</v>
      </c>
      <c r="N71" s="93">
        <v>7.7000000000103505E-3</v>
      </c>
      <c r="O71" s="86">
        <f>111048.784/50000</f>
        <v>2.22097568</v>
      </c>
      <c r="P71" s="88">
        <v>5220000</v>
      </c>
      <c r="Q71" s="79"/>
      <c r="R71" s="86">
        <v>115.93493194399998</v>
      </c>
      <c r="S71" s="87">
        <f>904.600716845878%/50000</f>
        <v>1.8092014336917558E-4</v>
      </c>
      <c r="T71" s="87">
        <v>5.0335644450253498E-3</v>
      </c>
      <c r="U71" s="87">
        <f>R71/'סכום נכסי הקרן'!$C$42</f>
        <v>9.4012278856280863E-4</v>
      </c>
    </row>
    <row r="72" spans="2:21">
      <c r="B72" s="85" t="s">
        <v>401</v>
      </c>
      <c r="C72" s="79" t="s">
        <v>402</v>
      </c>
      <c r="D72" s="92" t="s">
        <v>125</v>
      </c>
      <c r="E72" s="92" t="s">
        <v>254</v>
      </c>
      <c r="F72" s="79" t="s">
        <v>268</v>
      </c>
      <c r="G72" s="92" t="s">
        <v>262</v>
      </c>
      <c r="H72" s="79" t="s">
        <v>349</v>
      </c>
      <c r="I72" s="79" t="s">
        <v>258</v>
      </c>
      <c r="J72" s="79"/>
      <c r="K72" s="86">
        <v>7.889999999983373</v>
      </c>
      <c r="L72" s="92" t="s">
        <v>138</v>
      </c>
      <c r="M72" s="93">
        <v>2.7799999999999998E-2</v>
      </c>
      <c r="N72" s="93">
        <v>1.8199999999943858E-2</v>
      </c>
      <c r="O72" s="86">
        <f>42400.4448/50000</f>
        <v>0.84800889599999996</v>
      </c>
      <c r="P72" s="88">
        <v>5461001</v>
      </c>
      <c r="Q72" s="79"/>
      <c r="R72" s="86">
        <v>46.309774992999991</v>
      </c>
      <c r="S72" s="87">
        <f>1013.87959827834%/50000</f>
        <v>2.0277591965566798E-4</v>
      </c>
      <c r="T72" s="87">
        <v>2.0106384931030505E-3</v>
      </c>
      <c r="U72" s="87">
        <f>R72/'סכום נכסי הקרן'!$C$42</f>
        <v>3.7552853203178638E-4</v>
      </c>
    </row>
    <row r="73" spans="2:21">
      <c r="B73" s="85" t="s">
        <v>403</v>
      </c>
      <c r="C73" s="79" t="s">
        <v>404</v>
      </c>
      <c r="D73" s="92" t="s">
        <v>125</v>
      </c>
      <c r="E73" s="92" t="s">
        <v>254</v>
      </c>
      <c r="F73" s="79" t="s">
        <v>268</v>
      </c>
      <c r="G73" s="92" t="s">
        <v>262</v>
      </c>
      <c r="H73" s="79" t="s">
        <v>349</v>
      </c>
      <c r="I73" s="79" t="s">
        <v>258</v>
      </c>
      <c r="J73" s="79"/>
      <c r="K73" s="86">
        <v>5.0900000000127079</v>
      </c>
      <c r="L73" s="92" t="s">
        <v>138</v>
      </c>
      <c r="M73" s="93">
        <v>2.4199999999999999E-2</v>
      </c>
      <c r="N73" s="93">
        <v>1.3200000000006967E-2</v>
      </c>
      <c r="O73" s="86">
        <f>53110.288/50000</f>
        <v>1.0622057600000001</v>
      </c>
      <c r="P73" s="88">
        <v>5408000</v>
      </c>
      <c r="Q73" s="79"/>
      <c r="R73" s="86">
        <v>57.444090502999991</v>
      </c>
      <c r="S73" s="87">
        <f>184.263567290011%/50000</f>
        <v>3.6852713458002196E-5</v>
      </c>
      <c r="T73" s="87">
        <v>2.4940587507515546E-3</v>
      </c>
      <c r="U73" s="87">
        <f>R73/'סכום נכסי הקרן'!$C$42</f>
        <v>4.6581731359639287E-4</v>
      </c>
    </row>
    <row r="74" spans="2:21">
      <c r="B74" s="85" t="s">
        <v>405</v>
      </c>
      <c r="C74" s="79" t="s">
        <v>406</v>
      </c>
      <c r="D74" s="92" t="s">
        <v>125</v>
      </c>
      <c r="E74" s="92" t="s">
        <v>254</v>
      </c>
      <c r="F74" s="79" t="s">
        <v>268</v>
      </c>
      <c r="G74" s="92" t="s">
        <v>262</v>
      </c>
      <c r="H74" s="79" t="s">
        <v>349</v>
      </c>
      <c r="I74" s="79" t="s">
        <v>258</v>
      </c>
      <c r="J74" s="79"/>
      <c r="K74" s="86">
        <v>4.8099999999802003</v>
      </c>
      <c r="L74" s="92" t="s">
        <v>138</v>
      </c>
      <c r="M74" s="93">
        <v>1.95E-2</v>
      </c>
      <c r="N74" s="93">
        <v>1.3199999999902661E-2</v>
      </c>
      <c r="O74" s="86">
        <f>88005.064/50000</f>
        <v>1.76010128</v>
      </c>
      <c r="P74" s="88">
        <v>5136349</v>
      </c>
      <c r="Q74" s="79"/>
      <c r="R74" s="86">
        <v>90.404953158999987</v>
      </c>
      <c r="S74" s="87">
        <f>354.58746927757%/50000</f>
        <v>7.0917493855514004E-5</v>
      </c>
      <c r="T74" s="87">
        <v>3.9251255013901384E-3</v>
      </c>
      <c r="U74" s="87">
        <f>R74/'סכום נכסי הקרן'!$C$42</f>
        <v>7.3309877565445685E-4</v>
      </c>
    </row>
    <row r="75" spans="2:21">
      <c r="B75" s="85" t="s">
        <v>407</v>
      </c>
      <c r="C75" s="79" t="s">
        <v>408</v>
      </c>
      <c r="D75" s="92" t="s">
        <v>125</v>
      </c>
      <c r="E75" s="92" t="s">
        <v>254</v>
      </c>
      <c r="F75" s="79" t="s">
        <v>268</v>
      </c>
      <c r="G75" s="92" t="s">
        <v>262</v>
      </c>
      <c r="H75" s="79" t="s">
        <v>355</v>
      </c>
      <c r="I75" s="79" t="s">
        <v>136</v>
      </c>
      <c r="J75" s="79"/>
      <c r="K75" s="86">
        <v>0.84999999999971465</v>
      </c>
      <c r="L75" s="92" t="s">
        <v>138</v>
      </c>
      <c r="M75" s="93">
        <v>0.05</v>
      </c>
      <c r="N75" s="93">
        <v>4.2000000000079847E-3</v>
      </c>
      <c r="O75" s="86">
        <v>150840.075301</v>
      </c>
      <c r="P75" s="88">
        <v>116.22</v>
      </c>
      <c r="Q75" s="79"/>
      <c r="R75" s="86">
        <v>175.306340433</v>
      </c>
      <c r="S75" s="87">
        <v>1.5084022614122615E-4</v>
      </c>
      <c r="T75" s="87">
        <v>7.6113018517774411E-3</v>
      </c>
      <c r="U75" s="87">
        <f>R75/'סכום נכסי הקרן'!$C$42</f>
        <v>1.421568830524875E-3</v>
      </c>
    </row>
    <row r="76" spans="2:21">
      <c r="B76" s="85" t="s">
        <v>409</v>
      </c>
      <c r="C76" s="79" t="s">
        <v>410</v>
      </c>
      <c r="D76" s="92" t="s">
        <v>125</v>
      </c>
      <c r="E76" s="92" t="s">
        <v>254</v>
      </c>
      <c r="F76" s="79" t="s">
        <v>411</v>
      </c>
      <c r="G76" s="92" t="s">
        <v>315</v>
      </c>
      <c r="H76" s="79" t="s">
        <v>349</v>
      </c>
      <c r="I76" s="79" t="s">
        <v>258</v>
      </c>
      <c r="J76" s="79"/>
      <c r="K76" s="86">
        <v>0.77000000000142921</v>
      </c>
      <c r="L76" s="92" t="s">
        <v>138</v>
      </c>
      <c r="M76" s="93">
        <v>5.0999999999999997E-2</v>
      </c>
      <c r="N76" s="93">
        <v>-5.6999999999507644E-3</v>
      </c>
      <c r="O76" s="86">
        <v>53246.259343999991</v>
      </c>
      <c r="P76" s="88">
        <v>118.25</v>
      </c>
      <c r="Q76" s="79"/>
      <c r="R76" s="86">
        <v>62.963702482999992</v>
      </c>
      <c r="S76" s="87">
        <v>1.1835879405179779E-4</v>
      </c>
      <c r="T76" s="87">
        <v>2.7337045774837787E-3</v>
      </c>
      <c r="U76" s="87">
        <f>R76/'סכום נכסי הקרן'!$C$42</f>
        <v>5.1057615305410509E-4</v>
      </c>
    </row>
    <row r="77" spans="2:21">
      <c r="B77" s="85" t="s">
        <v>412</v>
      </c>
      <c r="C77" s="79" t="s">
        <v>413</v>
      </c>
      <c r="D77" s="92" t="s">
        <v>125</v>
      </c>
      <c r="E77" s="92" t="s">
        <v>254</v>
      </c>
      <c r="F77" s="79" t="s">
        <v>411</v>
      </c>
      <c r="G77" s="92" t="s">
        <v>315</v>
      </c>
      <c r="H77" s="79" t="s">
        <v>349</v>
      </c>
      <c r="I77" s="79" t="s">
        <v>258</v>
      </c>
      <c r="J77" s="79"/>
      <c r="K77" s="86">
        <v>2.1599999999947666</v>
      </c>
      <c r="L77" s="92" t="s">
        <v>138</v>
      </c>
      <c r="M77" s="93">
        <v>2.5499999999999998E-2</v>
      </c>
      <c r="N77" s="93">
        <v>-1.299999999984735E-3</v>
      </c>
      <c r="O77" s="86">
        <v>211048.00503699997</v>
      </c>
      <c r="P77" s="88">
        <v>108.64</v>
      </c>
      <c r="Q77" s="79"/>
      <c r="R77" s="86">
        <v>229.28255649499997</v>
      </c>
      <c r="S77" s="87">
        <v>1.8935321796611436E-4</v>
      </c>
      <c r="T77" s="87">
        <v>9.9547953743157978E-3</v>
      </c>
      <c r="U77" s="87">
        <f>R77/'סכום נכסי הקרן'!$C$42</f>
        <v>1.8592649580801751E-3</v>
      </c>
    </row>
    <row r="78" spans="2:21">
      <c r="B78" s="85" t="s">
        <v>414</v>
      </c>
      <c r="C78" s="79" t="s">
        <v>415</v>
      </c>
      <c r="D78" s="92" t="s">
        <v>125</v>
      </c>
      <c r="E78" s="92" t="s">
        <v>254</v>
      </c>
      <c r="F78" s="79" t="s">
        <v>411</v>
      </c>
      <c r="G78" s="92" t="s">
        <v>315</v>
      </c>
      <c r="H78" s="79" t="s">
        <v>349</v>
      </c>
      <c r="I78" s="79" t="s">
        <v>258</v>
      </c>
      <c r="J78" s="79"/>
      <c r="K78" s="86">
        <v>6.5099999999914271</v>
      </c>
      <c r="L78" s="92" t="s">
        <v>138</v>
      </c>
      <c r="M78" s="93">
        <v>2.35E-2</v>
      </c>
      <c r="N78" s="93">
        <v>4.4000000000067666E-3</v>
      </c>
      <c r="O78" s="86">
        <v>150653.30353899996</v>
      </c>
      <c r="P78" s="88">
        <v>115.27</v>
      </c>
      <c r="Q78" s="86">
        <v>3.4598743409999999</v>
      </c>
      <c r="R78" s="86">
        <v>177.33045525199998</v>
      </c>
      <c r="S78" s="87">
        <v>1.919276839405819E-4</v>
      </c>
      <c r="T78" s="87">
        <v>7.6991831504915212E-3</v>
      </c>
      <c r="U78" s="87">
        <f>R78/'סכום נכסי הקרן'!$C$42</f>
        <v>1.4379824897740882E-3</v>
      </c>
    </row>
    <row r="79" spans="2:21">
      <c r="B79" s="85" t="s">
        <v>416</v>
      </c>
      <c r="C79" s="79" t="s">
        <v>417</v>
      </c>
      <c r="D79" s="92" t="s">
        <v>125</v>
      </c>
      <c r="E79" s="92" t="s">
        <v>254</v>
      </c>
      <c r="F79" s="79" t="s">
        <v>411</v>
      </c>
      <c r="G79" s="92" t="s">
        <v>315</v>
      </c>
      <c r="H79" s="79" t="s">
        <v>349</v>
      </c>
      <c r="I79" s="79" t="s">
        <v>258</v>
      </c>
      <c r="J79" s="79"/>
      <c r="K79" s="86">
        <v>5.200000000007015</v>
      </c>
      <c r="L79" s="92" t="s">
        <v>138</v>
      </c>
      <c r="M79" s="93">
        <v>1.7600000000000001E-2</v>
      </c>
      <c r="N79" s="93">
        <v>2.2000000000187083E-3</v>
      </c>
      <c r="O79" s="86">
        <v>230457.23090499997</v>
      </c>
      <c r="P79" s="88">
        <v>111.33</v>
      </c>
      <c r="Q79" s="79"/>
      <c r="R79" s="86">
        <v>256.56803556599999</v>
      </c>
      <c r="S79" s="87">
        <v>1.7838168967171405E-4</v>
      </c>
      <c r="T79" s="87">
        <v>1.1139453138928192E-2</v>
      </c>
      <c r="U79" s="87">
        <f>R79/'סכום נכסי הקרן'!$C$42</f>
        <v>2.0805244201022965E-3</v>
      </c>
    </row>
    <row r="80" spans="2:21">
      <c r="B80" s="85" t="s">
        <v>418</v>
      </c>
      <c r="C80" s="79" t="s">
        <v>419</v>
      </c>
      <c r="D80" s="92" t="s">
        <v>125</v>
      </c>
      <c r="E80" s="92" t="s">
        <v>254</v>
      </c>
      <c r="F80" s="79" t="s">
        <v>411</v>
      </c>
      <c r="G80" s="92" t="s">
        <v>315</v>
      </c>
      <c r="H80" s="79" t="s">
        <v>349</v>
      </c>
      <c r="I80" s="79" t="s">
        <v>258</v>
      </c>
      <c r="J80" s="79"/>
      <c r="K80" s="86">
        <v>5.7400000000067655</v>
      </c>
      <c r="L80" s="92" t="s">
        <v>138</v>
      </c>
      <c r="M80" s="93">
        <v>2.1499999999999998E-2</v>
      </c>
      <c r="N80" s="93">
        <v>4.2999999999978845E-3</v>
      </c>
      <c r="O80" s="86">
        <v>165721.07367499996</v>
      </c>
      <c r="P80" s="88">
        <v>114.14</v>
      </c>
      <c r="Q80" s="79"/>
      <c r="R80" s="86">
        <v>189.154040928</v>
      </c>
      <c r="S80" s="87">
        <v>2.1136763147725396E-4</v>
      </c>
      <c r="T80" s="87">
        <v>8.2125295550089464E-3</v>
      </c>
      <c r="U80" s="87">
        <f>R80/'סכום נכסי הקרן'!$C$42</f>
        <v>1.5338606013160143E-3</v>
      </c>
    </row>
    <row r="81" spans="2:21">
      <c r="B81" s="85" t="s">
        <v>420</v>
      </c>
      <c r="C81" s="79" t="s">
        <v>421</v>
      </c>
      <c r="D81" s="92" t="s">
        <v>125</v>
      </c>
      <c r="E81" s="92" t="s">
        <v>254</v>
      </c>
      <c r="F81" s="79" t="s">
        <v>293</v>
      </c>
      <c r="G81" s="92" t="s">
        <v>262</v>
      </c>
      <c r="H81" s="79" t="s">
        <v>349</v>
      </c>
      <c r="I81" s="79" t="s">
        <v>258</v>
      </c>
      <c r="J81" s="79"/>
      <c r="K81" s="86">
        <v>0.74999999999999989</v>
      </c>
      <c r="L81" s="92" t="s">
        <v>138</v>
      </c>
      <c r="M81" s="93">
        <v>6.5000000000000002E-2</v>
      </c>
      <c r="N81" s="93">
        <v>1.8999999999977388E-3</v>
      </c>
      <c r="O81" s="86">
        <v>296896.86670699995</v>
      </c>
      <c r="P81" s="88">
        <v>117.35</v>
      </c>
      <c r="Q81" s="86">
        <v>5.4063668149999993</v>
      </c>
      <c r="R81" s="86">
        <v>353.81486053199995</v>
      </c>
      <c r="S81" s="87">
        <v>1.8850594711555552E-4</v>
      </c>
      <c r="T81" s="87">
        <v>1.5361633221605112E-2</v>
      </c>
      <c r="U81" s="87">
        <f>R81/'סכום נכסי הקרן'!$C$42</f>
        <v>2.8691043134348405E-3</v>
      </c>
    </row>
    <row r="82" spans="2:21">
      <c r="B82" s="85" t="s">
        <v>422</v>
      </c>
      <c r="C82" s="79" t="s">
        <v>423</v>
      </c>
      <c r="D82" s="92" t="s">
        <v>125</v>
      </c>
      <c r="E82" s="92" t="s">
        <v>254</v>
      </c>
      <c r="F82" s="79" t="s">
        <v>424</v>
      </c>
      <c r="G82" s="92" t="s">
        <v>315</v>
      </c>
      <c r="H82" s="79" t="s">
        <v>349</v>
      </c>
      <c r="I82" s="79" t="s">
        <v>258</v>
      </c>
      <c r="J82" s="79"/>
      <c r="K82" s="86">
        <v>7.5299999999981804</v>
      </c>
      <c r="L82" s="92" t="s">
        <v>138</v>
      </c>
      <c r="M82" s="93">
        <v>3.5000000000000003E-2</v>
      </c>
      <c r="N82" s="93">
        <v>4.8000000000121244E-3</v>
      </c>
      <c r="O82" s="86">
        <v>51585.556681999995</v>
      </c>
      <c r="P82" s="88">
        <v>127.91</v>
      </c>
      <c r="Q82" s="79"/>
      <c r="R82" s="86">
        <v>65.983089203999995</v>
      </c>
      <c r="S82" s="87">
        <v>1.16706156552657E-4</v>
      </c>
      <c r="T82" s="87">
        <v>2.8647977466413582E-3</v>
      </c>
      <c r="U82" s="87">
        <f>R82/'סכום נכסי הקרן'!$C$42</f>
        <v>5.3506052731730957E-4</v>
      </c>
    </row>
    <row r="83" spans="2:21">
      <c r="B83" s="85" t="s">
        <v>425</v>
      </c>
      <c r="C83" s="79" t="s">
        <v>426</v>
      </c>
      <c r="D83" s="92" t="s">
        <v>125</v>
      </c>
      <c r="E83" s="92" t="s">
        <v>254</v>
      </c>
      <c r="F83" s="79" t="s">
        <v>424</v>
      </c>
      <c r="G83" s="92" t="s">
        <v>315</v>
      </c>
      <c r="H83" s="79" t="s">
        <v>349</v>
      </c>
      <c r="I83" s="79" t="s">
        <v>258</v>
      </c>
      <c r="J83" s="79"/>
      <c r="K83" s="86">
        <v>3.3399999999826626</v>
      </c>
      <c r="L83" s="92" t="s">
        <v>138</v>
      </c>
      <c r="M83" s="93">
        <v>0.04</v>
      </c>
      <c r="N83" s="93">
        <v>-3.8E-3</v>
      </c>
      <c r="O83" s="86">
        <v>49639.732979999993</v>
      </c>
      <c r="P83" s="88">
        <v>116.19</v>
      </c>
      <c r="Q83" s="79"/>
      <c r="R83" s="86">
        <v>57.676408749999986</v>
      </c>
      <c r="S83" s="87">
        <v>7.4931589883025257E-5</v>
      </c>
      <c r="T83" s="87">
        <v>2.5041453471588795E-3</v>
      </c>
      <c r="U83" s="87">
        <f>R83/'סכום נכסי הקרן'!$C$42</f>
        <v>4.6770119513702427E-4</v>
      </c>
    </row>
    <row r="84" spans="2:21">
      <c r="B84" s="85" t="s">
        <v>427</v>
      </c>
      <c r="C84" s="79" t="s">
        <v>428</v>
      </c>
      <c r="D84" s="92" t="s">
        <v>125</v>
      </c>
      <c r="E84" s="92" t="s">
        <v>254</v>
      </c>
      <c r="F84" s="79" t="s">
        <v>424</v>
      </c>
      <c r="G84" s="92" t="s">
        <v>315</v>
      </c>
      <c r="H84" s="79" t="s">
        <v>349</v>
      </c>
      <c r="I84" s="79" t="s">
        <v>258</v>
      </c>
      <c r="J84" s="79"/>
      <c r="K84" s="86">
        <v>6.0900000000060803</v>
      </c>
      <c r="L84" s="92" t="s">
        <v>138</v>
      </c>
      <c r="M84" s="93">
        <v>0.04</v>
      </c>
      <c r="N84" s="93">
        <v>2.0000000000094265E-3</v>
      </c>
      <c r="O84" s="86">
        <v>166890.77084799996</v>
      </c>
      <c r="P84" s="88">
        <v>127.13</v>
      </c>
      <c r="Q84" s="79"/>
      <c r="R84" s="86">
        <v>212.16823891899998</v>
      </c>
      <c r="S84" s="87">
        <v>1.6586209776661755E-4</v>
      </c>
      <c r="T84" s="87">
        <v>9.2117404640577136E-3</v>
      </c>
      <c r="U84" s="87">
        <f>R84/'סכום נכסי הקרן'!$C$42</f>
        <v>1.7204840083344132E-3</v>
      </c>
    </row>
    <row r="85" spans="2:21">
      <c r="B85" s="85" t="s">
        <v>429</v>
      </c>
      <c r="C85" s="79" t="s">
        <v>430</v>
      </c>
      <c r="D85" s="92" t="s">
        <v>125</v>
      </c>
      <c r="E85" s="92" t="s">
        <v>254</v>
      </c>
      <c r="F85" s="79" t="s">
        <v>431</v>
      </c>
      <c r="G85" s="92" t="s">
        <v>133</v>
      </c>
      <c r="H85" s="79" t="s">
        <v>349</v>
      </c>
      <c r="I85" s="79" t="s">
        <v>258</v>
      </c>
      <c r="J85" s="79"/>
      <c r="K85" s="86">
        <v>4.7999999999714218</v>
      </c>
      <c r="L85" s="92" t="s">
        <v>138</v>
      </c>
      <c r="M85" s="93">
        <v>4.2999999999999997E-2</v>
      </c>
      <c r="N85" s="79"/>
      <c r="O85" s="86">
        <v>32842.104198999994</v>
      </c>
      <c r="P85" s="88">
        <v>122.48</v>
      </c>
      <c r="Q85" s="86">
        <v>1.7660467319999997</v>
      </c>
      <c r="R85" s="86">
        <v>41.991056963999995</v>
      </c>
      <c r="S85" s="87">
        <v>3.5782166911645127E-5</v>
      </c>
      <c r="T85" s="87">
        <v>1.8231320603622721E-3</v>
      </c>
      <c r="U85" s="87">
        <f>R85/'סכום נכסי הקרן'!$C$42</f>
        <v>3.4050780817953874E-4</v>
      </c>
    </row>
    <row r="86" spans="2:21">
      <c r="B86" s="85" t="s">
        <v>432</v>
      </c>
      <c r="C86" s="79" t="s">
        <v>433</v>
      </c>
      <c r="D86" s="92" t="s">
        <v>125</v>
      </c>
      <c r="E86" s="92" t="s">
        <v>254</v>
      </c>
      <c r="F86" s="79" t="s">
        <v>434</v>
      </c>
      <c r="G86" s="92" t="s">
        <v>435</v>
      </c>
      <c r="H86" s="79" t="s">
        <v>436</v>
      </c>
      <c r="I86" s="79" t="s">
        <v>258</v>
      </c>
      <c r="J86" s="79"/>
      <c r="K86" s="86">
        <v>7.7999999999935143</v>
      </c>
      <c r="L86" s="92" t="s">
        <v>138</v>
      </c>
      <c r="M86" s="93">
        <v>5.1500000000000004E-2</v>
      </c>
      <c r="N86" s="93">
        <v>1.3199999999993519E-2</v>
      </c>
      <c r="O86" s="86">
        <v>378348.60707099992</v>
      </c>
      <c r="P86" s="88">
        <v>163</v>
      </c>
      <c r="Q86" s="79"/>
      <c r="R86" s="86">
        <v>616.70819866999989</v>
      </c>
      <c r="S86" s="87">
        <v>1.0654639905666592E-4</v>
      </c>
      <c r="T86" s="87">
        <v>2.6775712977348202E-2</v>
      </c>
      <c r="U86" s="87">
        <f>R86/'סכום נכסי הקרן'!$C$42</f>
        <v>5.0009209626589385E-3</v>
      </c>
    </row>
    <row r="87" spans="2:21">
      <c r="B87" s="85" t="s">
        <v>437</v>
      </c>
      <c r="C87" s="79" t="s">
        <v>438</v>
      </c>
      <c r="D87" s="92" t="s">
        <v>125</v>
      </c>
      <c r="E87" s="92" t="s">
        <v>254</v>
      </c>
      <c r="F87" s="79" t="s">
        <v>439</v>
      </c>
      <c r="G87" s="92" t="s">
        <v>162</v>
      </c>
      <c r="H87" s="79" t="s">
        <v>436</v>
      </c>
      <c r="I87" s="79" t="s">
        <v>258</v>
      </c>
      <c r="J87" s="79"/>
      <c r="K87" s="86">
        <v>1.6500000000015198</v>
      </c>
      <c r="L87" s="92" t="s">
        <v>138</v>
      </c>
      <c r="M87" s="93">
        <v>3.7000000000000005E-2</v>
      </c>
      <c r="N87" s="93">
        <v>-3.9999999999826329E-4</v>
      </c>
      <c r="O87" s="86">
        <v>205063.92423999996</v>
      </c>
      <c r="P87" s="88">
        <v>112.31</v>
      </c>
      <c r="Q87" s="79"/>
      <c r="R87" s="86">
        <v>230.30729430099993</v>
      </c>
      <c r="S87" s="87">
        <v>8.5443825572919003E-5</v>
      </c>
      <c r="T87" s="87">
        <v>9.9992865703622692E-3</v>
      </c>
      <c r="U87" s="87">
        <f>R87/'סכום נכסי הקרן'!$C$42</f>
        <v>1.8675746137427822E-3</v>
      </c>
    </row>
    <row r="88" spans="2:21">
      <c r="B88" s="85" t="s">
        <v>440</v>
      </c>
      <c r="C88" s="79" t="s">
        <v>441</v>
      </c>
      <c r="D88" s="92" t="s">
        <v>125</v>
      </c>
      <c r="E88" s="92" t="s">
        <v>254</v>
      </c>
      <c r="F88" s="79" t="s">
        <v>439</v>
      </c>
      <c r="G88" s="92" t="s">
        <v>162</v>
      </c>
      <c r="H88" s="79" t="s">
        <v>436</v>
      </c>
      <c r="I88" s="79" t="s">
        <v>258</v>
      </c>
      <c r="J88" s="79"/>
      <c r="K88" s="86">
        <v>4.7300000000110707</v>
      </c>
      <c r="L88" s="92" t="s">
        <v>138</v>
      </c>
      <c r="M88" s="93">
        <v>2.2000000000000002E-2</v>
      </c>
      <c r="N88" s="93">
        <v>7.400000000017953E-3</v>
      </c>
      <c r="O88" s="86">
        <v>184096.48121199998</v>
      </c>
      <c r="P88" s="88">
        <v>108.92</v>
      </c>
      <c r="Q88" s="79"/>
      <c r="R88" s="86">
        <v>200.51789538599999</v>
      </c>
      <c r="S88" s="87">
        <v>2.0880102315772592E-4</v>
      </c>
      <c r="T88" s="87">
        <v>8.7059157398204513E-3</v>
      </c>
      <c r="U88" s="87">
        <f>R88/'סכום נכסי הקרן'!$C$42</f>
        <v>1.6260107269316247E-3</v>
      </c>
    </row>
    <row r="89" spans="2:21">
      <c r="B89" s="85" t="s">
        <v>442</v>
      </c>
      <c r="C89" s="79" t="s">
        <v>443</v>
      </c>
      <c r="D89" s="92" t="s">
        <v>125</v>
      </c>
      <c r="E89" s="92" t="s">
        <v>254</v>
      </c>
      <c r="F89" s="79" t="s">
        <v>364</v>
      </c>
      <c r="G89" s="92" t="s">
        <v>315</v>
      </c>
      <c r="H89" s="79" t="s">
        <v>444</v>
      </c>
      <c r="I89" s="79" t="s">
        <v>136</v>
      </c>
      <c r="J89" s="79"/>
      <c r="K89" s="86">
        <v>2.2099999999995967</v>
      </c>
      <c r="L89" s="92" t="s">
        <v>138</v>
      </c>
      <c r="M89" s="93">
        <v>2.8500000000000001E-2</v>
      </c>
      <c r="N89" s="93">
        <v>6.9999999993149403E-4</v>
      </c>
      <c r="O89" s="86">
        <v>45675.272200999992</v>
      </c>
      <c r="P89" s="88">
        <v>108.66</v>
      </c>
      <c r="Q89" s="79"/>
      <c r="R89" s="86">
        <v>49.630749661999992</v>
      </c>
      <c r="S89" s="87">
        <v>1.0669246733501979E-4</v>
      </c>
      <c r="T89" s="87">
        <v>2.1548257517351832E-3</v>
      </c>
      <c r="U89" s="87">
        <f>R89/'סכום נכסי הקרן'!$C$42</f>
        <v>4.0245849968014634E-4</v>
      </c>
    </row>
    <row r="90" spans="2:21">
      <c r="B90" s="85" t="s">
        <v>445</v>
      </c>
      <c r="C90" s="79" t="s">
        <v>446</v>
      </c>
      <c r="D90" s="92" t="s">
        <v>125</v>
      </c>
      <c r="E90" s="92" t="s">
        <v>254</v>
      </c>
      <c r="F90" s="79" t="s">
        <v>364</v>
      </c>
      <c r="G90" s="92" t="s">
        <v>315</v>
      </c>
      <c r="H90" s="79" t="s">
        <v>444</v>
      </c>
      <c r="I90" s="79" t="s">
        <v>136</v>
      </c>
      <c r="J90" s="79"/>
      <c r="K90" s="86">
        <v>0.28999999998538484</v>
      </c>
      <c r="L90" s="92" t="s">
        <v>138</v>
      </c>
      <c r="M90" s="93">
        <v>3.7699999999999997E-2</v>
      </c>
      <c r="N90" s="93">
        <v>-7.0000000009300567E-4</v>
      </c>
      <c r="O90" s="86">
        <v>33597.110495999994</v>
      </c>
      <c r="P90" s="88">
        <v>112.01</v>
      </c>
      <c r="Q90" s="79"/>
      <c r="R90" s="86">
        <v>37.632122594999991</v>
      </c>
      <c r="S90" s="87">
        <v>9.8416164340024134E-5</v>
      </c>
      <c r="T90" s="87">
        <v>1.6338795487155187E-3</v>
      </c>
      <c r="U90" s="87">
        <f>R90/'סכום נכסי הקרן'!$C$42</f>
        <v>3.0516096779733214E-4</v>
      </c>
    </row>
    <row r="91" spans="2:21">
      <c r="B91" s="85" t="s">
        <v>447</v>
      </c>
      <c r="C91" s="79" t="s">
        <v>448</v>
      </c>
      <c r="D91" s="92" t="s">
        <v>125</v>
      </c>
      <c r="E91" s="92" t="s">
        <v>254</v>
      </c>
      <c r="F91" s="79" t="s">
        <v>364</v>
      </c>
      <c r="G91" s="92" t="s">
        <v>315</v>
      </c>
      <c r="H91" s="79" t="s">
        <v>444</v>
      </c>
      <c r="I91" s="79" t="s">
        <v>136</v>
      </c>
      <c r="J91" s="79"/>
      <c r="K91" s="86">
        <v>4.1100000000600989</v>
      </c>
      <c r="L91" s="92" t="s">
        <v>138</v>
      </c>
      <c r="M91" s="93">
        <v>2.5000000000000001E-2</v>
      </c>
      <c r="N91" s="93">
        <v>3.199999999989682E-3</v>
      </c>
      <c r="O91" s="86">
        <v>34814.007978999995</v>
      </c>
      <c r="P91" s="88">
        <v>111.36</v>
      </c>
      <c r="Q91" s="79"/>
      <c r="R91" s="86">
        <v>38.768878896999993</v>
      </c>
      <c r="S91" s="87">
        <v>7.6917060419481561E-5</v>
      </c>
      <c r="T91" s="87">
        <v>1.6832342687162995E-3</v>
      </c>
      <c r="U91" s="87">
        <f>R91/'סכום נכסי הקרן'!$C$42</f>
        <v>3.1437898765237289E-4</v>
      </c>
    </row>
    <row r="92" spans="2:21">
      <c r="B92" s="85" t="s">
        <v>449</v>
      </c>
      <c r="C92" s="79" t="s">
        <v>450</v>
      </c>
      <c r="D92" s="92" t="s">
        <v>125</v>
      </c>
      <c r="E92" s="92" t="s">
        <v>254</v>
      </c>
      <c r="F92" s="79" t="s">
        <v>364</v>
      </c>
      <c r="G92" s="92" t="s">
        <v>315</v>
      </c>
      <c r="H92" s="79" t="s">
        <v>444</v>
      </c>
      <c r="I92" s="79" t="s">
        <v>136</v>
      </c>
      <c r="J92" s="79"/>
      <c r="K92" s="86">
        <v>5.139999999946113</v>
      </c>
      <c r="L92" s="92" t="s">
        <v>138</v>
      </c>
      <c r="M92" s="93">
        <v>1.34E-2</v>
      </c>
      <c r="N92" s="93">
        <v>2.2999999999954329E-3</v>
      </c>
      <c r="O92" s="86">
        <v>40409.339062999992</v>
      </c>
      <c r="P92" s="88">
        <v>108.38</v>
      </c>
      <c r="Q92" s="79"/>
      <c r="R92" s="86">
        <v>43.795639173999994</v>
      </c>
      <c r="S92" s="87">
        <v>1.2497311785504147E-4</v>
      </c>
      <c r="T92" s="87">
        <v>1.9014818786445553E-3</v>
      </c>
      <c r="U92" s="87">
        <f>R92/'סכום נכסי הקרן'!$C$42</f>
        <v>3.5514126533527768E-4</v>
      </c>
    </row>
    <row r="93" spans="2:21">
      <c r="B93" s="85" t="s">
        <v>451</v>
      </c>
      <c r="C93" s="79" t="s">
        <v>452</v>
      </c>
      <c r="D93" s="92" t="s">
        <v>125</v>
      </c>
      <c r="E93" s="92" t="s">
        <v>254</v>
      </c>
      <c r="F93" s="79" t="s">
        <v>364</v>
      </c>
      <c r="G93" s="92" t="s">
        <v>315</v>
      </c>
      <c r="H93" s="79" t="s">
        <v>444</v>
      </c>
      <c r="I93" s="79" t="s">
        <v>136</v>
      </c>
      <c r="J93" s="79"/>
      <c r="K93" s="86">
        <v>5.0499999999669631</v>
      </c>
      <c r="L93" s="92" t="s">
        <v>138</v>
      </c>
      <c r="M93" s="93">
        <v>1.95E-2</v>
      </c>
      <c r="N93" s="93">
        <v>6.6999999999613532E-3</v>
      </c>
      <c r="O93" s="86">
        <v>73596.041144999981</v>
      </c>
      <c r="P93" s="88">
        <v>108.99</v>
      </c>
      <c r="Q93" s="79"/>
      <c r="R93" s="86">
        <v>80.212325792999977</v>
      </c>
      <c r="S93" s="87">
        <v>1.0777095125076085E-4</v>
      </c>
      <c r="T93" s="87">
        <v>3.4825906600735282E-3</v>
      </c>
      <c r="U93" s="87">
        <f>R93/'סכום נכסי הקרן'!$C$42</f>
        <v>6.5044619544046172E-4</v>
      </c>
    </row>
    <row r="94" spans="2:21">
      <c r="B94" s="85" t="s">
        <v>453</v>
      </c>
      <c r="C94" s="79" t="s">
        <v>454</v>
      </c>
      <c r="D94" s="92" t="s">
        <v>125</v>
      </c>
      <c r="E94" s="92" t="s">
        <v>254</v>
      </c>
      <c r="F94" s="79" t="s">
        <v>364</v>
      </c>
      <c r="G94" s="92" t="s">
        <v>315</v>
      </c>
      <c r="H94" s="79" t="s">
        <v>444</v>
      </c>
      <c r="I94" s="79" t="s">
        <v>136</v>
      </c>
      <c r="J94" s="79"/>
      <c r="K94" s="86">
        <v>6.2100000000194564</v>
      </c>
      <c r="L94" s="92" t="s">
        <v>138</v>
      </c>
      <c r="M94" s="93">
        <v>3.3500000000000002E-2</v>
      </c>
      <c r="N94" s="93">
        <v>9.700000000058169E-3</v>
      </c>
      <c r="O94" s="86">
        <v>85633.671638</v>
      </c>
      <c r="P94" s="88">
        <v>116.44</v>
      </c>
      <c r="Q94" s="79"/>
      <c r="R94" s="86">
        <v>99.711847785999979</v>
      </c>
      <c r="S94" s="87">
        <v>1.7293757436925831E-4</v>
      </c>
      <c r="T94" s="87">
        <v>4.3292043506423473E-3</v>
      </c>
      <c r="U94" s="87">
        <f>R94/'סכום נכסי הקרן'!$C$42</f>
        <v>8.0856889999818596E-4</v>
      </c>
    </row>
    <row r="95" spans="2:21">
      <c r="B95" s="85" t="s">
        <v>455</v>
      </c>
      <c r="C95" s="79" t="s">
        <v>456</v>
      </c>
      <c r="D95" s="92" t="s">
        <v>125</v>
      </c>
      <c r="E95" s="92" t="s">
        <v>254</v>
      </c>
      <c r="F95" s="79" t="s">
        <v>261</v>
      </c>
      <c r="G95" s="92" t="s">
        <v>262</v>
      </c>
      <c r="H95" s="79" t="s">
        <v>444</v>
      </c>
      <c r="I95" s="79" t="s">
        <v>136</v>
      </c>
      <c r="J95" s="79"/>
      <c r="K95" s="86">
        <v>1.7199999999961146</v>
      </c>
      <c r="L95" s="92" t="s">
        <v>138</v>
      </c>
      <c r="M95" s="93">
        <v>2.7999999999999997E-2</v>
      </c>
      <c r="N95" s="93">
        <v>5.2000000000259009E-3</v>
      </c>
      <c r="O95" s="86">
        <f>144495.0976/50000</f>
        <v>2.8899019520000002</v>
      </c>
      <c r="P95" s="88">
        <v>5344000</v>
      </c>
      <c r="Q95" s="79"/>
      <c r="R95" s="86">
        <v>154.43636455499998</v>
      </c>
      <c r="S95" s="87">
        <f>816.956508169842%/50000</f>
        <v>1.6339130163396838E-4</v>
      </c>
      <c r="T95" s="87">
        <v>6.7051869579611402E-3</v>
      </c>
      <c r="U95" s="87">
        <f>R95/'סכום נכסי הקרן'!$C$42</f>
        <v>1.2523330394594078E-3</v>
      </c>
    </row>
    <row r="96" spans="2:21">
      <c r="B96" s="85" t="s">
        <v>457</v>
      </c>
      <c r="C96" s="79" t="s">
        <v>458</v>
      </c>
      <c r="D96" s="92" t="s">
        <v>125</v>
      </c>
      <c r="E96" s="92" t="s">
        <v>254</v>
      </c>
      <c r="F96" s="79" t="s">
        <v>261</v>
      </c>
      <c r="G96" s="92" t="s">
        <v>262</v>
      </c>
      <c r="H96" s="79" t="s">
        <v>444</v>
      </c>
      <c r="I96" s="79" t="s">
        <v>136</v>
      </c>
      <c r="J96" s="79"/>
      <c r="K96" s="86">
        <v>2.9699999999595694</v>
      </c>
      <c r="L96" s="92" t="s">
        <v>138</v>
      </c>
      <c r="M96" s="93">
        <v>1.49E-2</v>
      </c>
      <c r="N96" s="93">
        <v>1.1000000000122516E-2</v>
      </c>
      <c r="O96" s="86">
        <f>7812.9184/50000</f>
        <v>0.15625836799999998</v>
      </c>
      <c r="P96" s="88">
        <v>5147654</v>
      </c>
      <c r="Q96" s="86">
        <v>0.11851523899999998</v>
      </c>
      <c r="R96" s="86">
        <v>8.1621550889999988</v>
      </c>
      <c r="S96" s="87">
        <f>129.181851851852%/50000</f>
        <v>2.5836370370370401E-5</v>
      </c>
      <c r="T96" s="87">
        <v>3.5437751988864116E-4</v>
      </c>
      <c r="U96" s="87">
        <f>R96/'סכום נכסי הקרן'!$C$42</f>
        <v>6.6187367985511835E-5</v>
      </c>
    </row>
    <row r="97" spans="2:21">
      <c r="B97" s="85" t="s">
        <v>459</v>
      </c>
      <c r="C97" s="79" t="s">
        <v>460</v>
      </c>
      <c r="D97" s="92" t="s">
        <v>125</v>
      </c>
      <c r="E97" s="92" t="s">
        <v>254</v>
      </c>
      <c r="F97" s="79" t="s">
        <v>261</v>
      </c>
      <c r="G97" s="92" t="s">
        <v>262</v>
      </c>
      <c r="H97" s="79" t="s">
        <v>444</v>
      </c>
      <c r="I97" s="79" t="s">
        <v>136</v>
      </c>
      <c r="J97" s="79"/>
      <c r="K97" s="86">
        <v>4.5899999999921279</v>
      </c>
      <c r="L97" s="92" t="s">
        <v>138</v>
      </c>
      <c r="M97" s="93">
        <v>2.2000000000000002E-2</v>
      </c>
      <c r="N97" s="93">
        <v>1.5600000000093288E-2</v>
      </c>
      <c r="O97" s="86">
        <f>32919.6/50000</f>
        <v>0.65839199999999998</v>
      </c>
      <c r="P97" s="88">
        <v>5210000</v>
      </c>
      <c r="Q97" s="79"/>
      <c r="R97" s="86">
        <v>34.302223753</v>
      </c>
      <c r="S97" s="87">
        <f>653.945172824791%/50000</f>
        <v>1.3078903456495821E-4</v>
      </c>
      <c r="T97" s="87">
        <v>1.4893048279168001E-3</v>
      </c>
      <c r="U97" s="87">
        <f>R97/'סכום נכסי הקרן'!$C$42</f>
        <v>2.7815863353551336E-4</v>
      </c>
    </row>
    <row r="98" spans="2:21">
      <c r="B98" s="85" t="s">
        <v>461</v>
      </c>
      <c r="C98" s="79" t="s">
        <v>462</v>
      </c>
      <c r="D98" s="92" t="s">
        <v>125</v>
      </c>
      <c r="E98" s="92" t="s">
        <v>254</v>
      </c>
      <c r="F98" s="79" t="s">
        <v>463</v>
      </c>
      <c r="G98" s="92" t="s">
        <v>315</v>
      </c>
      <c r="H98" s="79" t="s">
        <v>444</v>
      </c>
      <c r="I98" s="79" t="s">
        <v>136</v>
      </c>
      <c r="J98" s="79"/>
      <c r="K98" s="86">
        <v>5.6699999999838839</v>
      </c>
      <c r="L98" s="92" t="s">
        <v>138</v>
      </c>
      <c r="M98" s="93">
        <v>0.04</v>
      </c>
      <c r="N98" s="93">
        <v>1.189999999989071E-2</v>
      </c>
      <c r="O98" s="86">
        <v>45479.312652999994</v>
      </c>
      <c r="P98" s="88">
        <v>118.7</v>
      </c>
      <c r="Q98" s="79"/>
      <c r="R98" s="86">
        <v>53.983942860999989</v>
      </c>
      <c r="S98" s="87">
        <v>1.5376055607865436E-5</v>
      </c>
      <c r="T98" s="87">
        <v>2.3438289981371971E-3</v>
      </c>
      <c r="U98" s="87">
        <f>R98/'סכום נכסי הקרן'!$C$42</f>
        <v>4.3775878459663165E-4</v>
      </c>
    </row>
    <row r="99" spans="2:21">
      <c r="B99" s="85" t="s">
        <v>464</v>
      </c>
      <c r="C99" s="79" t="s">
        <v>465</v>
      </c>
      <c r="D99" s="92" t="s">
        <v>125</v>
      </c>
      <c r="E99" s="92" t="s">
        <v>254</v>
      </c>
      <c r="F99" s="79" t="s">
        <v>463</v>
      </c>
      <c r="G99" s="92" t="s">
        <v>315</v>
      </c>
      <c r="H99" s="79" t="s">
        <v>444</v>
      </c>
      <c r="I99" s="79" t="s">
        <v>136</v>
      </c>
      <c r="J99" s="79"/>
      <c r="K99" s="86">
        <v>5.9600000000183115</v>
      </c>
      <c r="L99" s="92" t="s">
        <v>138</v>
      </c>
      <c r="M99" s="93">
        <v>2.7799999999999998E-2</v>
      </c>
      <c r="N99" s="93">
        <v>1.2900000000004503E-2</v>
      </c>
      <c r="O99" s="86">
        <v>118801.42294899999</v>
      </c>
      <c r="P99" s="88">
        <v>112.17</v>
      </c>
      <c r="Q99" s="79"/>
      <c r="R99" s="86">
        <v>133.25955478599997</v>
      </c>
      <c r="S99" s="87">
        <v>6.596011512289643E-5</v>
      </c>
      <c r="T99" s="87">
        <v>5.7857502107709798E-3</v>
      </c>
      <c r="U99" s="87">
        <f>R99/'סכום נכסי הקרן'!$C$42</f>
        <v>1.0806091153662538E-3</v>
      </c>
    </row>
    <row r="100" spans="2:21">
      <c r="B100" s="85" t="s">
        <v>466</v>
      </c>
      <c r="C100" s="79" t="s">
        <v>467</v>
      </c>
      <c r="D100" s="92" t="s">
        <v>125</v>
      </c>
      <c r="E100" s="92" t="s">
        <v>254</v>
      </c>
      <c r="F100" s="79" t="s">
        <v>309</v>
      </c>
      <c r="G100" s="92" t="s">
        <v>262</v>
      </c>
      <c r="H100" s="79" t="s">
        <v>436</v>
      </c>
      <c r="I100" s="79" t="s">
        <v>258</v>
      </c>
      <c r="J100" s="79"/>
      <c r="K100" s="86">
        <v>0.54999999999822047</v>
      </c>
      <c r="L100" s="92" t="s">
        <v>138</v>
      </c>
      <c r="M100" s="93">
        <v>6.4000000000000001E-2</v>
      </c>
      <c r="N100" s="93">
        <v>9.5000000000016165E-3</v>
      </c>
      <c r="O100" s="86">
        <v>259661.85405799997</v>
      </c>
      <c r="P100" s="88">
        <v>119.03</v>
      </c>
      <c r="Q100" s="79"/>
      <c r="R100" s="86">
        <v>309.07552768099993</v>
      </c>
      <c r="S100" s="87">
        <v>2.0740087729641154E-4</v>
      </c>
      <c r="T100" s="87">
        <v>1.3419178852099587E-2</v>
      </c>
      <c r="U100" s="87">
        <f>R100/'סכום נכסי הקרן'!$C$42</f>
        <v>2.5063105837707022E-3</v>
      </c>
    </row>
    <row r="101" spans="2:21">
      <c r="B101" s="85" t="s">
        <v>468</v>
      </c>
      <c r="C101" s="79" t="s">
        <v>469</v>
      </c>
      <c r="D101" s="92" t="s">
        <v>125</v>
      </c>
      <c r="E101" s="92" t="s">
        <v>254</v>
      </c>
      <c r="F101" s="79" t="s">
        <v>381</v>
      </c>
      <c r="G101" s="92" t="s">
        <v>382</v>
      </c>
      <c r="H101" s="79" t="s">
        <v>436</v>
      </c>
      <c r="I101" s="79" t="s">
        <v>258</v>
      </c>
      <c r="J101" s="79"/>
      <c r="K101" s="86">
        <v>3.450000000008302</v>
      </c>
      <c r="L101" s="92" t="s">
        <v>138</v>
      </c>
      <c r="M101" s="93">
        <v>3.85E-2</v>
      </c>
      <c r="N101" s="93">
        <v>-4.9000000001114862E-3</v>
      </c>
      <c r="O101" s="86">
        <v>34504.63077199999</v>
      </c>
      <c r="P101" s="88">
        <v>122.18</v>
      </c>
      <c r="Q101" s="79"/>
      <c r="R101" s="86">
        <v>42.157757696999994</v>
      </c>
      <c r="S101" s="87">
        <v>1.4404124475342776E-4</v>
      </c>
      <c r="T101" s="87">
        <v>1.8303697312567853E-3</v>
      </c>
      <c r="U101" s="87">
        <f>R101/'סכום נכסי הקרן'!$C$42</f>
        <v>3.4185959366244323E-4</v>
      </c>
    </row>
    <row r="102" spans="2:21">
      <c r="B102" s="85" t="s">
        <v>470</v>
      </c>
      <c r="C102" s="79" t="s">
        <v>471</v>
      </c>
      <c r="D102" s="92" t="s">
        <v>125</v>
      </c>
      <c r="E102" s="92" t="s">
        <v>254</v>
      </c>
      <c r="F102" s="79" t="s">
        <v>381</v>
      </c>
      <c r="G102" s="92" t="s">
        <v>382</v>
      </c>
      <c r="H102" s="79" t="s">
        <v>436</v>
      </c>
      <c r="I102" s="79" t="s">
        <v>258</v>
      </c>
      <c r="J102" s="79"/>
      <c r="K102" s="86">
        <v>0.67000000002389093</v>
      </c>
      <c r="L102" s="92" t="s">
        <v>138</v>
      </c>
      <c r="M102" s="93">
        <v>3.9E-2</v>
      </c>
      <c r="N102" s="93">
        <v>5.8999999998998144E-3</v>
      </c>
      <c r="O102" s="86">
        <v>22965.877750999996</v>
      </c>
      <c r="P102" s="88">
        <v>113</v>
      </c>
      <c r="Q102" s="79"/>
      <c r="R102" s="86">
        <v>25.951441313999993</v>
      </c>
      <c r="S102" s="87">
        <v>1.1538757615464809E-4</v>
      </c>
      <c r="T102" s="87">
        <v>1.1267376458926946E-3</v>
      </c>
      <c r="U102" s="87">
        <f>R102/'סכום נכסי הקרן'!$C$42</f>
        <v>2.1044167591461124E-4</v>
      </c>
    </row>
    <row r="103" spans="2:21">
      <c r="B103" s="85" t="s">
        <v>472</v>
      </c>
      <c r="C103" s="79" t="s">
        <v>473</v>
      </c>
      <c r="D103" s="92" t="s">
        <v>125</v>
      </c>
      <c r="E103" s="92" t="s">
        <v>254</v>
      </c>
      <c r="F103" s="79" t="s">
        <v>381</v>
      </c>
      <c r="G103" s="92" t="s">
        <v>382</v>
      </c>
      <c r="H103" s="79" t="s">
        <v>436</v>
      </c>
      <c r="I103" s="79" t="s">
        <v>258</v>
      </c>
      <c r="J103" s="79"/>
      <c r="K103" s="86">
        <v>1.620000000002745</v>
      </c>
      <c r="L103" s="92" t="s">
        <v>138</v>
      </c>
      <c r="M103" s="93">
        <v>3.9E-2</v>
      </c>
      <c r="N103" s="93">
        <v>-1.2000000000274508E-3</v>
      </c>
      <c r="O103" s="86">
        <v>37071.095829999991</v>
      </c>
      <c r="P103" s="88">
        <v>117.92</v>
      </c>
      <c r="Q103" s="79"/>
      <c r="R103" s="86">
        <v>43.714235373999998</v>
      </c>
      <c r="S103" s="87">
        <v>9.2902447369575141E-5</v>
      </c>
      <c r="T103" s="87">
        <v>1.8979475575689379E-3</v>
      </c>
      <c r="U103" s="87">
        <f>R103/'סכום נכסי הקרן'!$C$42</f>
        <v>3.5448115740945794E-4</v>
      </c>
    </row>
    <row r="104" spans="2:21">
      <c r="B104" s="85" t="s">
        <v>474</v>
      </c>
      <c r="C104" s="79" t="s">
        <v>475</v>
      </c>
      <c r="D104" s="92" t="s">
        <v>125</v>
      </c>
      <c r="E104" s="92" t="s">
        <v>254</v>
      </c>
      <c r="F104" s="79" t="s">
        <v>381</v>
      </c>
      <c r="G104" s="92" t="s">
        <v>382</v>
      </c>
      <c r="H104" s="79" t="s">
        <v>436</v>
      </c>
      <c r="I104" s="79" t="s">
        <v>258</v>
      </c>
      <c r="J104" s="79"/>
      <c r="K104" s="86">
        <v>4.3199999999762424</v>
      </c>
      <c r="L104" s="92" t="s">
        <v>138</v>
      </c>
      <c r="M104" s="93">
        <v>3.85E-2</v>
      </c>
      <c r="N104" s="93">
        <v>-2.7999999999634502E-3</v>
      </c>
      <c r="O104" s="86">
        <v>34836.99496199999</v>
      </c>
      <c r="P104" s="88">
        <v>125.66</v>
      </c>
      <c r="Q104" s="79"/>
      <c r="R104" s="86">
        <v>43.776167721999997</v>
      </c>
      <c r="S104" s="87">
        <v>1.3934797984799997E-4</v>
      </c>
      <c r="T104" s="87">
        <v>1.9006364836731109E-3</v>
      </c>
      <c r="U104" s="87">
        <f>R104/'סכום נכסי הקרן'!$C$42</f>
        <v>3.5498337025184894E-4</v>
      </c>
    </row>
    <row r="105" spans="2:21">
      <c r="B105" s="85" t="s">
        <v>476</v>
      </c>
      <c r="C105" s="79" t="s">
        <v>477</v>
      </c>
      <c r="D105" s="92" t="s">
        <v>125</v>
      </c>
      <c r="E105" s="92" t="s">
        <v>254</v>
      </c>
      <c r="F105" s="79" t="s">
        <v>478</v>
      </c>
      <c r="G105" s="92" t="s">
        <v>262</v>
      </c>
      <c r="H105" s="79" t="s">
        <v>444</v>
      </c>
      <c r="I105" s="79" t="s">
        <v>136</v>
      </c>
      <c r="J105" s="79"/>
      <c r="K105" s="86">
        <v>1.2500000000059037</v>
      </c>
      <c r="L105" s="92" t="s">
        <v>138</v>
      </c>
      <c r="M105" s="93">
        <v>0.02</v>
      </c>
      <c r="N105" s="93">
        <v>-9.9999999936239552E-5</v>
      </c>
      <c r="O105" s="86">
        <v>39675.81807899999</v>
      </c>
      <c r="P105" s="88">
        <v>106.73</v>
      </c>
      <c r="Q105" s="79"/>
      <c r="R105" s="86">
        <v>42.346002426999995</v>
      </c>
      <c r="S105" s="87">
        <v>9.2975046595531358E-5</v>
      </c>
      <c r="T105" s="87">
        <v>1.838542781121938E-3</v>
      </c>
      <c r="U105" s="87">
        <f>R105/'סכום נכסי הקרן'!$C$42</f>
        <v>3.4338608061104762E-4</v>
      </c>
    </row>
    <row r="106" spans="2:21">
      <c r="B106" s="85" t="s">
        <v>479</v>
      </c>
      <c r="C106" s="79" t="s">
        <v>480</v>
      </c>
      <c r="D106" s="92" t="s">
        <v>125</v>
      </c>
      <c r="E106" s="92" t="s">
        <v>254</v>
      </c>
      <c r="F106" s="79" t="s">
        <v>393</v>
      </c>
      <c r="G106" s="92" t="s">
        <v>315</v>
      </c>
      <c r="H106" s="79" t="s">
        <v>444</v>
      </c>
      <c r="I106" s="79" t="s">
        <v>136</v>
      </c>
      <c r="J106" s="79"/>
      <c r="K106" s="86">
        <v>6.7900000000102407</v>
      </c>
      <c r="L106" s="92" t="s">
        <v>138</v>
      </c>
      <c r="M106" s="93">
        <v>2.4E-2</v>
      </c>
      <c r="N106" s="93">
        <v>8.3000000000078792E-3</v>
      </c>
      <c r="O106" s="86">
        <v>100825.50718899998</v>
      </c>
      <c r="P106" s="88">
        <v>113.32</v>
      </c>
      <c r="Q106" s="79"/>
      <c r="R106" s="86">
        <v>114.25546467699996</v>
      </c>
      <c r="S106" s="87">
        <v>1.8524566529850008E-4</v>
      </c>
      <c r="T106" s="87">
        <v>4.9606467611141829E-3</v>
      </c>
      <c r="U106" s="87">
        <f>R106/'סכום נכסי הקרן'!$C$42</f>
        <v>9.2650389541406664E-4</v>
      </c>
    </row>
    <row r="107" spans="2:21">
      <c r="B107" s="85" t="s">
        <v>481</v>
      </c>
      <c r="C107" s="79" t="s">
        <v>482</v>
      </c>
      <c r="D107" s="92" t="s">
        <v>125</v>
      </c>
      <c r="E107" s="92" t="s">
        <v>254</v>
      </c>
      <c r="F107" s="79" t="s">
        <v>393</v>
      </c>
      <c r="G107" s="92" t="s">
        <v>315</v>
      </c>
      <c r="H107" s="79" t="s">
        <v>444</v>
      </c>
      <c r="I107" s="79" t="s">
        <v>136</v>
      </c>
      <c r="J107" s="79"/>
      <c r="K107" s="86">
        <v>2.6200000000556138</v>
      </c>
      <c r="L107" s="92" t="s">
        <v>138</v>
      </c>
      <c r="M107" s="93">
        <v>3.4799999999999998E-2</v>
      </c>
      <c r="N107" s="93">
        <v>9.9999999814619168E-4</v>
      </c>
      <c r="O107" s="86">
        <v>1956.5836559999996</v>
      </c>
      <c r="P107" s="88">
        <v>110.28</v>
      </c>
      <c r="Q107" s="79"/>
      <c r="R107" s="86">
        <v>2.1577204739999996</v>
      </c>
      <c r="S107" s="87">
        <v>4.2072612517020282E-6</v>
      </c>
      <c r="T107" s="87">
        <v>9.3682075610100336E-5</v>
      </c>
      <c r="U107" s="87">
        <f>R107/'סכום נכסי הקרן'!$C$42</f>
        <v>1.7497074910396993E-5</v>
      </c>
    </row>
    <row r="108" spans="2:21">
      <c r="B108" s="85" t="s">
        <v>483</v>
      </c>
      <c r="C108" s="79" t="s">
        <v>484</v>
      </c>
      <c r="D108" s="92" t="s">
        <v>125</v>
      </c>
      <c r="E108" s="92" t="s">
        <v>254</v>
      </c>
      <c r="F108" s="79" t="s">
        <v>398</v>
      </c>
      <c r="G108" s="92" t="s">
        <v>382</v>
      </c>
      <c r="H108" s="79" t="s">
        <v>444</v>
      </c>
      <c r="I108" s="79" t="s">
        <v>136</v>
      </c>
      <c r="J108" s="79"/>
      <c r="K108" s="86">
        <v>1.7900000000022935</v>
      </c>
      <c r="L108" s="92" t="s">
        <v>138</v>
      </c>
      <c r="M108" s="93">
        <v>3.7499999999999999E-2</v>
      </c>
      <c r="N108" s="93">
        <v>-4.0999999999622684E-3</v>
      </c>
      <c r="O108" s="86">
        <v>115071.18279599998</v>
      </c>
      <c r="P108" s="88">
        <v>117.46</v>
      </c>
      <c r="Q108" s="79"/>
      <c r="R108" s="86">
        <v>135.16261831099996</v>
      </c>
      <c r="S108" s="87">
        <v>1.4853619330872301E-4</v>
      </c>
      <c r="T108" s="87">
        <v>5.8683758071761396E-3</v>
      </c>
      <c r="U108" s="87">
        <f>R108/'סכום נכסי הקרן'!$C$42</f>
        <v>1.0960411629634297E-3</v>
      </c>
    </row>
    <row r="109" spans="2:21">
      <c r="B109" s="85" t="s">
        <v>485</v>
      </c>
      <c r="C109" s="79" t="s">
        <v>486</v>
      </c>
      <c r="D109" s="92" t="s">
        <v>125</v>
      </c>
      <c r="E109" s="92" t="s">
        <v>254</v>
      </c>
      <c r="F109" s="79" t="s">
        <v>398</v>
      </c>
      <c r="G109" s="92" t="s">
        <v>382</v>
      </c>
      <c r="H109" s="79" t="s">
        <v>444</v>
      </c>
      <c r="I109" s="79" t="s">
        <v>136</v>
      </c>
      <c r="J109" s="79"/>
      <c r="K109" s="86">
        <v>5.4900000000110554</v>
      </c>
      <c r="L109" s="92" t="s">
        <v>138</v>
      </c>
      <c r="M109" s="93">
        <v>2.4799999999999999E-2</v>
      </c>
      <c r="N109" s="93">
        <v>1.8999999999813372E-3</v>
      </c>
      <c r="O109" s="86">
        <v>60660.502887999995</v>
      </c>
      <c r="P109" s="88">
        <v>114.83</v>
      </c>
      <c r="Q109" s="79"/>
      <c r="R109" s="86">
        <v>69.656455526999977</v>
      </c>
      <c r="S109" s="87">
        <v>1.432407981944895E-4</v>
      </c>
      <c r="T109" s="87">
        <v>3.0242848469222081E-3</v>
      </c>
      <c r="U109" s="87">
        <f>R109/'סכום נכסי הקרן'!$C$42</f>
        <v>5.6484805841845829E-4</v>
      </c>
    </row>
    <row r="110" spans="2:21">
      <c r="B110" s="85" t="s">
        <v>487</v>
      </c>
      <c r="C110" s="79" t="s">
        <v>488</v>
      </c>
      <c r="D110" s="92" t="s">
        <v>125</v>
      </c>
      <c r="E110" s="92" t="s">
        <v>254</v>
      </c>
      <c r="F110" s="79" t="s">
        <v>489</v>
      </c>
      <c r="G110" s="92" t="s">
        <v>315</v>
      </c>
      <c r="H110" s="79" t="s">
        <v>436</v>
      </c>
      <c r="I110" s="79" t="s">
        <v>258</v>
      </c>
      <c r="J110" s="79"/>
      <c r="K110" s="86">
        <v>4.0399999999902283</v>
      </c>
      <c r="L110" s="92" t="s">
        <v>138</v>
      </c>
      <c r="M110" s="93">
        <v>2.8500000000000001E-2</v>
      </c>
      <c r="N110" s="93">
        <v>-2.3999999999689088E-3</v>
      </c>
      <c r="O110" s="86">
        <v>153068.33847199997</v>
      </c>
      <c r="P110" s="88">
        <v>117.67</v>
      </c>
      <c r="Q110" s="79"/>
      <c r="R110" s="86">
        <v>180.11550921899996</v>
      </c>
      <c r="S110" s="87">
        <v>2.2411176935871154E-4</v>
      </c>
      <c r="T110" s="87">
        <v>7.8201022590871899E-3</v>
      </c>
      <c r="U110" s="87">
        <f>R110/'סכום נכסי הקרן'!$C$42</f>
        <v>1.4605666467477488E-3</v>
      </c>
    </row>
    <row r="111" spans="2:21">
      <c r="B111" s="85" t="s">
        <v>490</v>
      </c>
      <c r="C111" s="79" t="s">
        <v>491</v>
      </c>
      <c r="D111" s="92" t="s">
        <v>125</v>
      </c>
      <c r="E111" s="92" t="s">
        <v>254</v>
      </c>
      <c r="F111" s="79" t="s">
        <v>492</v>
      </c>
      <c r="G111" s="92" t="s">
        <v>315</v>
      </c>
      <c r="H111" s="79" t="s">
        <v>436</v>
      </c>
      <c r="I111" s="79" t="s">
        <v>258</v>
      </c>
      <c r="J111" s="79"/>
      <c r="K111" s="86">
        <v>6.0799999999985213</v>
      </c>
      <c r="L111" s="92" t="s">
        <v>138</v>
      </c>
      <c r="M111" s="93">
        <v>1.3999999999999999E-2</v>
      </c>
      <c r="N111" s="93">
        <v>3.7999999999759472E-3</v>
      </c>
      <c r="O111" s="86">
        <v>100319.10040599998</v>
      </c>
      <c r="P111" s="88">
        <v>107.75</v>
      </c>
      <c r="Q111" s="86"/>
      <c r="R111" s="86">
        <v>108.09383082699996</v>
      </c>
      <c r="S111" s="87">
        <v>2.2116203793209874E-4</v>
      </c>
      <c r="T111" s="87">
        <v>4.6931261739144095E-3</v>
      </c>
      <c r="U111" s="87">
        <f>R111/'סכום נכסי הקרן'!$C$42</f>
        <v>8.7653886502992806E-4</v>
      </c>
    </row>
    <row r="112" spans="2:21">
      <c r="B112" s="85" t="s">
        <v>493</v>
      </c>
      <c r="C112" s="79" t="s">
        <v>494</v>
      </c>
      <c r="D112" s="92" t="s">
        <v>125</v>
      </c>
      <c r="E112" s="92" t="s">
        <v>254</v>
      </c>
      <c r="F112" s="79" t="s">
        <v>273</v>
      </c>
      <c r="G112" s="92" t="s">
        <v>262</v>
      </c>
      <c r="H112" s="79" t="s">
        <v>444</v>
      </c>
      <c r="I112" s="79" t="s">
        <v>136</v>
      </c>
      <c r="J112" s="79"/>
      <c r="K112" s="86">
        <v>3.8999999999954742</v>
      </c>
      <c r="L112" s="92" t="s">
        <v>138</v>
      </c>
      <c r="M112" s="93">
        <v>1.8200000000000001E-2</v>
      </c>
      <c r="N112" s="93">
        <v>1.2300000000002264E-2</v>
      </c>
      <c r="O112" s="86">
        <f>84537.5328/50000</f>
        <v>1.6907506560000001</v>
      </c>
      <c r="P112" s="88">
        <v>5227375</v>
      </c>
      <c r="Q112" s="79"/>
      <c r="R112" s="86">
        <v>88.381880325999987</v>
      </c>
      <c r="S112" s="87">
        <f>594.87392020266%/50000</f>
        <v>1.1897478404053199E-4</v>
      </c>
      <c r="T112" s="87">
        <v>3.8372894427395471E-3</v>
      </c>
      <c r="U112" s="87">
        <f>R112/'סכום נכסי הקרן'!$C$42</f>
        <v>7.1669356592746691E-4</v>
      </c>
    </row>
    <row r="113" spans="2:21">
      <c r="B113" s="85" t="s">
        <v>495</v>
      </c>
      <c r="C113" s="79" t="s">
        <v>496</v>
      </c>
      <c r="D113" s="92" t="s">
        <v>125</v>
      </c>
      <c r="E113" s="92" t="s">
        <v>254</v>
      </c>
      <c r="F113" s="79" t="s">
        <v>273</v>
      </c>
      <c r="G113" s="92" t="s">
        <v>262</v>
      </c>
      <c r="H113" s="79" t="s">
        <v>444</v>
      </c>
      <c r="I113" s="79" t="s">
        <v>136</v>
      </c>
      <c r="J113" s="79"/>
      <c r="K113" s="86">
        <v>3.1599999999985147</v>
      </c>
      <c r="L113" s="92" t="s">
        <v>138</v>
      </c>
      <c r="M113" s="93">
        <v>1.06E-2</v>
      </c>
      <c r="N113" s="93">
        <v>1.1299999999964736E-2</v>
      </c>
      <c r="O113" s="86">
        <f>105342.72/50000</f>
        <v>2.1068544</v>
      </c>
      <c r="P113" s="88">
        <v>5114839</v>
      </c>
      <c r="Q113" s="79"/>
      <c r="R113" s="86">
        <v>107.76221022599999</v>
      </c>
      <c r="S113" s="87">
        <f>775.776714043744%/50000</f>
        <v>1.5515534280874881E-4</v>
      </c>
      <c r="T113" s="87">
        <v>4.678728152209979E-3</v>
      </c>
      <c r="U113" s="87">
        <f>R113/'סכום נכסי הקרן'!$C$42</f>
        <v>8.7384973519710459E-4</v>
      </c>
    </row>
    <row r="114" spans="2:21">
      <c r="B114" s="85" t="s">
        <v>497</v>
      </c>
      <c r="C114" s="79" t="s">
        <v>498</v>
      </c>
      <c r="D114" s="92" t="s">
        <v>125</v>
      </c>
      <c r="E114" s="92" t="s">
        <v>254</v>
      </c>
      <c r="F114" s="79" t="s">
        <v>273</v>
      </c>
      <c r="G114" s="92" t="s">
        <v>262</v>
      </c>
      <c r="H114" s="79" t="s">
        <v>444</v>
      </c>
      <c r="I114" s="79" t="s">
        <v>136</v>
      </c>
      <c r="J114" s="79"/>
      <c r="K114" s="86">
        <v>5.0200000000212661</v>
      </c>
      <c r="L114" s="92" t="s">
        <v>138</v>
      </c>
      <c r="M114" s="93">
        <v>1.89E-2</v>
      </c>
      <c r="N114" s="93">
        <v>1.4100000000069024E-2</v>
      </c>
      <c r="O114" s="86">
        <f>104903.792/50000</f>
        <v>2.0980758399999999</v>
      </c>
      <c r="P114" s="88">
        <v>5109996</v>
      </c>
      <c r="Q114" s="79"/>
      <c r="R114" s="86">
        <v>107.21159318599999</v>
      </c>
      <c r="S114" s="87">
        <f>749.3128%/50000</f>
        <v>1.4986256000000002E-4</v>
      </c>
      <c r="T114" s="87">
        <v>4.6548219290475949E-3</v>
      </c>
      <c r="U114" s="87">
        <f>R114/'סכום נכסי הקרן'!$C$42</f>
        <v>8.6938475110305221E-4</v>
      </c>
    </row>
    <row r="115" spans="2:21">
      <c r="B115" s="85" t="s">
        <v>499</v>
      </c>
      <c r="C115" s="79" t="s">
        <v>500</v>
      </c>
      <c r="D115" s="92" t="s">
        <v>125</v>
      </c>
      <c r="E115" s="92" t="s">
        <v>254</v>
      </c>
      <c r="F115" s="79" t="s">
        <v>273</v>
      </c>
      <c r="G115" s="92" t="s">
        <v>262</v>
      </c>
      <c r="H115" s="79" t="s">
        <v>436</v>
      </c>
      <c r="I115" s="79" t="s">
        <v>258</v>
      </c>
      <c r="J115" s="79"/>
      <c r="K115" s="86">
        <v>2.180000000003397</v>
      </c>
      <c r="L115" s="92" t="s">
        <v>138</v>
      </c>
      <c r="M115" s="93">
        <v>4.4999999999999998E-2</v>
      </c>
      <c r="N115" s="93">
        <v>-4.0000000001156276E-4</v>
      </c>
      <c r="O115" s="86">
        <v>204488.90907399997</v>
      </c>
      <c r="P115" s="88">
        <v>133.97</v>
      </c>
      <c r="Q115" s="86">
        <v>2.7959808499999994</v>
      </c>
      <c r="R115" s="86">
        <v>276.74976691699993</v>
      </c>
      <c r="S115" s="87">
        <v>1.2014735320044095E-4</v>
      </c>
      <c r="T115" s="87">
        <v>1.2015686416198892E-2</v>
      </c>
      <c r="U115" s="87">
        <f>R115/'סכום נכסי הקרן'!$C$42</f>
        <v>2.2441791981539384E-3</v>
      </c>
    </row>
    <row r="116" spans="2:21">
      <c r="B116" s="85" t="s">
        <v>501</v>
      </c>
      <c r="C116" s="79" t="s">
        <v>502</v>
      </c>
      <c r="D116" s="92" t="s">
        <v>125</v>
      </c>
      <c r="E116" s="92" t="s">
        <v>254</v>
      </c>
      <c r="F116" s="79" t="s">
        <v>411</v>
      </c>
      <c r="G116" s="92" t="s">
        <v>315</v>
      </c>
      <c r="H116" s="79" t="s">
        <v>436</v>
      </c>
      <c r="I116" s="79" t="s">
        <v>258</v>
      </c>
      <c r="J116" s="79"/>
      <c r="K116" s="86">
        <v>1.9799999999929006</v>
      </c>
      <c r="L116" s="92" t="s">
        <v>138</v>
      </c>
      <c r="M116" s="93">
        <v>4.9000000000000002E-2</v>
      </c>
      <c r="N116" s="93">
        <v>-1.1999999999956973E-3</v>
      </c>
      <c r="O116" s="86">
        <v>79526.60478899999</v>
      </c>
      <c r="P116" s="88">
        <v>116.9</v>
      </c>
      <c r="Q116" s="79"/>
      <c r="R116" s="86">
        <v>92.966604416999985</v>
      </c>
      <c r="S116" s="87">
        <v>1.1958649142854182E-4</v>
      </c>
      <c r="T116" s="87">
        <v>4.0363451008379693E-3</v>
      </c>
      <c r="U116" s="87">
        <f>R116/'סכום נכסי הקרן'!$C$42</f>
        <v>7.5387134767925131E-4</v>
      </c>
    </row>
    <row r="117" spans="2:21">
      <c r="B117" s="85" t="s">
        <v>503</v>
      </c>
      <c r="C117" s="79" t="s">
        <v>504</v>
      </c>
      <c r="D117" s="92" t="s">
        <v>125</v>
      </c>
      <c r="E117" s="92" t="s">
        <v>254</v>
      </c>
      <c r="F117" s="79" t="s">
        <v>411</v>
      </c>
      <c r="G117" s="92" t="s">
        <v>315</v>
      </c>
      <c r="H117" s="79" t="s">
        <v>436</v>
      </c>
      <c r="I117" s="79" t="s">
        <v>258</v>
      </c>
      <c r="J117" s="79"/>
      <c r="K117" s="86">
        <v>1.85999999999036</v>
      </c>
      <c r="L117" s="92" t="s">
        <v>138</v>
      </c>
      <c r="M117" s="93">
        <v>5.8499999999999996E-2</v>
      </c>
      <c r="N117" s="93">
        <v>2.9999999998504156E-4</v>
      </c>
      <c r="O117" s="86">
        <v>48717.877155000002</v>
      </c>
      <c r="P117" s="88">
        <v>123.5</v>
      </c>
      <c r="Q117" s="79"/>
      <c r="R117" s="86">
        <v>60.166577502999992</v>
      </c>
      <c r="S117" s="87">
        <v>5.1685894910235269E-5</v>
      </c>
      <c r="T117" s="87">
        <v>2.6122613798941078E-3</v>
      </c>
      <c r="U117" s="87">
        <f>R117/'סכום נכסי הקרן'!$C$42</f>
        <v>4.8789411156701919E-4</v>
      </c>
    </row>
    <row r="118" spans="2:21">
      <c r="B118" s="85" t="s">
        <v>505</v>
      </c>
      <c r="C118" s="79" t="s">
        <v>506</v>
      </c>
      <c r="D118" s="92" t="s">
        <v>125</v>
      </c>
      <c r="E118" s="92" t="s">
        <v>254</v>
      </c>
      <c r="F118" s="79" t="s">
        <v>411</v>
      </c>
      <c r="G118" s="92" t="s">
        <v>315</v>
      </c>
      <c r="H118" s="79" t="s">
        <v>436</v>
      </c>
      <c r="I118" s="79" t="s">
        <v>258</v>
      </c>
      <c r="J118" s="79"/>
      <c r="K118" s="86">
        <v>6.8099999999877792</v>
      </c>
      <c r="L118" s="92" t="s">
        <v>138</v>
      </c>
      <c r="M118" s="93">
        <v>2.2499999999999999E-2</v>
      </c>
      <c r="N118" s="93">
        <v>9.3999999999719534E-3</v>
      </c>
      <c r="O118" s="86">
        <v>44560.022698000001</v>
      </c>
      <c r="P118" s="88">
        <v>112.02</v>
      </c>
      <c r="Q118" s="79"/>
      <c r="R118" s="86">
        <v>49.916137580999994</v>
      </c>
      <c r="S118" s="87">
        <v>2.4430907197086103E-4</v>
      </c>
      <c r="T118" s="87">
        <v>2.1672164821046292E-3</v>
      </c>
      <c r="U118" s="87">
        <f>R118/'סכום נכסי הקרן'!$C$42</f>
        <v>4.047727261322912E-4</v>
      </c>
    </row>
    <row r="119" spans="2:21">
      <c r="B119" s="85" t="s">
        <v>507</v>
      </c>
      <c r="C119" s="79" t="s">
        <v>508</v>
      </c>
      <c r="D119" s="92" t="s">
        <v>125</v>
      </c>
      <c r="E119" s="92" t="s">
        <v>254</v>
      </c>
      <c r="F119" s="79" t="s">
        <v>509</v>
      </c>
      <c r="G119" s="92" t="s">
        <v>382</v>
      </c>
      <c r="H119" s="79" t="s">
        <v>444</v>
      </c>
      <c r="I119" s="79" t="s">
        <v>136</v>
      </c>
      <c r="J119" s="79"/>
      <c r="K119" s="86">
        <v>1.7299999999757365</v>
      </c>
      <c r="L119" s="92" t="s">
        <v>138</v>
      </c>
      <c r="M119" s="93">
        <v>4.0500000000000001E-2</v>
      </c>
      <c r="N119" s="93">
        <v>4.0000000001183559E-3</v>
      </c>
      <c r="O119" s="86">
        <v>12959.664575999999</v>
      </c>
      <c r="P119" s="88">
        <v>130.38999999999999</v>
      </c>
      <c r="Q119" s="79"/>
      <c r="R119" s="86">
        <v>16.898106317</v>
      </c>
      <c r="S119" s="87">
        <v>1.1879660848904402E-4</v>
      </c>
      <c r="T119" s="87">
        <v>7.3366763338072137E-4</v>
      </c>
      <c r="U119" s="87">
        <f>R119/'סכום נכסי הקרן'!$C$42</f>
        <v>1.3702768066351566E-4</v>
      </c>
    </row>
    <row r="120" spans="2:21">
      <c r="B120" s="85" t="s">
        <v>510</v>
      </c>
      <c r="C120" s="79" t="s">
        <v>511</v>
      </c>
      <c r="D120" s="92" t="s">
        <v>125</v>
      </c>
      <c r="E120" s="92" t="s">
        <v>254</v>
      </c>
      <c r="F120" s="79" t="s">
        <v>512</v>
      </c>
      <c r="G120" s="92" t="s">
        <v>315</v>
      </c>
      <c r="H120" s="79" t="s">
        <v>444</v>
      </c>
      <c r="I120" s="79" t="s">
        <v>136</v>
      </c>
      <c r="J120" s="79"/>
      <c r="K120" s="86">
        <v>7.4600000000062865</v>
      </c>
      <c r="L120" s="92" t="s">
        <v>138</v>
      </c>
      <c r="M120" s="93">
        <v>1.9599999999999999E-2</v>
      </c>
      <c r="N120" s="93">
        <v>6.4000000000044906E-3</v>
      </c>
      <c r="O120" s="86">
        <v>78989.895050999985</v>
      </c>
      <c r="P120" s="88">
        <v>112.77</v>
      </c>
      <c r="Q120" s="79"/>
      <c r="R120" s="86">
        <v>89.076907713999987</v>
      </c>
      <c r="S120" s="87">
        <v>1.0727781565991534E-4</v>
      </c>
      <c r="T120" s="87">
        <v>3.8674655517853132E-3</v>
      </c>
      <c r="U120" s="87">
        <f>R120/'סכום נכסי הקרן'!$C$42</f>
        <v>7.223295815370651E-4</v>
      </c>
    </row>
    <row r="121" spans="2:21">
      <c r="B121" s="85" t="s">
        <v>513</v>
      </c>
      <c r="C121" s="79" t="s">
        <v>514</v>
      </c>
      <c r="D121" s="92" t="s">
        <v>125</v>
      </c>
      <c r="E121" s="92" t="s">
        <v>254</v>
      </c>
      <c r="F121" s="79" t="s">
        <v>512</v>
      </c>
      <c r="G121" s="92" t="s">
        <v>315</v>
      </c>
      <c r="H121" s="79" t="s">
        <v>444</v>
      </c>
      <c r="I121" s="79" t="s">
        <v>136</v>
      </c>
      <c r="J121" s="79"/>
      <c r="K121" s="86">
        <v>3.3899999999796986</v>
      </c>
      <c r="L121" s="92" t="s">
        <v>138</v>
      </c>
      <c r="M121" s="93">
        <v>2.75E-2</v>
      </c>
      <c r="N121" s="93">
        <v>8.0000000006911099E-4</v>
      </c>
      <c r="O121" s="86">
        <v>20698.401014999996</v>
      </c>
      <c r="P121" s="88">
        <v>111.85</v>
      </c>
      <c r="Q121" s="79"/>
      <c r="R121" s="86">
        <v>23.151161572999996</v>
      </c>
      <c r="S121" s="87">
        <v>4.6720641245509783E-5</v>
      </c>
      <c r="T121" s="87">
        <v>1.0051574775683551E-3</v>
      </c>
      <c r="U121" s="87">
        <f>R121/'סכום נכסי הקרן'!$C$42</f>
        <v>1.877340522957309E-4</v>
      </c>
    </row>
    <row r="122" spans="2:21">
      <c r="B122" s="85" t="s">
        <v>515</v>
      </c>
      <c r="C122" s="79" t="s">
        <v>516</v>
      </c>
      <c r="D122" s="92" t="s">
        <v>125</v>
      </c>
      <c r="E122" s="92" t="s">
        <v>254</v>
      </c>
      <c r="F122" s="79" t="s">
        <v>293</v>
      </c>
      <c r="G122" s="92" t="s">
        <v>262</v>
      </c>
      <c r="H122" s="79" t="s">
        <v>444</v>
      </c>
      <c r="I122" s="79" t="s">
        <v>136</v>
      </c>
      <c r="J122" s="79"/>
      <c r="K122" s="86">
        <v>3.5099999999934632</v>
      </c>
      <c r="L122" s="92" t="s">
        <v>138</v>
      </c>
      <c r="M122" s="93">
        <v>1.4199999999999999E-2</v>
      </c>
      <c r="N122" s="93">
        <v>1.2899999999996558E-2</v>
      </c>
      <c r="O122" s="86">
        <f>169733.4576/50000</f>
        <v>3.3946691520000001</v>
      </c>
      <c r="P122" s="88">
        <v>5138001</v>
      </c>
      <c r="Q122" s="79"/>
      <c r="R122" s="86">
        <v>174.41814491400001</v>
      </c>
      <c r="S122" s="87">
        <f>800.893963101024%/50000</f>
        <v>1.6017879262020482E-4</v>
      </c>
      <c r="T122" s="87">
        <v>7.5727389328219298E-3</v>
      </c>
      <c r="U122" s="87">
        <f>R122/'סכום נכסי הקרן'!$C$42</f>
        <v>1.4143664038350952E-3</v>
      </c>
    </row>
    <row r="123" spans="2:21">
      <c r="B123" s="85" t="s">
        <v>517</v>
      </c>
      <c r="C123" s="79" t="s">
        <v>518</v>
      </c>
      <c r="D123" s="92" t="s">
        <v>125</v>
      </c>
      <c r="E123" s="92" t="s">
        <v>254</v>
      </c>
      <c r="F123" s="79" t="s">
        <v>293</v>
      </c>
      <c r="G123" s="92" t="s">
        <v>262</v>
      </c>
      <c r="H123" s="79" t="s">
        <v>444</v>
      </c>
      <c r="I123" s="79" t="s">
        <v>136</v>
      </c>
      <c r="J123" s="79"/>
      <c r="K123" s="86">
        <v>4.110000000009201</v>
      </c>
      <c r="L123" s="92" t="s">
        <v>138</v>
      </c>
      <c r="M123" s="93">
        <v>1.5900000000000001E-2</v>
      </c>
      <c r="N123" s="93">
        <v>1.209999999999844E-2</v>
      </c>
      <c r="O123" s="86">
        <f>123821.5888/50000</f>
        <v>2.4764317760000001</v>
      </c>
      <c r="P123" s="88">
        <v>5178667</v>
      </c>
      <c r="Q123" s="79"/>
      <c r="R123" s="86">
        <v>128.24615896199998</v>
      </c>
      <c r="S123" s="87">
        <f>827.131521710087%/50000</f>
        <v>1.6542630434201739E-4</v>
      </c>
      <c r="T123" s="87">
        <v>5.5680828473165011E-3</v>
      </c>
      <c r="U123" s="87">
        <f>R123/'סכום נכסי הקרן'!$C$42</f>
        <v>1.0399552107734204E-3</v>
      </c>
    </row>
    <row r="124" spans="2:21">
      <c r="B124" s="85" t="s">
        <v>519</v>
      </c>
      <c r="C124" s="79" t="s">
        <v>520</v>
      </c>
      <c r="D124" s="92" t="s">
        <v>125</v>
      </c>
      <c r="E124" s="92" t="s">
        <v>254</v>
      </c>
      <c r="F124" s="79" t="s">
        <v>521</v>
      </c>
      <c r="G124" s="92" t="s">
        <v>386</v>
      </c>
      <c r="H124" s="79" t="s">
        <v>436</v>
      </c>
      <c r="I124" s="79" t="s">
        <v>258</v>
      </c>
      <c r="J124" s="79"/>
      <c r="K124" s="86">
        <v>4.5600000000102678</v>
      </c>
      <c r="L124" s="92" t="s">
        <v>138</v>
      </c>
      <c r="M124" s="93">
        <v>1.9400000000000001E-2</v>
      </c>
      <c r="N124" s="93">
        <v>-3.0000000005133998E-4</v>
      </c>
      <c r="O124" s="86">
        <v>80292.84096999999</v>
      </c>
      <c r="P124" s="88">
        <v>111.59</v>
      </c>
      <c r="Q124" s="79"/>
      <c r="R124" s="86">
        <v>89.598774817999995</v>
      </c>
      <c r="S124" s="87">
        <v>1.3332849195946052E-4</v>
      </c>
      <c r="T124" s="87">
        <v>3.8901235346354836E-3</v>
      </c>
      <c r="U124" s="87">
        <f>R124/'סכום נכסי הקרן'!$C$42</f>
        <v>7.2656143080669395E-4</v>
      </c>
    </row>
    <row r="125" spans="2:21">
      <c r="B125" s="85" t="s">
        <v>522</v>
      </c>
      <c r="C125" s="79" t="s">
        <v>523</v>
      </c>
      <c r="D125" s="92" t="s">
        <v>125</v>
      </c>
      <c r="E125" s="92" t="s">
        <v>254</v>
      </c>
      <c r="F125" s="79" t="s">
        <v>521</v>
      </c>
      <c r="G125" s="92" t="s">
        <v>386</v>
      </c>
      <c r="H125" s="79" t="s">
        <v>436</v>
      </c>
      <c r="I125" s="79" t="s">
        <v>258</v>
      </c>
      <c r="J125" s="79"/>
      <c r="K125" s="86">
        <v>6.040000000010326</v>
      </c>
      <c r="L125" s="92" t="s">
        <v>138</v>
      </c>
      <c r="M125" s="93">
        <v>1.23E-2</v>
      </c>
      <c r="N125" s="93">
        <v>2.3999999999964401E-3</v>
      </c>
      <c r="O125" s="86">
        <v>208042.34587799996</v>
      </c>
      <c r="P125" s="88">
        <v>108.01</v>
      </c>
      <c r="Q125" s="79"/>
      <c r="R125" s="86">
        <v>224.70653049199993</v>
      </c>
      <c r="S125" s="87">
        <v>1.4253566323348959E-4</v>
      </c>
      <c r="T125" s="87">
        <v>9.756117362417379E-3</v>
      </c>
      <c r="U125" s="87">
        <f>R125/'סכום נכסי הקרן'!$C$42</f>
        <v>1.8221577096060541E-3</v>
      </c>
    </row>
    <row r="126" spans="2:21">
      <c r="B126" s="85" t="s">
        <v>524</v>
      </c>
      <c r="C126" s="79" t="s">
        <v>525</v>
      </c>
      <c r="D126" s="92" t="s">
        <v>125</v>
      </c>
      <c r="E126" s="92" t="s">
        <v>254</v>
      </c>
      <c r="F126" s="79" t="s">
        <v>526</v>
      </c>
      <c r="G126" s="92" t="s">
        <v>382</v>
      </c>
      <c r="H126" s="79" t="s">
        <v>444</v>
      </c>
      <c r="I126" s="79" t="s">
        <v>136</v>
      </c>
      <c r="J126" s="79"/>
      <c r="K126" s="86">
        <v>9.9999999951685316E-3</v>
      </c>
      <c r="L126" s="92" t="s">
        <v>138</v>
      </c>
      <c r="M126" s="93">
        <v>3.6000000000000004E-2</v>
      </c>
      <c r="N126" s="93">
        <v>6.2399999999699383E-2</v>
      </c>
      <c r="O126" s="86">
        <v>0</v>
      </c>
      <c r="P126" s="88">
        <v>109.29</v>
      </c>
      <c r="Q126" s="79">
        <v>93.13937554451698</v>
      </c>
      <c r="R126" s="86">
        <v>93.139375544999993</v>
      </c>
      <c r="S126" s="87">
        <v>2.0599410136761803E-4</v>
      </c>
      <c r="T126" s="87">
        <v>4.0438463309887566E-3</v>
      </c>
      <c r="U126" s="87">
        <f>R126/'סכום נכסי הקרן'!$C$42</f>
        <v>7.5527235833164872E-4</v>
      </c>
    </row>
    <row r="127" spans="2:21">
      <c r="B127" s="85" t="s">
        <v>527</v>
      </c>
      <c r="C127" s="79" t="s">
        <v>528</v>
      </c>
      <c r="D127" s="92" t="s">
        <v>125</v>
      </c>
      <c r="E127" s="92" t="s">
        <v>254</v>
      </c>
      <c r="F127" s="79" t="s">
        <v>526</v>
      </c>
      <c r="G127" s="92" t="s">
        <v>382</v>
      </c>
      <c r="H127" s="79" t="s">
        <v>444</v>
      </c>
      <c r="I127" s="79" t="s">
        <v>136</v>
      </c>
      <c r="J127" s="79"/>
      <c r="K127" s="86">
        <v>6.5900000000936165</v>
      </c>
      <c r="L127" s="92" t="s">
        <v>138</v>
      </c>
      <c r="M127" s="93">
        <v>2.2499999999999999E-2</v>
      </c>
      <c r="N127" s="93">
        <v>2.700000000039557E-3</v>
      </c>
      <c r="O127" s="86">
        <v>32333.122771999995</v>
      </c>
      <c r="P127" s="88">
        <v>117.28</v>
      </c>
      <c r="Q127" s="79"/>
      <c r="R127" s="86">
        <v>37.920286654999998</v>
      </c>
      <c r="S127" s="87">
        <v>7.9031648976640815E-5</v>
      </c>
      <c r="T127" s="87">
        <v>1.6463908112179266E-3</v>
      </c>
      <c r="U127" s="87">
        <f>R127/'סכום נכסי הקרן'!$C$42</f>
        <v>3.0749770613070729E-4</v>
      </c>
    </row>
    <row r="128" spans="2:21">
      <c r="B128" s="85" t="s">
        <v>529</v>
      </c>
      <c r="C128" s="79" t="s">
        <v>530</v>
      </c>
      <c r="D128" s="92" t="s">
        <v>125</v>
      </c>
      <c r="E128" s="92" t="s">
        <v>254</v>
      </c>
      <c r="F128" s="79" t="s">
        <v>531</v>
      </c>
      <c r="G128" s="92" t="s">
        <v>134</v>
      </c>
      <c r="H128" s="79" t="s">
        <v>436</v>
      </c>
      <c r="I128" s="79" t="s">
        <v>258</v>
      </c>
      <c r="J128" s="79"/>
      <c r="K128" s="86">
        <v>1.7699999999971416</v>
      </c>
      <c r="L128" s="92" t="s">
        <v>138</v>
      </c>
      <c r="M128" s="93">
        <v>2.1499999999999998E-2</v>
      </c>
      <c r="N128" s="93">
        <v>1.300000000028581E-3</v>
      </c>
      <c r="O128" s="86">
        <v>99482.103190999987</v>
      </c>
      <c r="P128" s="88">
        <v>105.51</v>
      </c>
      <c r="Q128" s="79"/>
      <c r="R128" s="86">
        <v>104.96356349</v>
      </c>
      <c r="S128" s="87">
        <v>1.1374536666906908E-4</v>
      </c>
      <c r="T128" s="87">
        <v>4.5572188843102891E-3</v>
      </c>
      <c r="U128" s="87">
        <f>R128/'סכום נכסי הקרן'!$C$42</f>
        <v>8.5115535370627491E-4</v>
      </c>
    </row>
    <row r="129" spans="2:21">
      <c r="B129" s="85" t="s">
        <v>532</v>
      </c>
      <c r="C129" s="79" t="s">
        <v>533</v>
      </c>
      <c r="D129" s="92" t="s">
        <v>125</v>
      </c>
      <c r="E129" s="92" t="s">
        <v>254</v>
      </c>
      <c r="F129" s="79" t="s">
        <v>531</v>
      </c>
      <c r="G129" s="92" t="s">
        <v>134</v>
      </c>
      <c r="H129" s="79" t="s">
        <v>436</v>
      </c>
      <c r="I129" s="79" t="s">
        <v>258</v>
      </c>
      <c r="J129" s="79"/>
      <c r="K129" s="86">
        <v>3.410000000007587</v>
      </c>
      <c r="L129" s="92" t="s">
        <v>138</v>
      </c>
      <c r="M129" s="93">
        <v>1.8000000000000002E-2</v>
      </c>
      <c r="N129" s="93">
        <v>1.5000000000316099E-3</v>
      </c>
      <c r="O129" s="86">
        <v>59054.653359999989</v>
      </c>
      <c r="P129" s="88">
        <v>107.14</v>
      </c>
      <c r="Q129" s="79"/>
      <c r="R129" s="86">
        <v>63.271155971999988</v>
      </c>
      <c r="S129" s="87">
        <v>7.8582206805444E-5</v>
      </c>
      <c r="T129" s="87">
        <v>2.747053332037556E-3</v>
      </c>
      <c r="U129" s="87">
        <f>R129/'סכום נכסי הקרן'!$C$42</f>
        <v>5.130693104363137E-4</v>
      </c>
    </row>
    <row r="130" spans="2:21">
      <c r="B130" s="85" t="s">
        <v>534</v>
      </c>
      <c r="C130" s="79" t="s">
        <v>535</v>
      </c>
      <c r="D130" s="92" t="s">
        <v>125</v>
      </c>
      <c r="E130" s="92" t="s">
        <v>254</v>
      </c>
      <c r="F130" s="79" t="s">
        <v>536</v>
      </c>
      <c r="G130" s="92" t="s">
        <v>262</v>
      </c>
      <c r="H130" s="79" t="s">
        <v>537</v>
      </c>
      <c r="I130" s="79" t="s">
        <v>136</v>
      </c>
      <c r="J130" s="79"/>
      <c r="K130" s="86">
        <v>1.2599999999842935</v>
      </c>
      <c r="L130" s="92" t="s">
        <v>138</v>
      </c>
      <c r="M130" s="93">
        <v>4.1500000000000002E-2</v>
      </c>
      <c r="N130" s="93">
        <v>-2.9999999992146738E-3</v>
      </c>
      <c r="O130" s="86">
        <v>3428.5297699999996</v>
      </c>
      <c r="P130" s="88">
        <v>111.42</v>
      </c>
      <c r="Q130" s="79"/>
      <c r="R130" s="86">
        <v>3.8200678809999995</v>
      </c>
      <c r="S130" s="87">
        <v>1.7091650271171368E-5</v>
      </c>
      <c r="T130" s="87">
        <v>1.6585646397474828E-4</v>
      </c>
      <c r="U130" s="87">
        <f>R130/'סכום נכסי הקרן'!$C$42</f>
        <v>3.0977142165569734E-5</v>
      </c>
    </row>
    <row r="131" spans="2:21">
      <c r="B131" s="85" t="s">
        <v>538</v>
      </c>
      <c r="C131" s="79" t="s">
        <v>539</v>
      </c>
      <c r="D131" s="92" t="s">
        <v>125</v>
      </c>
      <c r="E131" s="92" t="s">
        <v>254</v>
      </c>
      <c r="F131" s="79" t="s">
        <v>540</v>
      </c>
      <c r="G131" s="92" t="s">
        <v>134</v>
      </c>
      <c r="H131" s="79" t="s">
        <v>541</v>
      </c>
      <c r="I131" s="79" t="s">
        <v>258</v>
      </c>
      <c r="J131" s="79"/>
      <c r="K131" s="86">
        <v>2.4399999999985114</v>
      </c>
      <c r="L131" s="92" t="s">
        <v>138</v>
      </c>
      <c r="M131" s="93">
        <v>3.15E-2</v>
      </c>
      <c r="N131" s="93">
        <v>1.1599999999977673E-2</v>
      </c>
      <c r="O131" s="86">
        <v>50948.380025999992</v>
      </c>
      <c r="P131" s="88">
        <v>105.49</v>
      </c>
      <c r="Q131" s="86"/>
      <c r="R131" s="86">
        <v>53.745447531999993</v>
      </c>
      <c r="S131" s="87">
        <v>1.0733816077429195E-4</v>
      </c>
      <c r="T131" s="87">
        <v>2.3334742104280113E-3</v>
      </c>
      <c r="U131" s="87">
        <f>R131/'סכום נכסי הקרן'!$C$42</f>
        <v>4.3582481275571155E-4</v>
      </c>
    </row>
    <row r="132" spans="2:21">
      <c r="B132" s="85" t="s">
        <v>542</v>
      </c>
      <c r="C132" s="79" t="s">
        <v>543</v>
      </c>
      <c r="D132" s="92" t="s">
        <v>125</v>
      </c>
      <c r="E132" s="92" t="s">
        <v>254</v>
      </c>
      <c r="F132" s="79" t="s">
        <v>540</v>
      </c>
      <c r="G132" s="92" t="s">
        <v>134</v>
      </c>
      <c r="H132" s="79" t="s">
        <v>541</v>
      </c>
      <c r="I132" s="79" t="s">
        <v>258</v>
      </c>
      <c r="J132" s="79"/>
      <c r="K132" s="86">
        <v>1.5599999999761904</v>
      </c>
      <c r="L132" s="92" t="s">
        <v>138</v>
      </c>
      <c r="M132" s="93">
        <v>2.8500000000000001E-2</v>
      </c>
      <c r="N132" s="93">
        <v>9.8000000000297623E-3</v>
      </c>
      <c r="O132" s="86">
        <v>31671.288040999993</v>
      </c>
      <c r="P132" s="88">
        <v>106.09</v>
      </c>
      <c r="Q132" s="79"/>
      <c r="R132" s="86">
        <v>33.600067904999996</v>
      </c>
      <c r="S132" s="87">
        <v>1.0859967474571493E-4</v>
      </c>
      <c r="T132" s="87">
        <v>1.4588192214468998E-3</v>
      </c>
      <c r="U132" s="87">
        <f>R132/'סכום נכסי הקרן'!$C$42</f>
        <v>2.7246481284869654E-4</v>
      </c>
    </row>
    <row r="133" spans="2:21">
      <c r="B133" s="85" t="s">
        <v>544</v>
      </c>
      <c r="C133" s="79" t="s">
        <v>545</v>
      </c>
      <c r="D133" s="92" t="s">
        <v>125</v>
      </c>
      <c r="E133" s="92" t="s">
        <v>254</v>
      </c>
      <c r="F133" s="79" t="s">
        <v>546</v>
      </c>
      <c r="G133" s="92" t="s">
        <v>315</v>
      </c>
      <c r="H133" s="79" t="s">
        <v>537</v>
      </c>
      <c r="I133" s="79" t="s">
        <v>136</v>
      </c>
      <c r="J133" s="79"/>
      <c r="K133" s="86">
        <v>4.8199999999358569</v>
      </c>
      <c r="L133" s="92" t="s">
        <v>138</v>
      </c>
      <c r="M133" s="93">
        <v>2.5000000000000001E-2</v>
      </c>
      <c r="N133" s="93">
        <v>7.8999999999198236E-3</v>
      </c>
      <c r="O133" s="86">
        <v>26892.002426999992</v>
      </c>
      <c r="P133" s="88">
        <v>111.31</v>
      </c>
      <c r="Q133" s="79"/>
      <c r="R133" s="86">
        <v>29.933488455999996</v>
      </c>
      <c r="S133" s="87">
        <v>1.1247368818580782E-4</v>
      </c>
      <c r="T133" s="87">
        <v>1.2996267878992455E-3</v>
      </c>
      <c r="U133" s="87">
        <f>R133/'סכום נכסי הקרן'!$C$42</f>
        <v>2.4273231688496072E-4</v>
      </c>
    </row>
    <row r="134" spans="2:21">
      <c r="B134" s="85" t="s">
        <v>547</v>
      </c>
      <c r="C134" s="79" t="s">
        <v>548</v>
      </c>
      <c r="D134" s="92" t="s">
        <v>125</v>
      </c>
      <c r="E134" s="92" t="s">
        <v>254</v>
      </c>
      <c r="F134" s="79" t="s">
        <v>546</v>
      </c>
      <c r="G134" s="92" t="s">
        <v>315</v>
      </c>
      <c r="H134" s="79" t="s">
        <v>537</v>
      </c>
      <c r="I134" s="79" t="s">
        <v>136</v>
      </c>
      <c r="J134" s="79"/>
      <c r="K134" s="86">
        <v>6.9599999999682671</v>
      </c>
      <c r="L134" s="92" t="s">
        <v>138</v>
      </c>
      <c r="M134" s="93">
        <v>1.9E-2</v>
      </c>
      <c r="N134" s="93">
        <v>1.5099999999960334E-2</v>
      </c>
      <c r="O134" s="86">
        <v>60214.370996999991</v>
      </c>
      <c r="P134" s="88">
        <v>104.67</v>
      </c>
      <c r="Q134" s="79"/>
      <c r="R134" s="86">
        <v>63.02638057499999</v>
      </c>
      <c r="S134" s="87">
        <v>2.4304841966220293E-4</v>
      </c>
      <c r="T134" s="87">
        <v>2.736425881667798E-3</v>
      </c>
      <c r="U134" s="87">
        <f>R134/'סכום נכסי הקרן'!$C$42</f>
        <v>5.1108441317592325E-4</v>
      </c>
    </row>
    <row r="135" spans="2:21">
      <c r="B135" s="85" t="s">
        <v>549</v>
      </c>
      <c r="C135" s="79" t="s">
        <v>550</v>
      </c>
      <c r="D135" s="92" t="s">
        <v>125</v>
      </c>
      <c r="E135" s="92" t="s">
        <v>254</v>
      </c>
      <c r="F135" s="79" t="s">
        <v>551</v>
      </c>
      <c r="G135" s="92" t="s">
        <v>315</v>
      </c>
      <c r="H135" s="79" t="s">
        <v>537</v>
      </c>
      <c r="I135" s="79" t="s">
        <v>136</v>
      </c>
      <c r="J135" s="79"/>
      <c r="K135" s="86">
        <v>1.2700000000218228</v>
      </c>
      <c r="L135" s="92" t="s">
        <v>138</v>
      </c>
      <c r="M135" s="93">
        <v>4.5999999999999999E-2</v>
      </c>
      <c r="N135" s="93">
        <v>-2.399999999890887E-3</v>
      </c>
      <c r="O135" s="86">
        <v>14074.793592999999</v>
      </c>
      <c r="P135" s="88">
        <v>130.22999999999999</v>
      </c>
      <c r="Q135" s="79"/>
      <c r="R135" s="86">
        <v>18.329603879999993</v>
      </c>
      <c r="S135" s="87">
        <v>7.3282101475336374E-5</v>
      </c>
      <c r="T135" s="87">
        <v>7.9581917921280661E-4</v>
      </c>
      <c r="U135" s="87">
        <f>R135/'סכום נכסי הקרן'!$C$42</f>
        <v>1.4863577373936681E-4</v>
      </c>
    </row>
    <row r="136" spans="2:21">
      <c r="B136" s="85" t="s">
        <v>552</v>
      </c>
      <c r="C136" s="79" t="s">
        <v>553</v>
      </c>
      <c r="D136" s="92" t="s">
        <v>125</v>
      </c>
      <c r="E136" s="92" t="s">
        <v>254</v>
      </c>
      <c r="F136" s="79" t="s">
        <v>554</v>
      </c>
      <c r="G136" s="92" t="s">
        <v>315</v>
      </c>
      <c r="H136" s="79" t="s">
        <v>537</v>
      </c>
      <c r="I136" s="79" t="s">
        <v>136</v>
      </c>
      <c r="J136" s="79"/>
      <c r="K136" s="86">
        <v>6.5900000000009156</v>
      </c>
      <c r="L136" s="92" t="s">
        <v>138</v>
      </c>
      <c r="M136" s="93">
        <v>2.6000000000000002E-2</v>
      </c>
      <c r="N136" s="93">
        <v>8.5000000000457626E-3</v>
      </c>
      <c r="O136" s="86">
        <v>95741.946871999986</v>
      </c>
      <c r="P136" s="88">
        <v>114.12</v>
      </c>
      <c r="Q136" s="79"/>
      <c r="R136" s="86">
        <v>109.26070570999998</v>
      </c>
      <c r="S136" s="87">
        <v>1.627440718303117E-4</v>
      </c>
      <c r="T136" s="87">
        <v>4.7437885568940201E-3</v>
      </c>
      <c r="U136" s="87">
        <f>R136/'סכום נכסי הקרן'!$C$42</f>
        <v>8.8600111812755155E-4</v>
      </c>
    </row>
    <row r="137" spans="2:21">
      <c r="B137" s="85" t="s">
        <v>555</v>
      </c>
      <c r="C137" s="79" t="s">
        <v>556</v>
      </c>
      <c r="D137" s="92" t="s">
        <v>125</v>
      </c>
      <c r="E137" s="92" t="s">
        <v>254</v>
      </c>
      <c r="F137" s="79" t="s">
        <v>554</v>
      </c>
      <c r="G137" s="92" t="s">
        <v>315</v>
      </c>
      <c r="H137" s="79" t="s">
        <v>537</v>
      </c>
      <c r="I137" s="79" t="s">
        <v>136</v>
      </c>
      <c r="J137" s="79"/>
      <c r="K137" s="86">
        <v>3.4900000004595424</v>
      </c>
      <c r="L137" s="92" t="s">
        <v>138</v>
      </c>
      <c r="M137" s="93">
        <v>4.4000000000000004E-2</v>
      </c>
      <c r="N137" s="93">
        <v>1.8000000016881123E-3</v>
      </c>
      <c r="O137" s="86">
        <v>1814.3266219999998</v>
      </c>
      <c r="P137" s="88">
        <v>117.54</v>
      </c>
      <c r="Q137" s="79"/>
      <c r="R137" s="86">
        <v>2.1325595979999994</v>
      </c>
      <c r="S137" s="87">
        <v>6.9942661274778136E-6</v>
      </c>
      <c r="T137" s="87">
        <v>9.258966205781164E-5</v>
      </c>
      <c r="U137" s="87">
        <f>R137/'סכום נכסי הקרן'!$C$42</f>
        <v>1.7293043972428883E-5</v>
      </c>
    </row>
    <row r="138" spans="2:21">
      <c r="B138" s="85" t="s">
        <v>557</v>
      </c>
      <c r="C138" s="79" t="s">
        <v>558</v>
      </c>
      <c r="D138" s="92" t="s">
        <v>125</v>
      </c>
      <c r="E138" s="92" t="s">
        <v>254</v>
      </c>
      <c r="F138" s="79" t="s">
        <v>554</v>
      </c>
      <c r="G138" s="92" t="s">
        <v>315</v>
      </c>
      <c r="H138" s="79" t="s">
        <v>537</v>
      </c>
      <c r="I138" s="79" t="s">
        <v>136</v>
      </c>
      <c r="J138" s="79"/>
      <c r="K138" s="86">
        <v>5.5799999998676073</v>
      </c>
      <c r="L138" s="92" t="s">
        <v>138</v>
      </c>
      <c r="M138" s="93">
        <v>2.4E-2</v>
      </c>
      <c r="N138" s="93">
        <v>2.5999999996411758E-3</v>
      </c>
      <c r="O138" s="86">
        <v>14178.87964529652</v>
      </c>
      <c r="P138" s="88">
        <v>114</v>
      </c>
      <c r="Q138" s="86"/>
      <c r="R138" s="86">
        <v>16.163922732999996</v>
      </c>
      <c r="S138" s="87">
        <v>2.8874601372246585E-5</v>
      </c>
      <c r="T138" s="87">
        <v>7.0179147386109728E-4</v>
      </c>
      <c r="U138" s="87">
        <f>R138/'סכום נכסי הקרן'!$C$42</f>
        <v>1.3107414529041071E-4</v>
      </c>
    </row>
    <row r="139" spans="2:21">
      <c r="B139" s="85" t="s">
        <v>559</v>
      </c>
      <c r="C139" s="79" t="s">
        <v>560</v>
      </c>
      <c r="D139" s="92" t="s">
        <v>125</v>
      </c>
      <c r="E139" s="92" t="s">
        <v>254</v>
      </c>
      <c r="F139" s="79" t="s">
        <v>489</v>
      </c>
      <c r="G139" s="92" t="s">
        <v>315</v>
      </c>
      <c r="H139" s="79" t="s">
        <v>541</v>
      </c>
      <c r="I139" s="79" t="s">
        <v>258</v>
      </c>
      <c r="J139" s="79"/>
      <c r="K139" s="86">
        <v>6.419999999878037</v>
      </c>
      <c r="L139" s="92" t="s">
        <v>138</v>
      </c>
      <c r="M139" s="93">
        <v>2.81E-2</v>
      </c>
      <c r="N139" s="93">
        <v>9.4999999999483206E-3</v>
      </c>
      <c r="O139" s="86">
        <v>8386.7769989999997</v>
      </c>
      <c r="P139" s="88">
        <v>115.36</v>
      </c>
      <c r="Q139" s="79"/>
      <c r="R139" s="86">
        <v>9.674985978999997</v>
      </c>
      <c r="S139" s="87">
        <v>1.6019943801681309E-5</v>
      </c>
      <c r="T139" s="87">
        <v>4.2006032705946251E-4</v>
      </c>
      <c r="U139" s="87">
        <f>R139/'סכום נכסי הקרן'!$C$42</f>
        <v>7.8454997517719973E-5</v>
      </c>
    </row>
    <row r="140" spans="2:21">
      <c r="B140" s="85" t="s">
        <v>561</v>
      </c>
      <c r="C140" s="79" t="s">
        <v>562</v>
      </c>
      <c r="D140" s="92" t="s">
        <v>125</v>
      </c>
      <c r="E140" s="92" t="s">
        <v>254</v>
      </c>
      <c r="F140" s="79" t="s">
        <v>489</v>
      </c>
      <c r="G140" s="92" t="s">
        <v>315</v>
      </c>
      <c r="H140" s="79" t="s">
        <v>541</v>
      </c>
      <c r="I140" s="79" t="s">
        <v>258</v>
      </c>
      <c r="J140" s="79"/>
      <c r="K140" s="86">
        <v>4.6699999999326458</v>
      </c>
      <c r="L140" s="92" t="s">
        <v>138</v>
      </c>
      <c r="M140" s="93">
        <v>3.7000000000000005E-2</v>
      </c>
      <c r="N140" s="93">
        <v>5.3999999998075613E-3</v>
      </c>
      <c r="O140" s="86">
        <v>22127.660258999997</v>
      </c>
      <c r="P140" s="88">
        <v>117.42</v>
      </c>
      <c r="Q140" s="79"/>
      <c r="R140" s="86">
        <v>25.982299124999997</v>
      </c>
      <c r="S140" s="87">
        <v>3.462410009716897E-5</v>
      </c>
      <c r="T140" s="87">
        <v>1.1280774041320489E-3</v>
      </c>
      <c r="U140" s="87">
        <f>R140/'סכום נכסי הקרן'!$C$42</f>
        <v>2.1069190361423399E-4</v>
      </c>
    </row>
    <row r="141" spans="2:21">
      <c r="B141" s="85" t="s">
        <v>563</v>
      </c>
      <c r="C141" s="79" t="s">
        <v>564</v>
      </c>
      <c r="D141" s="92" t="s">
        <v>125</v>
      </c>
      <c r="E141" s="92" t="s">
        <v>254</v>
      </c>
      <c r="F141" s="79" t="s">
        <v>565</v>
      </c>
      <c r="G141" s="92" t="s">
        <v>315</v>
      </c>
      <c r="H141" s="79" t="s">
        <v>537</v>
      </c>
      <c r="I141" s="79" t="s">
        <v>136</v>
      </c>
      <c r="J141" s="79"/>
      <c r="K141" s="86">
        <v>0.75000000002459166</v>
      </c>
      <c r="L141" s="92" t="s">
        <v>138</v>
      </c>
      <c r="M141" s="93">
        <v>4.4999999999999998E-2</v>
      </c>
      <c r="N141" s="93">
        <v>-8.0000000001967332E-4</v>
      </c>
      <c r="O141" s="86">
        <v>17877.554641999996</v>
      </c>
      <c r="P141" s="88">
        <v>113.73</v>
      </c>
      <c r="Q141" s="79"/>
      <c r="R141" s="86">
        <v>20.332143861999999</v>
      </c>
      <c r="S141" s="87">
        <v>1.0289240081726617E-4</v>
      </c>
      <c r="T141" s="87">
        <v>8.8276375997131207E-4</v>
      </c>
      <c r="U141" s="87">
        <f>R141/'סכום נכסי הקרן'!$C$42</f>
        <v>1.6487448143961137E-4</v>
      </c>
    </row>
    <row r="142" spans="2:21">
      <c r="B142" s="85" t="s">
        <v>566</v>
      </c>
      <c r="C142" s="79" t="s">
        <v>567</v>
      </c>
      <c r="D142" s="92" t="s">
        <v>125</v>
      </c>
      <c r="E142" s="92" t="s">
        <v>254</v>
      </c>
      <c r="F142" s="79" t="s">
        <v>565</v>
      </c>
      <c r="G142" s="92" t="s">
        <v>315</v>
      </c>
      <c r="H142" s="79" t="s">
        <v>537</v>
      </c>
      <c r="I142" s="79" t="s">
        <v>136</v>
      </c>
      <c r="J142" s="79"/>
      <c r="K142" s="86">
        <v>2.7081891580161477</v>
      </c>
      <c r="L142" s="92" t="s">
        <v>138</v>
      </c>
      <c r="M142" s="93">
        <v>3.3000000000000002E-2</v>
      </c>
      <c r="N142" s="93">
        <v>1.3956170703575549E-3</v>
      </c>
      <c r="O142" s="86">
        <v>7.7699999999999991E-4</v>
      </c>
      <c r="P142" s="88">
        <v>110.61</v>
      </c>
      <c r="Q142" s="79"/>
      <c r="R142" s="86">
        <v>8.6699999999999981E-7</v>
      </c>
      <c r="S142" s="87">
        <v>1.4092161466426332E-12</v>
      </c>
      <c r="T142" s="87">
        <v>3.7642669906814345E-11</v>
      </c>
      <c r="U142" s="87">
        <f>R142/'סכום נכסי הקרן'!$C$42</f>
        <v>7.0305510514955575E-12</v>
      </c>
    </row>
    <row r="143" spans="2:21">
      <c r="B143" s="85" t="s">
        <v>568</v>
      </c>
      <c r="C143" s="79" t="s">
        <v>569</v>
      </c>
      <c r="D143" s="92" t="s">
        <v>125</v>
      </c>
      <c r="E143" s="92" t="s">
        <v>254</v>
      </c>
      <c r="F143" s="79" t="s">
        <v>565</v>
      </c>
      <c r="G143" s="92" t="s">
        <v>315</v>
      </c>
      <c r="H143" s="79" t="s">
        <v>537</v>
      </c>
      <c r="I143" s="79" t="s">
        <v>136</v>
      </c>
      <c r="J143" s="79"/>
      <c r="K143" s="86">
        <v>4.6599999998544863</v>
      </c>
      <c r="L143" s="92" t="s">
        <v>138</v>
      </c>
      <c r="M143" s="93">
        <v>1.6E-2</v>
      </c>
      <c r="N143" s="93">
        <v>-2.899999999917492E-3</v>
      </c>
      <c r="O143" s="86">
        <v>11895.129697999999</v>
      </c>
      <c r="P143" s="88">
        <v>112.08</v>
      </c>
      <c r="Q143" s="79"/>
      <c r="R143" s="86">
        <v>13.332061758999998</v>
      </c>
      <c r="S143" s="87">
        <v>7.3878123231924637E-5</v>
      </c>
      <c r="T143" s="87">
        <v>5.7884013837520144E-4</v>
      </c>
      <c r="U143" s="87">
        <f>R143/'סכום נכסי הקרן'!$C$42</f>
        <v>1.0811042770281565E-4</v>
      </c>
    </row>
    <row r="144" spans="2:21">
      <c r="B144" s="85" t="s">
        <v>570</v>
      </c>
      <c r="C144" s="79" t="s">
        <v>571</v>
      </c>
      <c r="D144" s="92" t="s">
        <v>125</v>
      </c>
      <c r="E144" s="92" t="s">
        <v>254</v>
      </c>
      <c r="F144" s="79" t="s">
        <v>536</v>
      </c>
      <c r="G144" s="92" t="s">
        <v>262</v>
      </c>
      <c r="H144" s="79" t="s">
        <v>572</v>
      </c>
      <c r="I144" s="79" t="s">
        <v>136</v>
      </c>
      <c r="J144" s="79"/>
      <c r="K144" s="86">
        <v>0.93999999998074724</v>
      </c>
      <c r="L144" s="92" t="s">
        <v>138</v>
      </c>
      <c r="M144" s="93">
        <v>5.2999999999999999E-2</v>
      </c>
      <c r="N144" s="93">
        <v>5.4000000000049364E-3</v>
      </c>
      <c r="O144" s="86">
        <v>35180.370647999996</v>
      </c>
      <c r="P144" s="88">
        <v>115.16</v>
      </c>
      <c r="Q144" s="79"/>
      <c r="R144" s="86">
        <v>40.513717286999992</v>
      </c>
      <c r="S144" s="87">
        <v>1.3530599543087467E-4</v>
      </c>
      <c r="T144" s="87">
        <v>1.7589901805450277E-3</v>
      </c>
      <c r="U144" s="87">
        <f>R144/'סכום נכסי הקרן'!$C$42</f>
        <v>3.2852797886056699E-4</v>
      </c>
    </row>
    <row r="145" spans="2:21">
      <c r="B145" s="85" t="s">
        <v>573</v>
      </c>
      <c r="C145" s="79" t="s">
        <v>574</v>
      </c>
      <c r="D145" s="92" t="s">
        <v>125</v>
      </c>
      <c r="E145" s="92" t="s">
        <v>254</v>
      </c>
      <c r="F145" s="79" t="s">
        <v>575</v>
      </c>
      <c r="G145" s="92" t="s">
        <v>576</v>
      </c>
      <c r="H145" s="79" t="s">
        <v>572</v>
      </c>
      <c r="I145" s="79" t="s">
        <v>136</v>
      </c>
      <c r="J145" s="79"/>
      <c r="K145" s="86">
        <v>1.2399976290676309</v>
      </c>
      <c r="L145" s="92" t="s">
        <v>138</v>
      </c>
      <c r="M145" s="93">
        <v>5.3499999999999999E-2</v>
      </c>
      <c r="N145" s="93">
        <v>5.2999873722080334E-3</v>
      </c>
      <c r="O145" s="86">
        <v>0.35241299999999998</v>
      </c>
      <c r="P145" s="88">
        <v>110.11</v>
      </c>
      <c r="Q145" s="79"/>
      <c r="R145" s="86">
        <v>3.8803299999999992E-4</v>
      </c>
      <c r="S145" s="87">
        <v>2.0000297950314657E-9</v>
      </c>
      <c r="T145" s="87">
        <v>1.6847287349424325E-8</v>
      </c>
      <c r="U145" s="87">
        <f>R145/'סכום נכסי הקרן'!$C$42</f>
        <v>3.1465811028431091E-9</v>
      </c>
    </row>
    <row r="146" spans="2:21">
      <c r="B146" s="85" t="s">
        <v>577</v>
      </c>
      <c r="C146" s="79" t="s">
        <v>578</v>
      </c>
      <c r="D146" s="92" t="s">
        <v>125</v>
      </c>
      <c r="E146" s="92" t="s">
        <v>254</v>
      </c>
      <c r="F146" s="79" t="s">
        <v>579</v>
      </c>
      <c r="G146" s="92" t="s">
        <v>315</v>
      </c>
      <c r="H146" s="79" t="s">
        <v>580</v>
      </c>
      <c r="I146" s="79" t="s">
        <v>258</v>
      </c>
      <c r="J146" s="79"/>
      <c r="K146" s="86">
        <v>0.67000000025016337</v>
      </c>
      <c r="L146" s="92" t="s">
        <v>138</v>
      </c>
      <c r="M146" s="93">
        <v>4.8499999999999995E-2</v>
      </c>
      <c r="N146" s="93">
        <v>6.7000000025016337E-3</v>
      </c>
      <c r="O146" s="86">
        <v>815.66523699999993</v>
      </c>
      <c r="P146" s="88">
        <v>127.42</v>
      </c>
      <c r="Q146" s="79"/>
      <c r="R146" s="86">
        <v>1.039320622</v>
      </c>
      <c r="S146" s="87">
        <v>1.1994027360929044E-5</v>
      </c>
      <c r="T146" s="87">
        <v>4.5124340370577823E-5</v>
      </c>
      <c r="U146" s="87">
        <f>R146/'סכום נכסי הקרן'!$C$42</f>
        <v>8.4279085257706091E-6</v>
      </c>
    </row>
    <row r="147" spans="2:21">
      <c r="B147" s="85" t="s">
        <v>581</v>
      </c>
      <c r="C147" s="79" t="s">
        <v>582</v>
      </c>
      <c r="D147" s="92" t="s">
        <v>125</v>
      </c>
      <c r="E147" s="92" t="s">
        <v>254</v>
      </c>
      <c r="F147" s="79" t="s">
        <v>583</v>
      </c>
      <c r="G147" s="92" t="s">
        <v>315</v>
      </c>
      <c r="H147" s="79" t="s">
        <v>580</v>
      </c>
      <c r="I147" s="79" t="s">
        <v>258</v>
      </c>
      <c r="J147" s="79"/>
      <c r="K147" s="86">
        <v>1</v>
      </c>
      <c r="L147" s="92" t="s">
        <v>138</v>
      </c>
      <c r="M147" s="93">
        <v>4.2500000000000003E-2</v>
      </c>
      <c r="N147" s="93">
        <v>6.600000003449835E-3</v>
      </c>
      <c r="O147" s="86">
        <v>510.91722799999997</v>
      </c>
      <c r="P147" s="88">
        <v>113.47</v>
      </c>
      <c r="Q147" s="79"/>
      <c r="R147" s="86">
        <v>0.57973777999999998</v>
      </c>
      <c r="S147" s="87">
        <v>4.978167860011196E-6</v>
      </c>
      <c r="T147" s="87">
        <v>2.5170562727853933E-5</v>
      </c>
      <c r="U147" s="87">
        <f>R147/'סכום נכסי הקרן'!$C$42</f>
        <v>4.7011257886628614E-6</v>
      </c>
    </row>
    <row r="148" spans="2:21">
      <c r="B148" s="85" t="s">
        <v>584</v>
      </c>
      <c r="C148" s="79" t="s">
        <v>585</v>
      </c>
      <c r="D148" s="92" t="s">
        <v>125</v>
      </c>
      <c r="E148" s="92" t="s">
        <v>254</v>
      </c>
      <c r="F148" s="79" t="s">
        <v>586</v>
      </c>
      <c r="G148" s="92" t="s">
        <v>386</v>
      </c>
      <c r="H148" s="79" t="s">
        <v>580</v>
      </c>
      <c r="I148" s="79" t="s">
        <v>258</v>
      </c>
      <c r="J148" s="79"/>
      <c r="K148" s="86">
        <v>0.50999999999957091</v>
      </c>
      <c r="L148" s="92" t="s">
        <v>138</v>
      </c>
      <c r="M148" s="93">
        <v>4.8000000000000001E-2</v>
      </c>
      <c r="N148" s="93">
        <v>5.999999999742534E-4</v>
      </c>
      <c r="O148" s="86">
        <v>18918.658435000001</v>
      </c>
      <c r="P148" s="88">
        <v>123.18</v>
      </c>
      <c r="Q148" s="79"/>
      <c r="R148" s="86">
        <v>23.304003450999996</v>
      </c>
      <c r="S148" s="87">
        <v>9.2472760466190404E-5</v>
      </c>
      <c r="T148" s="87">
        <v>1.011793436462809E-3</v>
      </c>
      <c r="U148" s="87">
        <f>R148/'סכום נכסי הקרן'!$C$42</f>
        <v>1.8897345555534504E-4</v>
      </c>
    </row>
    <row r="149" spans="2:21">
      <c r="B149" s="85" t="s">
        <v>587</v>
      </c>
      <c r="C149" s="79" t="s">
        <v>588</v>
      </c>
      <c r="D149" s="92" t="s">
        <v>125</v>
      </c>
      <c r="E149" s="92" t="s">
        <v>254</v>
      </c>
      <c r="F149" s="79" t="s">
        <v>309</v>
      </c>
      <c r="G149" s="92" t="s">
        <v>262</v>
      </c>
      <c r="H149" s="79" t="s">
        <v>580</v>
      </c>
      <c r="I149" s="79" t="s">
        <v>258</v>
      </c>
      <c r="J149" s="79"/>
      <c r="K149" s="86">
        <v>2.1599999999987833</v>
      </c>
      <c r="L149" s="92" t="s">
        <v>138</v>
      </c>
      <c r="M149" s="93">
        <v>5.0999999999999997E-2</v>
      </c>
      <c r="N149" s="93">
        <v>9.9999999999239846E-4</v>
      </c>
      <c r="O149" s="86">
        <v>192058.68231099995</v>
      </c>
      <c r="P149" s="88">
        <v>135.44</v>
      </c>
      <c r="Q149" s="86">
        <v>2.9819436259999996</v>
      </c>
      <c r="R149" s="86">
        <v>263.10624010199996</v>
      </c>
      <c r="S149" s="87">
        <v>1.6740898362237899E-4</v>
      </c>
      <c r="T149" s="87">
        <v>1.1423323352459776E-2</v>
      </c>
      <c r="U149" s="87">
        <f>R149/'סכום נכסי הקרן'!$C$42</f>
        <v>2.1335430830497792E-3</v>
      </c>
    </row>
    <row r="150" spans="2:21">
      <c r="B150" s="85" t="s">
        <v>589</v>
      </c>
      <c r="C150" s="79" t="s">
        <v>590</v>
      </c>
      <c r="D150" s="92" t="s">
        <v>125</v>
      </c>
      <c r="E150" s="92" t="s">
        <v>254</v>
      </c>
      <c r="F150" s="79" t="s">
        <v>478</v>
      </c>
      <c r="G150" s="92" t="s">
        <v>262</v>
      </c>
      <c r="H150" s="79" t="s">
        <v>580</v>
      </c>
      <c r="I150" s="79" t="s">
        <v>258</v>
      </c>
      <c r="J150" s="79"/>
      <c r="K150" s="86">
        <v>1.2400000000249678</v>
      </c>
      <c r="L150" s="92" t="s">
        <v>138</v>
      </c>
      <c r="M150" s="93">
        <v>2.4E-2</v>
      </c>
      <c r="N150" s="93">
        <v>2.3000000004993527E-3</v>
      </c>
      <c r="O150" s="86">
        <v>9068.3477269999985</v>
      </c>
      <c r="P150" s="88">
        <v>106</v>
      </c>
      <c r="Q150" s="79"/>
      <c r="R150" s="86">
        <v>9.6124484239999983</v>
      </c>
      <c r="S150" s="87">
        <v>1.0419311127486055E-4</v>
      </c>
      <c r="T150" s="87">
        <v>4.1734512459159145E-4</v>
      </c>
      <c r="U150" s="87">
        <f>R150/'סכום נכסי הקרן'!$C$42</f>
        <v>7.7947877018223782E-5</v>
      </c>
    </row>
    <row r="151" spans="2:21">
      <c r="B151" s="85" t="s">
        <v>591</v>
      </c>
      <c r="C151" s="79" t="s">
        <v>592</v>
      </c>
      <c r="D151" s="92" t="s">
        <v>125</v>
      </c>
      <c r="E151" s="92" t="s">
        <v>254</v>
      </c>
      <c r="F151" s="79" t="s">
        <v>593</v>
      </c>
      <c r="G151" s="92" t="s">
        <v>315</v>
      </c>
      <c r="H151" s="79" t="s">
        <v>580</v>
      </c>
      <c r="I151" s="79" t="s">
        <v>258</v>
      </c>
      <c r="J151" s="79"/>
      <c r="K151" s="86">
        <v>4.0000000013969979E-2</v>
      </c>
      <c r="L151" s="92" t="s">
        <v>138</v>
      </c>
      <c r="M151" s="93">
        <v>5.4000000000000006E-2</v>
      </c>
      <c r="N151" s="93">
        <v>0.15480000000284058</v>
      </c>
      <c r="O151" s="86">
        <v>13451.055098999997</v>
      </c>
      <c r="P151" s="88">
        <v>127.72</v>
      </c>
      <c r="Q151" s="79"/>
      <c r="R151" s="86">
        <v>17.179687918999999</v>
      </c>
      <c r="S151" s="87">
        <v>1.3201198393227099E-4</v>
      </c>
      <c r="T151" s="87">
        <v>7.4589310431026916E-4</v>
      </c>
      <c r="U151" s="87">
        <f>R151/'סכום נכסי הקרן'!$C$42</f>
        <v>1.3931104148015108E-4</v>
      </c>
    </row>
    <row r="152" spans="2:21">
      <c r="B152" s="85" t="s">
        <v>594</v>
      </c>
      <c r="C152" s="79" t="s">
        <v>595</v>
      </c>
      <c r="D152" s="92" t="s">
        <v>125</v>
      </c>
      <c r="E152" s="92" t="s">
        <v>254</v>
      </c>
      <c r="F152" s="79" t="s">
        <v>492</v>
      </c>
      <c r="G152" s="92" t="s">
        <v>315</v>
      </c>
      <c r="H152" s="79" t="s">
        <v>580</v>
      </c>
      <c r="I152" s="79" t="s">
        <v>258</v>
      </c>
      <c r="J152" s="79"/>
      <c r="K152" s="86">
        <v>4.3700000001547474</v>
      </c>
      <c r="L152" s="92" t="s">
        <v>138</v>
      </c>
      <c r="M152" s="93">
        <v>2.0499999999999997E-2</v>
      </c>
      <c r="N152" s="93">
        <v>3.7999999995578658E-3</v>
      </c>
      <c r="O152" s="86">
        <v>4101.837782999999</v>
      </c>
      <c r="P152" s="88">
        <v>110.28</v>
      </c>
      <c r="Q152" s="79"/>
      <c r="R152" s="86">
        <v>4.5235068899999984</v>
      </c>
      <c r="S152" s="87">
        <v>7.2300977836247551E-6</v>
      </c>
      <c r="T152" s="87">
        <v>1.9639778163952747E-4</v>
      </c>
      <c r="U152" s="87">
        <f>R152/'סכום נכסי הקרן'!$C$42</f>
        <v>3.6681368076051778E-5</v>
      </c>
    </row>
    <row r="153" spans="2:21">
      <c r="B153" s="85" t="s">
        <v>596</v>
      </c>
      <c r="C153" s="79" t="s">
        <v>597</v>
      </c>
      <c r="D153" s="92" t="s">
        <v>125</v>
      </c>
      <c r="E153" s="92" t="s">
        <v>254</v>
      </c>
      <c r="F153" s="79" t="s">
        <v>492</v>
      </c>
      <c r="G153" s="92" t="s">
        <v>315</v>
      </c>
      <c r="H153" s="79" t="s">
        <v>580</v>
      </c>
      <c r="I153" s="79" t="s">
        <v>258</v>
      </c>
      <c r="J153" s="79"/>
      <c r="K153" s="86">
        <v>5.2699999999825051</v>
      </c>
      <c r="L153" s="92" t="s">
        <v>138</v>
      </c>
      <c r="M153" s="93">
        <v>2.0499999999999997E-2</v>
      </c>
      <c r="N153" s="93">
        <v>6.2000000000437374E-3</v>
      </c>
      <c r="O153" s="86">
        <v>49803.94999999999</v>
      </c>
      <c r="P153" s="88">
        <v>110.18</v>
      </c>
      <c r="Q153" s="79"/>
      <c r="R153" s="86">
        <v>54.873992647999991</v>
      </c>
      <c r="S153" s="87">
        <v>9.9256729690355502E-5</v>
      </c>
      <c r="T153" s="87">
        <v>2.3824724241264376E-3</v>
      </c>
      <c r="U153" s="87">
        <f>R153/'סכום נכסי הקרן'!$C$42</f>
        <v>4.4497624764839206E-4</v>
      </c>
    </row>
    <row r="154" spans="2:21">
      <c r="B154" s="85" t="s">
        <v>598</v>
      </c>
      <c r="C154" s="79" t="s">
        <v>599</v>
      </c>
      <c r="D154" s="92" t="s">
        <v>125</v>
      </c>
      <c r="E154" s="92" t="s">
        <v>254</v>
      </c>
      <c r="F154" s="79" t="s">
        <v>600</v>
      </c>
      <c r="G154" s="92" t="s">
        <v>315</v>
      </c>
      <c r="H154" s="79" t="s">
        <v>572</v>
      </c>
      <c r="I154" s="79" t="s">
        <v>136</v>
      </c>
      <c r="J154" s="79"/>
      <c r="K154" s="86">
        <v>2.1801242236024843</v>
      </c>
      <c r="L154" s="92" t="s">
        <v>138</v>
      </c>
      <c r="M154" s="93">
        <v>4.9500000000000002E-2</v>
      </c>
      <c r="N154" s="93">
        <v>6.9047619047619049E-3</v>
      </c>
      <c r="O154" s="86">
        <v>8.569999999999998E-4</v>
      </c>
      <c r="P154" s="88">
        <v>113.58</v>
      </c>
      <c r="Q154" s="79"/>
      <c r="R154" s="86">
        <v>9.6599999999999973E-7</v>
      </c>
      <c r="S154" s="87">
        <v>1.3860019755266754E-12</v>
      </c>
      <c r="T154" s="87">
        <v>4.1940967854651276E-11</v>
      </c>
      <c r="U154" s="87">
        <f>R154/'סכום נכסי הקרן'!$C$42</f>
        <v>7.8333475383445297E-12</v>
      </c>
    </row>
    <row r="155" spans="2:21">
      <c r="B155" s="85" t="s">
        <v>601</v>
      </c>
      <c r="C155" s="79" t="s">
        <v>602</v>
      </c>
      <c r="D155" s="92" t="s">
        <v>125</v>
      </c>
      <c r="E155" s="92" t="s">
        <v>254</v>
      </c>
      <c r="F155" s="79" t="s">
        <v>603</v>
      </c>
      <c r="G155" s="92" t="s">
        <v>162</v>
      </c>
      <c r="H155" s="79" t="s">
        <v>580</v>
      </c>
      <c r="I155" s="79" t="s">
        <v>258</v>
      </c>
      <c r="J155" s="79"/>
      <c r="K155" s="86">
        <v>0.27000000003796787</v>
      </c>
      <c r="L155" s="92" t="s">
        <v>138</v>
      </c>
      <c r="M155" s="93">
        <v>4.5999999999999999E-2</v>
      </c>
      <c r="N155" s="93">
        <v>5.8899999999945746E-2</v>
      </c>
      <c r="O155" s="86">
        <v>3517.4325459999991</v>
      </c>
      <c r="P155" s="88">
        <v>104.83</v>
      </c>
      <c r="Q155" s="79"/>
      <c r="R155" s="86">
        <v>3.6873244179999998</v>
      </c>
      <c r="S155" s="87">
        <v>1.6402829249684992E-5</v>
      </c>
      <c r="T155" s="87">
        <v>1.6009312099897387E-4</v>
      </c>
      <c r="U155" s="87">
        <f>R155/'סכום נכסי הקרן'!$C$42</f>
        <v>2.9900718067099364E-5</v>
      </c>
    </row>
    <row r="156" spans="2:21">
      <c r="B156" s="85" t="s">
        <v>604</v>
      </c>
      <c r="C156" s="79" t="s">
        <v>605</v>
      </c>
      <c r="D156" s="92" t="s">
        <v>125</v>
      </c>
      <c r="E156" s="92" t="s">
        <v>254</v>
      </c>
      <c r="F156" s="79" t="s">
        <v>603</v>
      </c>
      <c r="G156" s="92" t="s">
        <v>162</v>
      </c>
      <c r="H156" s="79" t="s">
        <v>580</v>
      </c>
      <c r="I156" s="79" t="s">
        <v>258</v>
      </c>
      <c r="J156" s="79"/>
      <c r="K156" s="86">
        <v>2.7399999999983424</v>
      </c>
      <c r="L156" s="92" t="s">
        <v>138</v>
      </c>
      <c r="M156" s="93">
        <v>1.9799999999999998E-2</v>
      </c>
      <c r="N156" s="93">
        <v>4.5099999999964779E-2</v>
      </c>
      <c r="O156" s="86">
        <v>101863.55667499999</v>
      </c>
      <c r="P156" s="88">
        <v>94.75</v>
      </c>
      <c r="Q156" s="79"/>
      <c r="R156" s="86">
        <v>96.515720233999986</v>
      </c>
      <c r="S156" s="87">
        <v>1.4114116746226181E-4</v>
      </c>
      <c r="T156" s="87">
        <v>4.1904375981394511E-3</v>
      </c>
      <c r="U156" s="87">
        <f>R156/'סכום נכסי הקרן'!$C$42</f>
        <v>7.8265132454094553E-4</v>
      </c>
    </row>
    <row r="157" spans="2:21">
      <c r="B157" s="85" t="s">
        <v>606</v>
      </c>
      <c r="C157" s="79" t="s">
        <v>607</v>
      </c>
      <c r="D157" s="92" t="s">
        <v>125</v>
      </c>
      <c r="E157" s="92" t="s">
        <v>254</v>
      </c>
      <c r="F157" s="79" t="s">
        <v>608</v>
      </c>
      <c r="G157" s="92" t="s">
        <v>576</v>
      </c>
      <c r="H157" s="79" t="s">
        <v>572</v>
      </c>
      <c r="I157" s="79" t="s">
        <v>136</v>
      </c>
      <c r="J157" s="79"/>
      <c r="K157" s="86">
        <v>3.4703557312252959</v>
      </c>
      <c r="L157" s="92" t="s">
        <v>138</v>
      </c>
      <c r="M157" s="93">
        <v>4.3400000000000001E-2</v>
      </c>
      <c r="N157" s="93">
        <v>9.0039525691699585E-3</v>
      </c>
      <c r="O157" s="86">
        <v>1.0959999999999998E-3</v>
      </c>
      <c r="P157" s="88">
        <v>113.14</v>
      </c>
      <c r="Q157" s="86">
        <v>2.9999999999999997E-8</v>
      </c>
      <c r="R157" s="86">
        <v>1.2650000000000002E-6</v>
      </c>
      <c r="S157" s="87">
        <v>7.1261417426601717E-13</v>
      </c>
      <c r="T157" s="87">
        <v>5.49226960001386E-11</v>
      </c>
      <c r="U157" s="87">
        <f>R157/'סכום נכסי הקרן'!$C$42</f>
        <v>1.0257955109736889E-11</v>
      </c>
    </row>
    <row r="158" spans="2:21">
      <c r="B158" s="85" t="s">
        <v>609</v>
      </c>
      <c r="C158" s="79" t="s">
        <v>610</v>
      </c>
      <c r="D158" s="92" t="s">
        <v>125</v>
      </c>
      <c r="E158" s="92" t="s">
        <v>254</v>
      </c>
      <c r="F158" s="79" t="s">
        <v>611</v>
      </c>
      <c r="G158" s="92" t="s">
        <v>315</v>
      </c>
      <c r="H158" s="79" t="s">
        <v>612</v>
      </c>
      <c r="I158" s="79" t="s">
        <v>136</v>
      </c>
      <c r="J158" s="79"/>
      <c r="K158" s="86">
        <v>3.4996226415094336</v>
      </c>
      <c r="L158" s="92" t="s">
        <v>138</v>
      </c>
      <c r="M158" s="93">
        <v>4.6500000000000007E-2</v>
      </c>
      <c r="N158" s="93">
        <v>1.1796226415094339E-2</v>
      </c>
      <c r="O158" s="86">
        <v>1.1449999999999998E-3</v>
      </c>
      <c r="P158" s="88">
        <v>115.3</v>
      </c>
      <c r="Q158" s="79"/>
      <c r="R158" s="86">
        <v>1.3249999999999998E-6</v>
      </c>
      <c r="S158" s="87">
        <v>1.597774000798189E-12</v>
      </c>
      <c r="T158" s="87">
        <v>5.7527725059433695E-11</v>
      </c>
      <c r="U158" s="87">
        <f>R158/'סכום נכסי הקרן'!$C$42</f>
        <v>1.0744498435099901E-11</v>
      </c>
    </row>
    <row r="159" spans="2:21">
      <c r="B159" s="85" t="s">
        <v>613</v>
      </c>
      <c r="C159" s="79" t="s">
        <v>614</v>
      </c>
      <c r="D159" s="92" t="s">
        <v>125</v>
      </c>
      <c r="E159" s="92" t="s">
        <v>254</v>
      </c>
      <c r="F159" s="79" t="s">
        <v>611</v>
      </c>
      <c r="G159" s="92" t="s">
        <v>315</v>
      </c>
      <c r="H159" s="79" t="s">
        <v>612</v>
      </c>
      <c r="I159" s="79" t="s">
        <v>136</v>
      </c>
      <c r="J159" s="79"/>
      <c r="K159" s="86">
        <v>0.25999999996041168</v>
      </c>
      <c r="L159" s="92" t="s">
        <v>138</v>
      </c>
      <c r="M159" s="93">
        <v>5.5999999999999994E-2</v>
      </c>
      <c r="N159" s="93">
        <v>-3.8999999999010299E-3</v>
      </c>
      <c r="O159" s="86">
        <v>9197.9977719999988</v>
      </c>
      <c r="P159" s="88">
        <v>109.85</v>
      </c>
      <c r="Q159" s="79"/>
      <c r="R159" s="86">
        <v>10.104000789999999</v>
      </c>
      <c r="S159" s="87">
        <v>1.4528965963227393E-4</v>
      </c>
      <c r="T159" s="87">
        <v>4.3868692788484592E-4</v>
      </c>
      <c r="U159" s="87">
        <f>R159/'סכום נכסי הקרן'!$C$42</f>
        <v>8.1933902397285412E-5</v>
      </c>
    </row>
    <row r="160" spans="2:21">
      <c r="B160" s="85" t="s">
        <v>615</v>
      </c>
      <c r="C160" s="79" t="s">
        <v>616</v>
      </c>
      <c r="D160" s="92" t="s">
        <v>125</v>
      </c>
      <c r="E160" s="92" t="s">
        <v>254</v>
      </c>
      <c r="F160" s="79" t="s">
        <v>617</v>
      </c>
      <c r="G160" s="92" t="s">
        <v>315</v>
      </c>
      <c r="H160" s="79" t="s">
        <v>612</v>
      </c>
      <c r="I160" s="79" t="s">
        <v>136</v>
      </c>
      <c r="J160" s="79"/>
      <c r="K160" s="86">
        <v>0.82000000001993567</v>
      </c>
      <c r="L160" s="92" t="s">
        <v>138</v>
      </c>
      <c r="M160" s="93">
        <v>4.8000000000000001E-2</v>
      </c>
      <c r="N160" s="79"/>
      <c r="O160" s="86">
        <v>15157.264446999996</v>
      </c>
      <c r="P160" s="88">
        <v>105.9</v>
      </c>
      <c r="Q160" s="79"/>
      <c r="R160" s="86">
        <v>16.051543973999998</v>
      </c>
      <c r="S160" s="87">
        <v>1.0817407212573292E-4</v>
      </c>
      <c r="T160" s="87">
        <v>6.9691230831372204E-4</v>
      </c>
      <c r="U160" s="87">
        <f>R160/'סכום נכסי הקרן'!$C$42</f>
        <v>1.3016285970534358E-4</v>
      </c>
    </row>
    <row r="161" spans="2:21">
      <c r="B161" s="85" t="s">
        <v>618</v>
      </c>
      <c r="C161" s="79" t="s">
        <v>619</v>
      </c>
      <c r="D161" s="92" t="s">
        <v>125</v>
      </c>
      <c r="E161" s="92" t="s">
        <v>254</v>
      </c>
      <c r="F161" s="79" t="s">
        <v>620</v>
      </c>
      <c r="G161" s="92" t="s">
        <v>315</v>
      </c>
      <c r="H161" s="79" t="s">
        <v>621</v>
      </c>
      <c r="I161" s="79" t="s">
        <v>258</v>
      </c>
      <c r="J161" s="79"/>
      <c r="K161" s="86">
        <v>0.89000000009171731</v>
      </c>
      <c r="L161" s="92" t="s">
        <v>138</v>
      </c>
      <c r="M161" s="93">
        <v>5.4000000000000006E-2</v>
      </c>
      <c r="N161" s="93">
        <v>3.0000000001368918E-2</v>
      </c>
      <c r="O161" s="86">
        <v>6966.4934130000001</v>
      </c>
      <c r="P161" s="88">
        <v>104.86</v>
      </c>
      <c r="Q161" s="79"/>
      <c r="R161" s="86">
        <v>7.3050651969999985</v>
      </c>
      <c r="S161" s="87">
        <v>1.9351370591666668E-4</v>
      </c>
      <c r="T161" s="87">
        <v>3.1716511863717268E-4</v>
      </c>
      <c r="U161" s="87">
        <f>R161/'סכום נכסי הקרן'!$C$42</f>
        <v>5.9237178549033389E-5</v>
      </c>
    </row>
    <row r="162" spans="2:21">
      <c r="B162" s="85" t="s">
        <v>622</v>
      </c>
      <c r="C162" s="79" t="s">
        <v>623</v>
      </c>
      <c r="D162" s="92" t="s">
        <v>125</v>
      </c>
      <c r="E162" s="92" t="s">
        <v>254</v>
      </c>
      <c r="F162" s="79" t="s">
        <v>620</v>
      </c>
      <c r="G162" s="92" t="s">
        <v>315</v>
      </c>
      <c r="H162" s="79" t="s">
        <v>621</v>
      </c>
      <c r="I162" s="79" t="s">
        <v>258</v>
      </c>
      <c r="J162" s="79"/>
      <c r="K162" s="86">
        <v>1.9900000000196945</v>
      </c>
      <c r="L162" s="92" t="s">
        <v>138</v>
      </c>
      <c r="M162" s="93">
        <v>2.5000000000000001E-2</v>
      </c>
      <c r="N162" s="93">
        <v>5.0600000000530894E-2</v>
      </c>
      <c r="O162" s="86">
        <v>24022.310531999996</v>
      </c>
      <c r="P162" s="88">
        <v>97.23</v>
      </c>
      <c r="Q162" s="79"/>
      <c r="R162" s="86">
        <v>23.356892545999994</v>
      </c>
      <c r="S162" s="87">
        <v>6.1674744541693915E-5</v>
      </c>
      <c r="T162" s="87">
        <v>1.0140897302860559E-3</v>
      </c>
      <c r="U162" s="87">
        <f>R162/'סכום נכסי הקרן'!$C$42</f>
        <v>1.8940233615795737E-4</v>
      </c>
    </row>
    <row r="163" spans="2:21">
      <c r="B163" s="85" t="s">
        <v>624</v>
      </c>
      <c r="C163" s="79" t="s">
        <v>625</v>
      </c>
      <c r="D163" s="92" t="s">
        <v>125</v>
      </c>
      <c r="E163" s="92" t="s">
        <v>254</v>
      </c>
      <c r="F163" s="79" t="s">
        <v>626</v>
      </c>
      <c r="G163" s="92" t="s">
        <v>315</v>
      </c>
      <c r="H163" s="79" t="s">
        <v>627</v>
      </c>
      <c r="I163" s="79" t="s">
        <v>258</v>
      </c>
      <c r="J163" s="79"/>
      <c r="K163" s="86">
        <v>0.99034749034749037</v>
      </c>
      <c r="L163" s="92" t="s">
        <v>138</v>
      </c>
      <c r="M163" s="93">
        <v>0.05</v>
      </c>
      <c r="N163" s="93">
        <v>1.5907335907335906E-2</v>
      </c>
      <c r="O163" s="86">
        <v>4.9799999999999985E-4</v>
      </c>
      <c r="P163" s="88">
        <v>104.08</v>
      </c>
      <c r="Q163" s="86"/>
      <c r="R163" s="86">
        <v>5.1799999999999995E-7</v>
      </c>
      <c r="S163" s="87">
        <v>8.6048296766406934E-12</v>
      </c>
      <c r="T163" s="87">
        <v>2.2490084211914456E-11</v>
      </c>
      <c r="U163" s="87">
        <f>R163/'סכום נכסי הקרן'!$C$42</f>
        <v>4.200490708967358E-12</v>
      </c>
    </row>
    <row r="164" spans="2:21">
      <c r="B164" s="85" t="s">
        <v>628</v>
      </c>
      <c r="C164" s="79" t="s">
        <v>629</v>
      </c>
      <c r="D164" s="92" t="s">
        <v>125</v>
      </c>
      <c r="E164" s="92" t="s">
        <v>254</v>
      </c>
      <c r="F164" s="79" t="s">
        <v>630</v>
      </c>
      <c r="G164" s="92" t="s">
        <v>631</v>
      </c>
      <c r="H164" s="79" t="s">
        <v>632</v>
      </c>
      <c r="I164" s="79" t="s">
        <v>258</v>
      </c>
      <c r="J164" s="79"/>
      <c r="K164" s="86">
        <v>0.93999999990738736</v>
      </c>
      <c r="L164" s="92" t="s">
        <v>138</v>
      </c>
      <c r="M164" s="93">
        <v>4.9000000000000002E-2</v>
      </c>
      <c r="N164" s="93">
        <v>0</v>
      </c>
      <c r="O164" s="86">
        <v>37340.616478999989</v>
      </c>
      <c r="P164" s="88">
        <v>20.82</v>
      </c>
      <c r="Q164" s="79"/>
      <c r="R164" s="86">
        <v>7.774314637999999</v>
      </c>
      <c r="S164" s="87">
        <v>5.1477409420165992E-5</v>
      </c>
      <c r="T164" s="87">
        <v>3.3753859246822245E-4</v>
      </c>
      <c r="U164" s="87">
        <f>R164/'סכום נכסי הקרן'!$C$42</f>
        <v>6.3042348273181328E-5</v>
      </c>
    </row>
    <row r="165" spans="2:21">
      <c r="B165" s="82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86"/>
      <c r="P165" s="88"/>
      <c r="Q165" s="79"/>
      <c r="R165" s="79"/>
      <c r="S165" s="79"/>
      <c r="T165" s="87"/>
      <c r="U165" s="79"/>
    </row>
    <row r="166" spans="2:21">
      <c r="B166" s="96" t="s">
        <v>46</v>
      </c>
      <c r="C166" s="81"/>
      <c r="D166" s="81"/>
      <c r="E166" s="81"/>
      <c r="F166" s="81"/>
      <c r="G166" s="81"/>
      <c r="H166" s="81"/>
      <c r="I166" s="81"/>
      <c r="J166" s="81"/>
      <c r="K166" s="89">
        <v>4.3278292359150763</v>
      </c>
      <c r="L166" s="81"/>
      <c r="M166" s="81"/>
      <c r="N166" s="101">
        <v>1.903414365846292E-2</v>
      </c>
      <c r="O166" s="89"/>
      <c r="P166" s="91"/>
      <c r="Q166" s="89">
        <f>SUM(Q167:Q251)</f>
        <v>14.096650839999999</v>
      </c>
      <c r="R166" s="89">
        <v>4044.0755494590012</v>
      </c>
      <c r="S166" s="81"/>
      <c r="T166" s="90">
        <v>0.17558223873875903</v>
      </c>
      <c r="U166" s="90">
        <f>R166/'סכום נכסי הקרן'!$C$42</f>
        <v>3.2793632764217373E-2</v>
      </c>
    </row>
    <row r="167" spans="2:21">
      <c r="B167" s="85" t="s">
        <v>633</v>
      </c>
      <c r="C167" s="79" t="s">
        <v>634</v>
      </c>
      <c r="D167" s="92" t="s">
        <v>125</v>
      </c>
      <c r="E167" s="92" t="s">
        <v>254</v>
      </c>
      <c r="F167" s="79" t="s">
        <v>261</v>
      </c>
      <c r="G167" s="92" t="s">
        <v>262</v>
      </c>
      <c r="H167" s="79" t="s">
        <v>263</v>
      </c>
      <c r="I167" s="79" t="s">
        <v>136</v>
      </c>
      <c r="J167" s="79"/>
      <c r="K167" s="86">
        <v>0.79000000002029247</v>
      </c>
      <c r="L167" s="92" t="s">
        <v>138</v>
      </c>
      <c r="M167" s="93">
        <v>1.95E-2</v>
      </c>
      <c r="N167" s="93">
        <v>3.9999999999355803E-3</v>
      </c>
      <c r="O167" s="86">
        <v>30259.440643999995</v>
      </c>
      <c r="P167" s="88">
        <v>102.6</v>
      </c>
      <c r="Q167" s="79"/>
      <c r="R167" s="86">
        <v>31.046186102999993</v>
      </c>
      <c r="S167" s="87">
        <v>6.6261515724716575E-5</v>
      </c>
      <c r="T167" s="87">
        <v>1.347936949643317E-3</v>
      </c>
      <c r="U167" s="87">
        <f>R167/'סכום נכסי הקרן'!$C$42</f>
        <v>2.5175524377321038E-4</v>
      </c>
    </row>
    <row r="168" spans="2:21">
      <c r="B168" s="85" t="s">
        <v>635</v>
      </c>
      <c r="C168" s="79" t="s">
        <v>636</v>
      </c>
      <c r="D168" s="92" t="s">
        <v>125</v>
      </c>
      <c r="E168" s="92" t="s">
        <v>254</v>
      </c>
      <c r="F168" s="79" t="s">
        <v>309</v>
      </c>
      <c r="G168" s="92" t="s">
        <v>262</v>
      </c>
      <c r="H168" s="79" t="s">
        <v>263</v>
      </c>
      <c r="I168" s="79" t="s">
        <v>136</v>
      </c>
      <c r="J168" s="79"/>
      <c r="K168" s="86">
        <v>2.6200000000297559</v>
      </c>
      <c r="L168" s="92" t="s">
        <v>138</v>
      </c>
      <c r="M168" s="93">
        <v>1.8700000000000001E-2</v>
      </c>
      <c r="N168" s="93">
        <v>6.5000000001531524E-3</v>
      </c>
      <c r="O168" s="86">
        <v>43675.091711999994</v>
      </c>
      <c r="P168" s="88">
        <v>104.65</v>
      </c>
      <c r="Q168" s="79"/>
      <c r="R168" s="86">
        <v>45.705983721999992</v>
      </c>
      <c r="S168" s="87">
        <v>6.0249816129121253E-5</v>
      </c>
      <c r="T168" s="87">
        <v>1.9844235963246549E-3</v>
      </c>
      <c r="U168" s="87">
        <f>R168/'סכום נכסי הקרן'!$C$42</f>
        <v>3.7063235515149472E-4</v>
      </c>
    </row>
    <row r="169" spans="2:21">
      <c r="B169" s="85" t="s">
        <v>637</v>
      </c>
      <c r="C169" s="79" t="s">
        <v>638</v>
      </c>
      <c r="D169" s="92" t="s">
        <v>125</v>
      </c>
      <c r="E169" s="92" t="s">
        <v>254</v>
      </c>
      <c r="F169" s="79" t="s">
        <v>309</v>
      </c>
      <c r="G169" s="92" t="s">
        <v>262</v>
      </c>
      <c r="H169" s="79" t="s">
        <v>263</v>
      </c>
      <c r="I169" s="79" t="s">
        <v>136</v>
      </c>
      <c r="J169" s="79"/>
      <c r="K169" s="86">
        <v>5.320000000022497</v>
      </c>
      <c r="L169" s="92" t="s">
        <v>138</v>
      </c>
      <c r="M169" s="93">
        <v>2.6800000000000001E-2</v>
      </c>
      <c r="N169" s="93">
        <v>9.5999999999890288E-3</v>
      </c>
      <c r="O169" s="86">
        <v>65435.386239999993</v>
      </c>
      <c r="P169" s="88">
        <v>111.41</v>
      </c>
      <c r="Q169" s="79"/>
      <c r="R169" s="86">
        <v>72.901564072999989</v>
      </c>
      <c r="S169" s="87">
        <v>8.5144011054928521E-5</v>
      </c>
      <c r="T169" s="87">
        <v>3.1651782146371568E-3</v>
      </c>
      <c r="U169" s="87">
        <f>R169/'סכום נכסי הקרן'!$C$42</f>
        <v>5.9116282347070461E-4</v>
      </c>
    </row>
    <row r="170" spans="2:21">
      <c r="B170" s="85" t="s">
        <v>639</v>
      </c>
      <c r="C170" s="79" t="s">
        <v>640</v>
      </c>
      <c r="D170" s="92" t="s">
        <v>125</v>
      </c>
      <c r="E170" s="92" t="s">
        <v>254</v>
      </c>
      <c r="F170" s="79" t="s">
        <v>273</v>
      </c>
      <c r="G170" s="92" t="s">
        <v>262</v>
      </c>
      <c r="H170" s="79" t="s">
        <v>263</v>
      </c>
      <c r="I170" s="79" t="s">
        <v>136</v>
      </c>
      <c r="J170" s="79"/>
      <c r="K170" s="86">
        <v>5.3100000000321526</v>
      </c>
      <c r="L170" s="92" t="s">
        <v>138</v>
      </c>
      <c r="M170" s="93">
        <v>2.98E-2</v>
      </c>
      <c r="N170" s="93">
        <v>1.050000000008861E-2</v>
      </c>
      <c r="O170" s="86">
        <v>70842.861566999985</v>
      </c>
      <c r="P170" s="88">
        <v>111.51</v>
      </c>
      <c r="Q170" s="79"/>
      <c r="R170" s="86">
        <v>78.996872565999993</v>
      </c>
      <c r="S170" s="87">
        <v>2.7867729444937686E-5</v>
      </c>
      <c r="T170" s="87">
        <v>3.4298191437977122E-3</v>
      </c>
      <c r="U170" s="87">
        <f>R170/'סכום נכסי הקרן'!$C$42</f>
        <v>6.4059001785899869E-4</v>
      </c>
    </row>
    <row r="171" spans="2:21">
      <c r="B171" s="85" t="s">
        <v>641</v>
      </c>
      <c r="C171" s="79" t="s">
        <v>642</v>
      </c>
      <c r="D171" s="92" t="s">
        <v>125</v>
      </c>
      <c r="E171" s="92" t="s">
        <v>254</v>
      </c>
      <c r="F171" s="79" t="s">
        <v>273</v>
      </c>
      <c r="G171" s="92" t="s">
        <v>262</v>
      </c>
      <c r="H171" s="79" t="s">
        <v>263</v>
      </c>
      <c r="I171" s="79" t="s">
        <v>136</v>
      </c>
      <c r="J171" s="79"/>
      <c r="K171" s="86">
        <v>2.6300000000150052</v>
      </c>
      <c r="L171" s="92" t="s">
        <v>138</v>
      </c>
      <c r="M171" s="93">
        <v>2.4700000000000003E-2</v>
      </c>
      <c r="N171" s="93">
        <v>7.2999999999833276E-3</v>
      </c>
      <c r="O171" s="86">
        <v>85376.697296999992</v>
      </c>
      <c r="P171" s="88">
        <v>105.38</v>
      </c>
      <c r="Q171" s="79"/>
      <c r="R171" s="86">
        <v>89.969960454999978</v>
      </c>
      <c r="S171" s="87">
        <v>2.5629181202438736E-5</v>
      </c>
      <c r="T171" s="87">
        <v>3.9062393574817822E-3</v>
      </c>
      <c r="U171" s="87">
        <f>R171/'סכום נכסי הקרן'!$C$42</f>
        <v>7.295713957092433E-4</v>
      </c>
    </row>
    <row r="172" spans="2:21">
      <c r="B172" s="85" t="s">
        <v>643</v>
      </c>
      <c r="C172" s="79" t="s">
        <v>644</v>
      </c>
      <c r="D172" s="92" t="s">
        <v>125</v>
      </c>
      <c r="E172" s="92" t="s">
        <v>254</v>
      </c>
      <c r="F172" s="79" t="s">
        <v>645</v>
      </c>
      <c r="G172" s="92" t="s">
        <v>262</v>
      </c>
      <c r="H172" s="79" t="s">
        <v>257</v>
      </c>
      <c r="I172" s="79" t="s">
        <v>258</v>
      </c>
      <c r="J172" s="79"/>
      <c r="K172" s="86">
        <v>2.4500000000290392</v>
      </c>
      <c r="L172" s="92" t="s">
        <v>138</v>
      </c>
      <c r="M172" s="93">
        <v>2.07E-2</v>
      </c>
      <c r="N172" s="93">
        <v>6.7999999998983682E-3</v>
      </c>
      <c r="O172" s="86">
        <v>26376.243969999996</v>
      </c>
      <c r="P172" s="88">
        <v>104.45</v>
      </c>
      <c r="Q172" s="79"/>
      <c r="R172" s="86">
        <v>27.549985995999993</v>
      </c>
      <c r="S172" s="87">
        <v>1.0406348843815466E-4</v>
      </c>
      <c r="T172" s="87">
        <v>1.1961419017125557E-3</v>
      </c>
      <c r="U172" s="87">
        <f>R172/'סכום נכסי הקרן'!$C$42</f>
        <v>2.234043633366386E-4</v>
      </c>
    </row>
    <row r="173" spans="2:21">
      <c r="B173" s="85" t="s">
        <v>646</v>
      </c>
      <c r="C173" s="79" t="s">
        <v>647</v>
      </c>
      <c r="D173" s="92" t="s">
        <v>125</v>
      </c>
      <c r="E173" s="92" t="s">
        <v>254</v>
      </c>
      <c r="F173" s="79" t="s">
        <v>648</v>
      </c>
      <c r="G173" s="92" t="s">
        <v>315</v>
      </c>
      <c r="H173" s="79" t="s">
        <v>263</v>
      </c>
      <c r="I173" s="79" t="s">
        <v>136</v>
      </c>
      <c r="J173" s="79"/>
      <c r="K173" s="86">
        <v>4.3799999999945873</v>
      </c>
      <c r="L173" s="92" t="s">
        <v>138</v>
      </c>
      <c r="M173" s="93">
        <v>1.44E-2</v>
      </c>
      <c r="N173" s="93">
        <v>7.9999999999742239E-3</v>
      </c>
      <c r="O173" s="86">
        <v>75484.062761467139</v>
      </c>
      <c r="P173" s="88">
        <v>102.79</v>
      </c>
      <c r="Q173" s="86"/>
      <c r="R173" s="86">
        <v>77.590068108999986</v>
      </c>
      <c r="S173" s="87">
        <v>8.8804779718823509E-5</v>
      </c>
      <c r="T173" s="87">
        <v>3.3687397022771973E-3</v>
      </c>
      <c r="U173" s="87">
        <f>R173/'סכום נכסי הקרן'!$C$42</f>
        <v>6.2918216254826049E-4</v>
      </c>
    </row>
    <row r="174" spans="2:21">
      <c r="B174" s="85" t="s">
        <v>649</v>
      </c>
      <c r="C174" s="79" t="s">
        <v>650</v>
      </c>
      <c r="D174" s="92" t="s">
        <v>125</v>
      </c>
      <c r="E174" s="92" t="s">
        <v>254</v>
      </c>
      <c r="F174" s="79" t="s">
        <v>651</v>
      </c>
      <c r="G174" s="92" t="s">
        <v>652</v>
      </c>
      <c r="H174" s="79" t="s">
        <v>304</v>
      </c>
      <c r="I174" s="79" t="s">
        <v>136</v>
      </c>
      <c r="J174" s="79"/>
      <c r="K174" s="86">
        <v>0.75000000007156375</v>
      </c>
      <c r="L174" s="92" t="s">
        <v>138</v>
      </c>
      <c r="M174" s="93">
        <v>4.8399999999999999E-2</v>
      </c>
      <c r="N174" s="93">
        <v>2.8000000005725099E-3</v>
      </c>
      <c r="O174" s="86">
        <v>6678.2389279999989</v>
      </c>
      <c r="P174" s="88">
        <v>104.62</v>
      </c>
      <c r="Q174" s="79"/>
      <c r="R174" s="86">
        <v>6.9867738699999995</v>
      </c>
      <c r="S174" s="87">
        <v>3.180113775238095E-5</v>
      </c>
      <c r="T174" s="87">
        <v>3.0334581603456268E-4</v>
      </c>
      <c r="U174" s="87">
        <f>R174/'סכום נכסי הקרן'!$C$42</f>
        <v>5.665613653782029E-5</v>
      </c>
    </row>
    <row r="175" spans="2:21">
      <c r="B175" s="85" t="s">
        <v>653</v>
      </c>
      <c r="C175" s="79" t="s">
        <v>654</v>
      </c>
      <c r="D175" s="92" t="s">
        <v>125</v>
      </c>
      <c r="E175" s="92" t="s">
        <v>254</v>
      </c>
      <c r="F175" s="79" t="s">
        <v>309</v>
      </c>
      <c r="G175" s="92" t="s">
        <v>262</v>
      </c>
      <c r="H175" s="79" t="s">
        <v>304</v>
      </c>
      <c r="I175" s="79" t="s">
        <v>136</v>
      </c>
      <c r="J175" s="79"/>
      <c r="K175" s="86">
        <v>1.6299999999762782</v>
      </c>
      <c r="L175" s="92" t="s">
        <v>138</v>
      </c>
      <c r="M175" s="93">
        <v>6.4000000000000001E-2</v>
      </c>
      <c r="N175" s="93">
        <v>5.9000000000357456E-3</v>
      </c>
      <c r="O175" s="86">
        <v>27544.957030999994</v>
      </c>
      <c r="P175" s="88">
        <v>111.72</v>
      </c>
      <c r="Q175" s="79"/>
      <c r="R175" s="86">
        <v>30.773224970999994</v>
      </c>
      <c r="S175" s="87">
        <v>1.1286049049421866E-4</v>
      </c>
      <c r="T175" s="87">
        <v>1.336085754961349E-3</v>
      </c>
      <c r="U175" s="87">
        <f>R175/'סכום נכסי הקרן'!$C$42</f>
        <v>2.4954178682557484E-4</v>
      </c>
    </row>
    <row r="176" spans="2:21">
      <c r="B176" s="85" t="s">
        <v>655</v>
      </c>
      <c r="C176" s="79" t="s">
        <v>656</v>
      </c>
      <c r="D176" s="92" t="s">
        <v>125</v>
      </c>
      <c r="E176" s="92" t="s">
        <v>254</v>
      </c>
      <c r="F176" s="79" t="s">
        <v>323</v>
      </c>
      <c r="G176" s="92" t="s">
        <v>315</v>
      </c>
      <c r="H176" s="79" t="s">
        <v>304</v>
      </c>
      <c r="I176" s="79" t="s">
        <v>136</v>
      </c>
      <c r="J176" s="79"/>
      <c r="K176" s="86">
        <v>3.6600000000093957</v>
      </c>
      <c r="L176" s="92" t="s">
        <v>138</v>
      </c>
      <c r="M176" s="93">
        <v>1.6299999999999999E-2</v>
      </c>
      <c r="N176" s="93">
        <v>7.800000000009891E-3</v>
      </c>
      <c r="O176" s="86">
        <v>78116.961676999985</v>
      </c>
      <c r="P176" s="88">
        <v>103.55</v>
      </c>
      <c r="Q176" s="79"/>
      <c r="R176" s="86">
        <v>80.890113813999989</v>
      </c>
      <c r="S176" s="87">
        <v>1.4331941120987788E-4</v>
      </c>
      <c r="T176" s="87">
        <v>3.5120182849193143E-3</v>
      </c>
      <c r="U176" s="87">
        <f>R176/'סכום נכסי הקרן'!$C$42</f>
        <v>6.5594241606760438E-4</v>
      </c>
    </row>
    <row r="177" spans="2:21">
      <c r="B177" s="85" t="s">
        <v>657</v>
      </c>
      <c r="C177" s="79" t="s">
        <v>658</v>
      </c>
      <c r="D177" s="92" t="s">
        <v>125</v>
      </c>
      <c r="E177" s="92" t="s">
        <v>254</v>
      </c>
      <c r="F177" s="79" t="s">
        <v>293</v>
      </c>
      <c r="G177" s="92" t="s">
        <v>262</v>
      </c>
      <c r="H177" s="79" t="s">
        <v>304</v>
      </c>
      <c r="I177" s="79" t="s">
        <v>136</v>
      </c>
      <c r="J177" s="79"/>
      <c r="K177" s="86">
        <v>0.99000000000310862</v>
      </c>
      <c r="L177" s="92" t="s">
        <v>138</v>
      </c>
      <c r="M177" s="93">
        <v>6.0999999999999999E-2</v>
      </c>
      <c r="N177" s="93">
        <v>3.1000000000725321E-3</v>
      </c>
      <c r="O177" s="86">
        <v>44343.562034000002</v>
      </c>
      <c r="P177" s="88">
        <v>108.82</v>
      </c>
      <c r="Q177" s="79"/>
      <c r="R177" s="86">
        <v>48.254664214999991</v>
      </c>
      <c r="S177" s="87">
        <v>6.4715865347989574E-5</v>
      </c>
      <c r="T177" s="87">
        <v>2.0950800421100481E-3</v>
      </c>
      <c r="U177" s="87">
        <f>R177/'סכום נכסי הקרן'!$C$42</f>
        <v>3.9129974652402918E-4</v>
      </c>
    </row>
    <row r="178" spans="2:21">
      <c r="B178" s="85" t="s">
        <v>659</v>
      </c>
      <c r="C178" s="79" t="s">
        <v>660</v>
      </c>
      <c r="D178" s="92" t="s">
        <v>125</v>
      </c>
      <c r="E178" s="92" t="s">
        <v>254</v>
      </c>
      <c r="F178" s="79" t="s">
        <v>661</v>
      </c>
      <c r="G178" s="92" t="s">
        <v>662</v>
      </c>
      <c r="H178" s="79" t="s">
        <v>304</v>
      </c>
      <c r="I178" s="79" t="s">
        <v>136</v>
      </c>
      <c r="J178" s="79"/>
      <c r="K178" s="86">
        <v>5.129999999983256</v>
      </c>
      <c r="L178" s="92" t="s">
        <v>138</v>
      </c>
      <c r="M178" s="93">
        <v>2.6099999999999998E-2</v>
      </c>
      <c r="N178" s="93">
        <v>9.3999999999341659E-3</v>
      </c>
      <c r="O178" s="86">
        <v>63819.713859999989</v>
      </c>
      <c r="P178" s="88">
        <v>109.49</v>
      </c>
      <c r="Q178" s="79"/>
      <c r="R178" s="86">
        <v>69.876204708999992</v>
      </c>
      <c r="S178" s="87">
        <v>1.0581735044237222E-4</v>
      </c>
      <c r="T178" s="87">
        <v>3.0338257303366475E-3</v>
      </c>
      <c r="U178" s="87">
        <f>R178/'סכום נכסי הקרן'!$C$42</f>
        <v>5.6663001671439304E-4</v>
      </c>
    </row>
    <row r="179" spans="2:21">
      <c r="B179" s="85" t="s">
        <v>663</v>
      </c>
      <c r="C179" s="79" t="s">
        <v>664</v>
      </c>
      <c r="D179" s="92" t="s">
        <v>125</v>
      </c>
      <c r="E179" s="92" t="s">
        <v>254</v>
      </c>
      <c r="F179" s="79" t="s">
        <v>354</v>
      </c>
      <c r="G179" s="92" t="s">
        <v>315</v>
      </c>
      <c r="H179" s="79" t="s">
        <v>355</v>
      </c>
      <c r="I179" s="79" t="s">
        <v>136</v>
      </c>
      <c r="J179" s="79"/>
      <c r="K179" s="86">
        <v>3.9000000000018886</v>
      </c>
      <c r="L179" s="92" t="s">
        <v>138</v>
      </c>
      <c r="M179" s="93">
        <v>3.39E-2</v>
      </c>
      <c r="N179" s="93">
        <v>1.1099999999960324E-2</v>
      </c>
      <c r="O179" s="86">
        <v>94809.367111999993</v>
      </c>
      <c r="P179" s="88">
        <v>111.66</v>
      </c>
      <c r="Q179" s="79"/>
      <c r="R179" s="86">
        <v>105.864139322</v>
      </c>
      <c r="S179" s="87">
        <v>8.7364762354004441E-5</v>
      </c>
      <c r="T179" s="87">
        <v>4.5963193211846038E-3</v>
      </c>
      <c r="U179" s="87">
        <f>R179/'סכום נכסי הקרן'!$C$42</f>
        <v>8.5845817304032229E-4</v>
      </c>
    </row>
    <row r="180" spans="2:21">
      <c r="B180" s="85" t="s">
        <v>665</v>
      </c>
      <c r="C180" s="79" t="s">
        <v>666</v>
      </c>
      <c r="D180" s="92" t="s">
        <v>125</v>
      </c>
      <c r="E180" s="92" t="s">
        <v>254</v>
      </c>
      <c r="F180" s="79" t="s">
        <v>268</v>
      </c>
      <c r="G180" s="92" t="s">
        <v>262</v>
      </c>
      <c r="H180" s="79" t="s">
        <v>355</v>
      </c>
      <c r="I180" s="79" t="s">
        <v>136</v>
      </c>
      <c r="J180" s="79"/>
      <c r="K180" s="86">
        <v>1.3399999999930681</v>
      </c>
      <c r="L180" s="92" t="s">
        <v>138</v>
      </c>
      <c r="M180" s="93">
        <v>1.67E-2</v>
      </c>
      <c r="N180" s="93">
        <v>7.5000000000000015E-3</v>
      </c>
      <c r="O180" s="86">
        <v>113824.54753599997</v>
      </c>
      <c r="P180" s="88">
        <v>101.39</v>
      </c>
      <c r="Q180" s="79"/>
      <c r="R180" s="86">
        <v>115.40671261999998</v>
      </c>
      <c r="S180" s="87">
        <v>1.40498950144963E-4</v>
      </c>
      <c r="T180" s="87">
        <v>5.010630666880329E-3</v>
      </c>
      <c r="U180" s="87">
        <f>R180/'סכום נכסי הקרן'!$C$42</f>
        <v>9.3583942878914259E-4</v>
      </c>
    </row>
    <row r="181" spans="2:21">
      <c r="B181" s="85" t="s">
        <v>667</v>
      </c>
      <c r="C181" s="79" t="s">
        <v>668</v>
      </c>
      <c r="D181" s="92" t="s">
        <v>125</v>
      </c>
      <c r="E181" s="92" t="s">
        <v>254</v>
      </c>
      <c r="F181" s="79" t="s">
        <v>371</v>
      </c>
      <c r="G181" s="92" t="s">
        <v>315</v>
      </c>
      <c r="H181" s="79" t="s">
        <v>349</v>
      </c>
      <c r="I181" s="79" t="s">
        <v>258</v>
      </c>
      <c r="J181" s="79"/>
      <c r="K181" s="86">
        <v>6.8200000000120662</v>
      </c>
      <c r="L181" s="92" t="s">
        <v>138</v>
      </c>
      <c r="M181" s="93">
        <v>2.5499999999999998E-2</v>
      </c>
      <c r="N181" s="93">
        <v>1.7900000000047239E-2</v>
      </c>
      <c r="O181" s="86">
        <v>201909.36973800001</v>
      </c>
      <c r="P181" s="88">
        <v>105.9</v>
      </c>
      <c r="Q181" s="79"/>
      <c r="R181" s="86">
        <v>213.82202928099997</v>
      </c>
      <c r="S181" s="87">
        <v>2.4179326561919197E-4</v>
      </c>
      <c r="T181" s="87">
        <v>9.2835433299075839E-3</v>
      </c>
      <c r="U181" s="87">
        <f>R181/'סכום נכסי הקרן'!$C$42</f>
        <v>1.7338946860374262E-3</v>
      </c>
    </row>
    <row r="182" spans="2:21">
      <c r="B182" s="85" t="s">
        <v>669</v>
      </c>
      <c r="C182" s="79" t="s">
        <v>670</v>
      </c>
      <c r="D182" s="92" t="s">
        <v>125</v>
      </c>
      <c r="E182" s="92" t="s">
        <v>254</v>
      </c>
      <c r="F182" s="79" t="s">
        <v>671</v>
      </c>
      <c r="G182" s="92" t="s">
        <v>315</v>
      </c>
      <c r="H182" s="79" t="s">
        <v>349</v>
      </c>
      <c r="I182" s="79" t="s">
        <v>258</v>
      </c>
      <c r="J182" s="79"/>
      <c r="K182" s="86">
        <v>4.159998951923523</v>
      </c>
      <c r="L182" s="92" t="s">
        <v>138</v>
      </c>
      <c r="M182" s="93">
        <v>3.15E-2</v>
      </c>
      <c r="N182" s="93">
        <v>3.4400006449701405E-2</v>
      </c>
      <c r="O182" s="86">
        <v>7.6699999999999989E-4</v>
      </c>
      <c r="P182" s="88">
        <v>99.21</v>
      </c>
      <c r="Q182" s="79"/>
      <c r="R182" s="86">
        <v>4.9614699999999984E-4</v>
      </c>
      <c r="S182" s="87">
        <v>3.285457534765291E-12</v>
      </c>
      <c r="T182" s="87">
        <v>2.1541289211368185E-8</v>
      </c>
      <c r="U182" s="87">
        <f>R182/'סכום נכסי הקרן'!$C$42</f>
        <v>4.0232835208147238E-9</v>
      </c>
    </row>
    <row r="183" spans="2:21">
      <c r="B183" s="85" t="s">
        <v>672</v>
      </c>
      <c r="C183" s="79" t="s">
        <v>673</v>
      </c>
      <c r="D183" s="92" t="s">
        <v>125</v>
      </c>
      <c r="E183" s="92" t="s">
        <v>254</v>
      </c>
      <c r="F183" s="79" t="s">
        <v>374</v>
      </c>
      <c r="G183" s="92" t="s">
        <v>262</v>
      </c>
      <c r="H183" s="79" t="s">
        <v>349</v>
      </c>
      <c r="I183" s="79" t="s">
        <v>258</v>
      </c>
      <c r="J183" s="79"/>
      <c r="K183" s="86">
        <v>0.50999999999601309</v>
      </c>
      <c r="L183" s="92" t="s">
        <v>138</v>
      </c>
      <c r="M183" s="93">
        <v>1.2E-2</v>
      </c>
      <c r="N183" s="93">
        <v>3.500000000028479E-3</v>
      </c>
      <c r="O183" s="86">
        <v>17431.209201999995</v>
      </c>
      <c r="P183" s="88">
        <v>100.42</v>
      </c>
      <c r="Q183" s="86">
        <v>5.2724180999999988E-2</v>
      </c>
      <c r="R183" s="86">
        <v>17.557144456999996</v>
      </c>
      <c r="S183" s="87">
        <v>5.8104030673333317E-5</v>
      </c>
      <c r="T183" s="87">
        <v>7.6228119181211791E-4</v>
      </c>
      <c r="U183" s="87">
        <f>R183/'סכום נכסי הקרן'!$C$42</f>
        <v>1.4237185746645992E-4</v>
      </c>
    </row>
    <row r="184" spans="2:21">
      <c r="B184" s="85" t="s">
        <v>674</v>
      </c>
      <c r="C184" s="79" t="s">
        <v>675</v>
      </c>
      <c r="D184" s="92" t="s">
        <v>125</v>
      </c>
      <c r="E184" s="92" t="s">
        <v>254</v>
      </c>
      <c r="F184" s="79" t="s">
        <v>385</v>
      </c>
      <c r="G184" s="92" t="s">
        <v>386</v>
      </c>
      <c r="H184" s="79" t="s">
        <v>355</v>
      </c>
      <c r="I184" s="79" t="s">
        <v>136</v>
      </c>
      <c r="J184" s="79"/>
      <c r="K184" s="86">
        <v>2.7399999999980333</v>
      </c>
      <c r="L184" s="92" t="s">
        <v>138</v>
      </c>
      <c r="M184" s="93">
        <v>4.8000000000000001E-2</v>
      </c>
      <c r="N184" s="93">
        <v>7.0999999999936383E-3</v>
      </c>
      <c r="O184" s="86">
        <v>151606.52305299998</v>
      </c>
      <c r="P184" s="88">
        <v>114.04</v>
      </c>
      <c r="Q184" s="79"/>
      <c r="R184" s="86">
        <v>172.89208394099995</v>
      </c>
      <c r="S184" s="87">
        <v>7.3736709823805772E-5</v>
      </c>
      <c r="T184" s="87">
        <v>7.506481713139908E-3</v>
      </c>
      <c r="U184" s="87">
        <f>R184/'סכום נכסי הקרן'!$C$42</f>
        <v>1.4019914908265925E-3</v>
      </c>
    </row>
    <row r="185" spans="2:21">
      <c r="B185" s="85" t="s">
        <v>676</v>
      </c>
      <c r="C185" s="79" t="s">
        <v>677</v>
      </c>
      <c r="D185" s="92" t="s">
        <v>125</v>
      </c>
      <c r="E185" s="92" t="s">
        <v>254</v>
      </c>
      <c r="F185" s="79" t="s">
        <v>385</v>
      </c>
      <c r="G185" s="92" t="s">
        <v>386</v>
      </c>
      <c r="H185" s="79" t="s">
        <v>355</v>
      </c>
      <c r="I185" s="79" t="s">
        <v>136</v>
      </c>
      <c r="J185" s="79"/>
      <c r="K185" s="86">
        <v>1.389999999947312</v>
      </c>
      <c r="L185" s="92" t="s">
        <v>138</v>
      </c>
      <c r="M185" s="93">
        <v>4.4999999999999998E-2</v>
      </c>
      <c r="N185" s="93">
        <v>5.4999999991982226E-3</v>
      </c>
      <c r="O185" s="86">
        <v>4120.545740999999</v>
      </c>
      <c r="P185" s="88">
        <v>105.94</v>
      </c>
      <c r="Q185" s="79"/>
      <c r="R185" s="86">
        <v>4.3653061569999991</v>
      </c>
      <c r="S185" s="87">
        <v>6.8617666059403023E-6</v>
      </c>
      <c r="T185" s="87">
        <v>1.8952915652841438E-4</v>
      </c>
      <c r="U185" s="87">
        <f>R185/'סכום נכסי הקרן'!$C$42</f>
        <v>3.5398509564240347E-5</v>
      </c>
    </row>
    <row r="186" spans="2:21">
      <c r="B186" s="85" t="s">
        <v>678</v>
      </c>
      <c r="C186" s="79" t="s">
        <v>679</v>
      </c>
      <c r="D186" s="92" t="s">
        <v>125</v>
      </c>
      <c r="E186" s="92" t="s">
        <v>254</v>
      </c>
      <c r="F186" s="79" t="s">
        <v>680</v>
      </c>
      <c r="G186" s="92" t="s">
        <v>135</v>
      </c>
      <c r="H186" s="79" t="s">
        <v>355</v>
      </c>
      <c r="I186" s="79" t="s">
        <v>136</v>
      </c>
      <c r="J186" s="79"/>
      <c r="K186" s="86">
        <v>2.6199999999959913</v>
      </c>
      <c r="L186" s="92" t="s">
        <v>138</v>
      </c>
      <c r="M186" s="93">
        <v>1.49E-2</v>
      </c>
      <c r="N186" s="93">
        <v>7.3000000000066814E-3</v>
      </c>
      <c r="O186" s="86">
        <v>58310.612079999984</v>
      </c>
      <c r="P186" s="88">
        <v>102.67</v>
      </c>
      <c r="Q186" s="79"/>
      <c r="R186" s="86">
        <v>59.867507651999993</v>
      </c>
      <c r="S186" s="87">
        <v>5.4084804082613168E-5</v>
      </c>
      <c r="T186" s="87">
        <v>2.5992766190172066E-3</v>
      </c>
      <c r="U186" s="87">
        <f>R186/'סכום נכסי הקרן'!$C$42</f>
        <v>4.8546893756999649E-4</v>
      </c>
    </row>
    <row r="187" spans="2:21">
      <c r="B187" s="85" t="s">
        <v>681</v>
      </c>
      <c r="C187" s="79" t="s">
        <v>682</v>
      </c>
      <c r="D187" s="92" t="s">
        <v>125</v>
      </c>
      <c r="E187" s="92" t="s">
        <v>254</v>
      </c>
      <c r="F187" s="79" t="s">
        <v>683</v>
      </c>
      <c r="G187" s="92" t="s">
        <v>435</v>
      </c>
      <c r="H187" s="79" t="s">
        <v>349</v>
      </c>
      <c r="I187" s="79" t="s">
        <v>258</v>
      </c>
      <c r="J187" s="79"/>
      <c r="K187" s="86">
        <v>2.930000000589613</v>
      </c>
      <c r="L187" s="92" t="s">
        <v>138</v>
      </c>
      <c r="M187" s="93">
        <v>2.4500000000000001E-2</v>
      </c>
      <c r="N187" s="93">
        <v>8.8000000012412923E-3</v>
      </c>
      <c r="O187" s="86">
        <v>615.97126899999989</v>
      </c>
      <c r="P187" s="88">
        <v>104.63</v>
      </c>
      <c r="Q187" s="86"/>
      <c r="R187" s="86">
        <v>0.6444907339999999</v>
      </c>
      <c r="S187" s="87">
        <v>3.9267303536389603E-7</v>
      </c>
      <c r="T187" s="87">
        <v>2.7981951508607255E-5</v>
      </c>
      <c r="U187" s="87">
        <f>R187/'סכום נכסי הקרן'!$C$42</f>
        <v>5.2262110814334995E-6</v>
      </c>
    </row>
    <row r="188" spans="2:21">
      <c r="B188" s="85" t="s">
        <v>684</v>
      </c>
      <c r="C188" s="79" t="s">
        <v>685</v>
      </c>
      <c r="D188" s="92" t="s">
        <v>125</v>
      </c>
      <c r="E188" s="92" t="s">
        <v>254</v>
      </c>
      <c r="F188" s="79" t="s">
        <v>268</v>
      </c>
      <c r="G188" s="92" t="s">
        <v>262</v>
      </c>
      <c r="H188" s="79" t="s">
        <v>349</v>
      </c>
      <c r="I188" s="79" t="s">
        <v>258</v>
      </c>
      <c r="J188" s="79"/>
      <c r="K188" s="86">
        <v>1.2999999999660887</v>
      </c>
      <c r="L188" s="92" t="s">
        <v>138</v>
      </c>
      <c r="M188" s="93">
        <v>3.2500000000000001E-2</v>
      </c>
      <c r="N188" s="93">
        <v>1.4499999999491333E-2</v>
      </c>
      <c r="O188" s="86">
        <f>8646.8816/50000</f>
        <v>0.17293763200000001</v>
      </c>
      <c r="P188" s="88">
        <v>5115500</v>
      </c>
      <c r="Q188" s="86"/>
      <c r="R188" s="86">
        <v>8.846624380999998</v>
      </c>
      <c r="S188" s="87">
        <f>46.702034026465%/50000</f>
        <v>9.3404068052929993E-6</v>
      </c>
      <c r="T188" s="87">
        <v>3.8409522648622695E-4</v>
      </c>
      <c r="U188" s="87">
        <f>R188/'סכום נכסי הקרן'!$C$42</f>
        <v>7.1737767409487635E-5</v>
      </c>
    </row>
    <row r="189" spans="2:21">
      <c r="B189" s="85" t="s">
        <v>686</v>
      </c>
      <c r="C189" s="79" t="s">
        <v>687</v>
      </c>
      <c r="D189" s="92" t="s">
        <v>125</v>
      </c>
      <c r="E189" s="92" t="s">
        <v>254</v>
      </c>
      <c r="F189" s="79" t="s">
        <v>268</v>
      </c>
      <c r="G189" s="92" t="s">
        <v>262</v>
      </c>
      <c r="H189" s="79" t="s">
        <v>355</v>
      </c>
      <c r="I189" s="79" t="s">
        <v>136</v>
      </c>
      <c r="J189" s="79"/>
      <c r="K189" s="86">
        <v>0.8599999999715584</v>
      </c>
      <c r="L189" s="92" t="s">
        <v>138</v>
      </c>
      <c r="M189" s="93">
        <v>2.2700000000000001E-2</v>
      </c>
      <c r="N189" s="93">
        <v>4.3000000004503273E-3</v>
      </c>
      <c r="O189" s="86">
        <v>8285.8440069999997</v>
      </c>
      <c r="P189" s="88">
        <v>101.84</v>
      </c>
      <c r="Q189" s="79"/>
      <c r="R189" s="86">
        <v>8.438303733999998</v>
      </c>
      <c r="S189" s="87">
        <v>8.2858522928522921E-6</v>
      </c>
      <c r="T189" s="87">
        <v>3.6636710730380726E-4</v>
      </c>
      <c r="U189" s="87">
        <f>R189/'סכום נכסי הקרן'!$C$42</f>
        <v>6.8426672652725009E-5</v>
      </c>
    </row>
    <row r="190" spans="2:21">
      <c r="B190" s="85" t="s">
        <v>688</v>
      </c>
      <c r="C190" s="79" t="s">
        <v>689</v>
      </c>
      <c r="D190" s="92" t="s">
        <v>125</v>
      </c>
      <c r="E190" s="92" t="s">
        <v>254</v>
      </c>
      <c r="F190" s="79" t="s">
        <v>690</v>
      </c>
      <c r="G190" s="92" t="s">
        <v>315</v>
      </c>
      <c r="H190" s="79" t="s">
        <v>349</v>
      </c>
      <c r="I190" s="79" t="s">
        <v>258</v>
      </c>
      <c r="J190" s="79"/>
      <c r="K190" s="86">
        <v>3.5400000000244018</v>
      </c>
      <c r="L190" s="92" t="s">
        <v>138</v>
      </c>
      <c r="M190" s="93">
        <v>3.3799999999999997E-2</v>
      </c>
      <c r="N190" s="93">
        <v>2.4200000000317686E-2</v>
      </c>
      <c r="O190" s="86">
        <v>41656.027763999991</v>
      </c>
      <c r="P190" s="88">
        <v>104.28</v>
      </c>
      <c r="Q190" s="79"/>
      <c r="R190" s="86">
        <v>43.438905760999994</v>
      </c>
      <c r="S190" s="87">
        <v>5.0891327935845875E-5</v>
      </c>
      <c r="T190" s="87">
        <v>1.8859935301897798E-3</v>
      </c>
      <c r="U190" s="87">
        <f>R190/'סכום נכסי הקרן'!$C$42</f>
        <v>3.522484943181257E-4</v>
      </c>
    </row>
    <row r="191" spans="2:21">
      <c r="B191" s="85" t="s">
        <v>691</v>
      </c>
      <c r="C191" s="79" t="s">
        <v>692</v>
      </c>
      <c r="D191" s="92" t="s">
        <v>125</v>
      </c>
      <c r="E191" s="92" t="s">
        <v>254</v>
      </c>
      <c r="F191" s="79" t="s">
        <v>526</v>
      </c>
      <c r="G191" s="92" t="s">
        <v>382</v>
      </c>
      <c r="H191" s="79" t="s">
        <v>355</v>
      </c>
      <c r="I191" s="79" t="s">
        <v>136</v>
      </c>
      <c r="J191" s="79"/>
      <c r="K191" s="86">
        <v>4.0399999999598677</v>
      </c>
      <c r="L191" s="92" t="s">
        <v>138</v>
      </c>
      <c r="M191" s="93">
        <v>3.85E-2</v>
      </c>
      <c r="N191" s="93">
        <v>1.1399999999598683E-2</v>
      </c>
      <c r="O191" s="86">
        <v>8893.6656650000004</v>
      </c>
      <c r="P191" s="88">
        <v>112.07</v>
      </c>
      <c r="Q191" s="79"/>
      <c r="R191" s="86">
        <v>9.9671308099999987</v>
      </c>
      <c r="S191" s="87">
        <v>2.2299333966015681E-5</v>
      </c>
      <c r="T191" s="87">
        <v>4.3274442329742688E-4</v>
      </c>
      <c r="U191" s="87">
        <f>R191/'סכום נכסי הקרן'!$C$42</f>
        <v>8.0824016143759246E-5</v>
      </c>
    </row>
    <row r="192" spans="2:21">
      <c r="B192" s="85" t="s">
        <v>693</v>
      </c>
      <c r="C192" s="79" t="s">
        <v>694</v>
      </c>
      <c r="D192" s="92" t="s">
        <v>125</v>
      </c>
      <c r="E192" s="92" t="s">
        <v>254</v>
      </c>
      <c r="F192" s="79" t="s">
        <v>431</v>
      </c>
      <c r="G192" s="92" t="s">
        <v>133</v>
      </c>
      <c r="H192" s="79" t="s">
        <v>349</v>
      </c>
      <c r="I192" s="79" t="s">
        <v>258</v>
      </c>
      <c r="J192" s="79"/>
      <c r="K192" s="86">
        <v>5.100000000013666</v>
      </c>
      <c r="L192" s="92" t="s">
        <v>138</v>
      </c>
      <c r="M192" s="93">
        <v>5.0900000000000001E-2</v>
      </c>
      <c r="N192" s="93">
        <v>1.2800000000034785E-2</v>
      </c>
      <c r="O192" s="86">
        <v>58566.133356999992</v>
      </c>
      <c r="P192" s="88">
        <v>119.85</v>
      </c>
      <c r="Q192" s="86">
        <v>9.1357310709999986</v>
      </c>
      <c r="R192" s="86">
        <v>80.489778199</v>
      </c>
      <c r="S192" s="87">
        <v>6.2399070146849751E-5</v>
      </c>
      <c r="T192" s="87">
        <v>3.4946368530768849E-3</v>
      </c>
      <c r="U192" s="87">
        <f>R192/'סכום נכסי הקרן'!$C$42</f>
        <v>6.5269607237788204E-4</v>
      </c>
    </row>
    <row r="193" spans="2:21">
      <c r="B193" s="85" t="s">
        <v>695</v>
      </c>
      <c r="C193" s="79" t="s">
        <v>696</v>
      </c>
      <c r="D193" s="92" t="s">
        <v>125</v>
      </c>
      <c r="E193" s="92" t="s">
        <v>254</v>
      </c>
      <c r="F193" s="79" t="s">
        <v>697</v>
      </c>
      <c r="G193" s="92" t="s">
        <v>652</v>
      </c>
      <c r="H193" s="79" t="s">
        <v>349</v>
      </c>
      <c r="I193" s="79" t="s">
        <v>258</v>
      </c>
      <c r="J193" s="79"/>
      <c r="K193" s="86">
        <v>0.76000000090227005</v>
      </c>
      <c r="L193" s="92" t="s">
        <v>138</v>
      </c>
      <c r="M193" s="93">
        <v>4.0999999999999995E-2</v>
      </c>
      <c r="N193" s="93">
        <v>3.1999999987110429E-3</v>
      </c>
      <c r="O193" s="86">
        <v>298.82370999999995</v>
      </c>
      <c r="P193" s="88">
        <v>103.85</v>
      </c>
      <c r="Q193" s="79"/>
      <c r="R193" s="86">
        <v>0.31032842199999994</v>
      </c>
      <c r="S193" s="87">
        <v>4.9803951666666662E-7</v>
      </c>
      <c r="T193" s="87">
        <v>1.3473575953919934E-5</v>
      </c>
      <c r="U193" s="87">
        <f>R193/'סכום נכסי הקרן'!$C$42</f>
        <v>2.5164703732422802E-6</v>
      </c>
    </row>
    <row r="194" spans="2:21">
      <c r="B194" s="85" t="s">
        <v>698</v>
      </c>
      <c r="C194" s="79" t="s">
        <v>699</v>
      </c>
      <c r="D194" s="92" t="s">
        <v>125</v>
      </c>
      <c r="E194" s="92" t="s">
        <v>254</v>
      </c>
      <c r="F194" s="79" t="s">
        <v>697</v>
      </c>
      <c r="G194" s="92" t="s">
        <v>652</v>
      </c>
      <c r="H194" s="79" t="s">
        <v>349</v>
      </c>
      <c r="I194" s="79" t="s">
        <v>258</v>
      </c>
      <c r="J194" s="79"/>
      <c r="K194" s="86">
        <v>3.1199999999596133</v>
      </c>
      <c r="L194" s="92" t="s">
        <v>138</v>
      </c>
      <c r="M194" s="93">
        <v>1.2E-2</v>
      </c>
      <c r="N194" s="93">
        <v>1.0099999999629789E-2</v>
      </c>
      <c r="O194" s="86">
        <v>14713.751277999996</v>
      </c>
      <c r="P194" s="88">
        <v>100.97</v>
      </c>
      <c r="Q194" s="79"/>
      <c r="R194" s="86">
        <v>14.856475154999998</v>
      </c>
      <c r="S194" s="87">
        <v>3.1755703730721574E-5</v>
      </c>
      <c r="T194" s="87">
        <v>6.4502582495784718E-4</v>
      </c>
      <c r="U194" s="87">
        <f>R194/'סכום נכסי הקרן'!$C$42</f>
        <v>1.2047198041811175E-4</v>
      </c>
    </row>
    <row r="195" spans="2:21">
      <c r="B195" s="85" t="s">
        <v>700</v>
      </c>
      <c r="C195" s="79" t="s">
        <v>701</v>
      </c>
      <c r="D195" s="92" t="s">
        <v>125</v>
      </c>
      <c r="E195" s="92" t="s">
        <v>254</v>
      </c>
      <c r="F195" s="79" t="s">
        <v>439</v>
      </c>
      <c r="G195" s="92" t="s">
        <v>162</v>
      </c>
      <c r="H195" s="79" t="s">
        <v>436</v>
      </c>
      <c r="I195" s="79" t="s">
        <v>258</v>
      </c>
      <c r="J195" s="79"/>
      <c r="K195" s="86">
        <v>4.570000000006579</v>
      </c>
      <c r="L195" s="92" t="s">
        <v>138</v>
      </c>
      <c r="M195" s="93">
        <v>3.6499999999999998E-2</v>
      </c>
      <c r="N195" s="93">
        <v>2.1000000000011544E-2</v>
      </c>
      <c r="O195" s="86">
        <v>159736.54550999997</v>
      </c>
      <c r="P195" s="88">
        <v>108.49</v>
      </c>
      <c r="Q195" s="79"/>
      <c r="R195" s="86">
        <v>173.29817289799996</v>
      </c>
      <c r="S195" s="87">
        <v>7.4470362965787821E-5</v>
      </c>
      <c r="T195" s="87">
        <v>7.5241129387006393E-3</v>
      </c>
      <c r="U195" s="87">
        <f>R195/'סכום נכסי הקרן'!$C$42</f>
        <v>1.4052844886854588E-3</v>
      </c>
    </row>
    <row r="196" spans="2:21">
      <c r="B196" s="85" t="s">
        <v>702</v>
      </c>
      <c r="C196" s="79" t="s">
        <v>703</v>
      </c>
      <c r="D196" s="92" t="s">
        <v>125</v>
      </c>
      <c r="E196" s="92" t="s">
        <v>254</v>
      </c>
      <c r="F196" s="79" t="s">
        <v>364</v>
      </c>
      <c r="G196" s="92" t="s">
        <v>315</v>
      </c>
      <c r="H196" s="79" t="s">
        <v>444</v>
      </c>
      <c r="I196" s="79" t="s">
        <v>136</v>
      </c>
      <c r="J196" s="79"/>
      <c r="K196" s="86">
        <v>3.2000000000154918</v>
      </c>
      <c r="L196" s="92" t="s">
        <v>138</v>
      </c>
      <c r="M196" s="93">
        <v>3.5000000000000003E-2</v>
      </c>
      <c r="N196" s="93">
        <v>9.7000000000735873E-3</v>
      </c>
      <c r="O196" s="86">
        <v>23648.849077999996</v>
      </c>
      <c r="P196" s="88">
        <v>109.18</v>
      </c>
      <c r="Q196" s="79"/>
      <c r="R196" s="86">
        <v>25.819812372999998</v>
      </c>
      <c r="S196" s="87">
        <v>1.6594664592875874E-4</v>
      </c>
      <c r="T196" s="87">
        <v>1.1210226922868743E-3</v>
      </c>
      <c r="U196" s="87">
        <f>R196/'סכום נכסי הקרן'!$C$42</f>
        <v>2.0937428953680875E-4</v>
      </c>
    </row>
    <row r="197" spans="2:21">
      <c r="B197" s="85" t="s">
        <v>704</v>
      </c>
      <c r="C197" s="79" t="s">
        <v>705</v>
      </c>
      <c r="D197" s="92" t="s">
        <v>125</v>
      </c>
      <c r="E197" s="92" t="s">
        <v>254</v>
      </c>
      <c r="F197" s="79" t="s">
        <v>671</v>
      </c>
      <c r="G197" s="92" t="s">
        <v>315</v>
      </c>
      <c r="H197" s="79" t="s">
        <v>444</v>
      </c>
      <c r="I197" s="79" t="s">
        <v>136</v>
      </c>
      <c r="J197" s="79"/>
      <c r="K197" s="86">
        <v>3.4700000000257369</v>
      </c>
      <c r="L197" s="92" t="s">
        <v>138</v>
      </c>
      <c r="M197" s="93">
        <v>4.3499999999999997E-2</v>
      </c>
      <c r="N197" s="93">
        <v>7.8200000000478193E-2</v>
      </c>
      <c r="O197" s="86">
        <v>72526.311306999982</v>
      </c>
      <c r="P197" s="88">
        <v>90.54</v>
      </c>
      <c r="Q197" s="79"/>
      <c r="R197" s="86">
        <v>65.665324672999986</v>
      </c>
      <c r="S197" s="87">
        <v>4.0932376608219369E-5</v>
      </c>
      <c r="T197" s="87">
        <v>2.8510013160202201E-3</v>
      </c>
      <c r="U197" s="87">
        <f>R197/'סכום נכסי הקרן'!$C$42</f>
        <v>5.3248375712405685E-4</v>
      </c>
    </row>
    <row r="198" spans="2:21">
      <c r="B198" s="85" t="s">
        <v>706</v>
      </c>
      <c r="C198" s="79" t="s">
        <v>707</v>
      </c>
      <c r="D198" s="92" t="s">
        <v>125</v>
      </c>
      <c r="E198" s="92" t="s">
        <v>254</v>
      </c>
      <c r="F198" s="79" t="s">
        <v>309</v>
      </c>
      <c r="G198" s="92" t="s">
        <v>262</v>
      </c>
      <c r="H198" s="79" t="s">
        <v>444</v>
      </c>
      <c r="I198" s="79" t="s">
        <v>136</v>
      </c>
      <c r="J198" s="79"/>
      <c r="K198" s="86">
        <v>2.1900000000002855</v>
      </c>
      <c r="L198" s="92" t="s">
        <v>138</v>
      </c>
      <c r="M198" s="93">
        <v>3.6000000000000004E-2</v>
      </c>
      <c r="N198" s="93">
        <v>1.560000000006859E-2</v>
      </c>
      <c r="O198" s="86">
        <f>98012.6224/50000</f>
        <v>1.9602524479999999</v>
      </c>
      <c r="P198" s="88">
        <v>5354910</v>
      </c>
      <c r="Q198" s="79"/>
      <c r="R198" s="86">
        <v>104.96975436299998</v>
      </c>
      <c r="S198" s="87">
        <f>625.040637714431%/50000</f>
        <v>1.2500812754288621E-4</v>
      </c>
      <c r="T198" s="87">
        <v>4.5574876743780784E-3</v>
      </c>
      <c r="U198" s="87">
        <f>R198/'סכום נכסי הקרן'!$C$42</f>
        <v>8.5120555583854669E-4</v>
      </c>
    </row>
    <row r="199" spans="2:21">
      <c r="B199" s="85" t="s">
        <v>708</v>
      </c>
      <c r="C199" s="79" t="s">
        <v>709</v>
      </c>
      <c r="D199" s="92" t="s">
        <v>125</v>
      </c>
      <c r="E199" s="92" t="s">
        <v>254</v>
      </c>
      <c r="F199" s="79" t="s">
        <v>381</v>
      </c>
      <c r="G199" s="92" t="s">
        <v>382</v>
      </c>
      <c r="H199" s="79" t="s">
        <v>436</v>
      </c>
      <c r="I199" s="79" t="s">
        <v>258</v>
      </c>
      <c r="J199" s="79"/>
      <c r="K199" s="86">
        <v>10.319999999958027</v>
      </c>
      <c r="L199" s="92" t="s">
        <v>138</v>
      </c>
      <c r="M199" s="93">
        <v>3.0499999999999999E-2</v>
      </c>
      <c r="N199" s="93">
        <v>2.5699999999846401E-2</v>
      </c>
      <c r="O199" s="86">
        <v>62058.378242999985</v>
      </c>
      <c r="P199" s="88">
        <v>105.96</v>
      </c>
      <c r="Q199" s="79"/>
      <c r="R199" s="86">
        <v>65.757057592999985</v>
      </c>
      <c r="S199" s="87">
        <v>1.9637018374350329E-4</v>
      </c>
      <c r="T199" s="87">
        <v>2.8549840980584529E-3</v>
      </c>
      <c r="U199" s="87">
        <f>R199/'סכום נכסי הקרן'!$C$42</f>
        <v>5.3322762445642455E-4</v>
      </c>
    </row>
    <row r="200" spans="2:21">
      <c r="B200" s="85" t="s">
        <v>710</v>
      </c>
      <c r="C200" s="79" t="s">
        <v>711</v>
      </c>
      <c r="D200" s="92" t="s">
        <v>125</v>
      </c>
      <c r="E200" s="92" t="s">
        <v>254</v>
      </c>
      <c r="F200" s="79" t="s">
        <v>381</v>
      </c>
      <c r="G200" s="92" t="s">
        <v>382</v>
      </c>
      <c r="H200" s="79" t="s">
        <v>436</v>
      </c>
      <c r="I200" s="79" t="s">
        <v>258</v>
      </c>
      <c r="J200" s="79"/>
      <c r="K200" s="86">
        <v>9.6200000000694317</v>
      </c>
      <c r="L200" s="92" t="s">
        <v>138</v>
      </c>
      <c r="M200" s="93">
        <v>3.0499999999999999E-2</v>
      </c>
      <c r="N200" s="93">
        <v>2.4200000000112683E-2</v>
      </c>
      <c r="O200" s="86">
        <v>51406.143071999984</v>
      </c>
      <c r="P200" s="88">
        <v>107.03</v>
      </c>
      <c r="Q200" s="79"/>
      <c r="R200" s="86">
        <v>55.019994938999986</v>
      </c>
      <c r="S200" s="87">
        <v>1.6266351210575023E-4</v>
      </c>
      <c r="T200" s="87">
        <v>2.388811427639415E-3</v>
      </c>
      <c r="U200" s="87">
        <f>R200/'סכום נכסי הקרן'!$C$42</f>
        <v>4.4616018831795462E-4</v>
      </c>
    </row>
    <row r="201" spans="2:21">
      <c r="B201" s="85" t="s">
        <v>712</v>
      </c>
      <c r="C201" s="79" t="s">
        <v>713</v>
      </c>
      <c r="D201" s="92" t="s">
        <v>125</v>
      </c>
      <c r="E201" s="92" t="s">
        <v>254</v>
      </c>
      <c r="F201" s="79" t="s">
        <v>381</v>
      </c>
      <c r="G201" s="92" t="s">
        <v>382</v>
      </c>
      <c r="H201" s="79" t="s">
        <v>436</v>
      </c>
      <c r="I201" s="79" t="s">
        <v>258</v>
      </c>
      <c r="J201" s="79"/>
      <c r="K201" s="86">
        <v>6.1400000000006161</v>
      </c>
      <c r="L201" s="92" t="s">
        <v>138</v>
      </c>
      <c r="M201" s="93">
        <v>2.9100000000000001E-2</v>
      </c>
      <c r="N201" s="93">
        <v>1.7299999999966124E-2</v>
      </c>
      <c r="O201" s="86">
        <v>59686.049758999987</v>
      </c>
      <c r="P201" s="88">
        <v>108.81</v>
      </c>
      <c r="Q201" s="79"/>
      <c r="R201" s="86">
        <v>64.944390413999997</v>
      </c>
      <c r="S201" s="87">
        <v>9.947674959833331E-5</v>
      </c>
      <c r="T201" s="87">
        <v>2.8197004044446137E-3</v>
      </c>
      <c r="U201" s="87">
        <f>R201/'סכום נכסי הקרן'!$C$42</f>
        <v>5.2663766126169063E-4</v>
      </c>
    </row>
    <row r="202" spans="2:21">
      <c r="B202" s="85" t="s">
        <v>714</v>
      </c>
      <c r="C202" s="79" t="s">
        <v>715</v>
      </c>
      <c r="D202" s="92" t="s">
        <v>125</v>
      </c>
      <c r="E202" s="92" t="s">
        <v>254</v>
      </c>
      <c r="F202" s="79" t="s">
        <v>381</v>
      </c>
      <c r="G202" s="92" t="s">
        <v>382</v>
      </c>
      <c r="H202" s="79" t="s">
        <v>436</v>
      </c>
      <c r="I202" s="79" t="s">
        <v>258</v>
      </c>
      <c r="J202" s="79"/>
      <c r="K202" s="86">
        <v>7.9200000000758859</v>
      </c>
      <c r="L202" s="92" t="s">
        <v>138</v>
      </c>
      <c r="M202" s="93">
        <v>3.95E-2</v>
      </c>
      <c r="N202" s="93">
        <v>1.9500000000278996E-2</v>
      </c>
      <c r="O202" s="86">
        <v>38011.40757399999</v>
      </c>
      <c r="P202" s="88">
        <v>117.87</v>
      </c>
      <c r="Q202" s="79"/>
      <c r="R202" s="86">
        <v>44.804046104999991</v>
      </c>
      <c r="S202" s="87">
        <v>1.5837428378028269E-4</v>
      </c>
      <c r="T202" s="87">
        <v>1.9452640346253817E-3</v>
      </c>
      <c r="U202" s="87">
        <f>R202/'סכום נכסי הקרן'!$C$42</f>
        <v>3.6331849302740851E-4</v>
      </c>
    </row>
    <row r="203" spans="2:21">
      <c r="B203" s="85" t="s">
        <v>716</v>
      </c>
      <c r="C203" s="79" t="s">
        <v>717</v>
      </c>
      <c r="D203" s="92" t="s">
        <v>125</v>
      </c>
      <c r="E203" s="92" t="s">
        <v>254</v>
      </c>
      <c r="F203" s="79" t="s">
        <v>381</v>
      </c>
      <c r="G203" s="92" t="s">
        <v>382</v>
      </c>
      <c r="H203" s="79" t="s">
        <v>436</v>
      </c>
      <c r="I203" s="79" t="s">
        <v>258</v>
      </c>
      <c r="J203" s="79"/>
      <c r="K203" s="86">
        <v>8.6300000002610116</v>
      </c>
      <c r="L203" s="92" t="s">
        <v>138</v>
      </c>
      <c r="M203" s="93">
        <v>3.95E-2</v>
      </c>
      <c r="N203" s="93">
        <v>2.1000000000543775E-2</v>
      </c>
      <c r="O203" s="86">
        <v>9346.089727999999</v>
      </c>
      <c r="P203" s="88">
        <v>118.06</v>
      </c>
      <c r="Q203" s="79"/>
      <c r="R203" s="86">
        <v>11.033993523999998</v>
      </c>
      <c r="S203" s="87">
        <v>3.8940422396530991E-5</v>
      </c>
      <c r="T203" s="87">
        <v>4.7906456283490099E-4</v>
      </c>
      <c r="U203" s="87">
        <f>R203/'סכום נכסי הקרן'!$C$42</f>
        <v>8.947526502001542E-5</v>
      </c>
    </row>
    <row r="204" spans="2:21">
      <c r="B204" s="85" t="s">
        <v>718</v>
      </c>
      <c r="C204" s="79" t="s">
        <v>719</v>
      </c>
      <c r="D204" s="92" t="s">
        <v>125</v>
      </c>
      <c r="E204" s="92" t="s">
        <v>254</v>
      </c>
      <c r="F204" s="79" t="s">
        <v>720</v>
      </c>
      <c r="G204" s="92" t="s">
        <v>315</v>
      </c>
      <c r="H204" s="79" t="s">
        <v>436</v>
      </c>
      <c r="I204" s="79" t="s">
        <v>258</v>
      </c>
      <c r="J204" s="79"/>
      <c r="K204" s="86">
        <v>3.0999999999768071</v>
      </c>
      <c r="L204" s="92" t="s">
        <v>138</v>
      </c>
      <c r="M204" s="93">
        <v>3.9E-2</v>
      </c>
      <c r="N204" s="93">
        <v>4.3400000000371079E-2</v>
      </c>
      <c r="O204" s="86">
        <v>8699.0170469999975</v>
      </c>
      <c r="P204" s="88">
        <v>99.13</v>
      </c>
      <c r="Q204" s="79"/>
      <c r="R204" s="86">
        <v>8.6233356019999992</v>
      </c>
      <c r="S204" s="87">
        <v>1.3208151469940021E-5</v>
      </c>
      <c r="T204" s="87">
        <v>3.7440066385440162E-4</v>
      </c>
      <c r="U204" s="87">
        <f>R204/'סכום נכסי הקרן'!$C$42</f>
        <v>6.9927106325305856E-5</v>
      </c>
    </row>
    <row r="205" spans="2:21">
      <c r="B205" s="85" t="s">
        <v>721</v>
      </c>
      <c r="C205" s="79" t="s">
        <v>722</v>
      </c>
      <c r="D205" s="92" t="s">
        <v>125</v>
      </c>
      <c r="E205" s="92" t="s">
        <v>254</v>
      </c>
      <c r="F205" s="79" t="s">
        <v>393</v>
      </c>
      <c r="G205" s="92" t="s">
        <v>315</v>
      </c>
      <c r="H205" s="79" t="s">
        <v>444</v>
      </c>
      <c r="I205" s="79" t="s">
        <v>136</v>
      </c>
      <c r="J205" s="79"/>
      <c r="K205" s="86">
        <v>3.6799999999629911</v>
      </c>
      <c r="L205" s="92" t="s">
        <v>138</v>
      </c>
      <c r="M205" s="93">
        <v>5.0499999999999996E-2</v>
      </c>
      <c r="N205" s="93">
        <v>1.3699999999994217E-2</v>
      </c>
      <c r="O205" s="86">
        <v>15132.449220999999</v>
      </c>
      <c r="P205" s="88">
        <v>114.28</v>
      </c>
      <c r="Q205" s="79"/>
      <c r="R205" s="86">
        <v>17.293363472999996</v>
      </c>
      <c r="S205" s="87">
        <v>2.0409898084017134E-5</v>
      </c>
      <c r="T205" s="87">
        <v>7.5082857300196016E-4</v>
      </c>
      <c r="U205" s="87">
        <f>R205/'סכום נכסי הקרן'!$C$42</f>
        <v>1.4023284284774511E-4</v>
      </c>
    </row>
    <row r="206" spans="2:21">
      <c r="B206" s="85" t="s">
        <v>723</v>
      </c>
      <c r="C206" s="79" t="s">
        <v>724</v>
      </c>
      <c r="D206" s="92" t="s">
        <v>125</v>
      </c>
      <c r="E206" s="92" t="s">
        <v>254</v>
      </c>
      <c r="F206" s="79" t="s">
        <v>398</v>
      </c>
      <c r="G206" s="92" t="s">
        <v>382</v>
      </c>
      <c r="H206" s="79" t="s">
        <v>444</v>
      </c>
      <c r="I206" s="79" t="s">
        <v>136</v>
      </c>
      <c r="J206" s="79"/>
      <c r="K206" s="86">
        <v>4.4600000000013358</v>
      </c>
      <c r="L206" s="92" t="s">
        <v>138</v>
      </c>
      <c r="M206" s="93">
        <v>3.9199999999999999E-2</v>
      </c>
      <c r="N206" s="93">
        <v>1.2899999999953244E-2</v>
      </c>
      <c r="O206" s="86">
        <v>66270.029840999996</v>
      </c>
      <c r="P206" s="88">
        <v>112.96</v>
      </c>
      <c r="Q206" s="79"/>
      <c r="R206" s="86">
        <v>74.858627914999985</v>
      </c>
      <c r="S206" s="87">
        <v>6.904178118859743E-5</v>
      </c>
      <c r="T206" s="87">
        <v>3.2501483509589191E-3</v>
      </c>
      <c r="U206" s="87">
        <f>R206/'סכום נכסי הקרן'!$C$42</f>
        <v>6.0703276263127787E-4</v>
      </c>
    </row>
    <row r="207" spans="2:21">
      <c r="B207" s="85" t="s">
        <v>725</v>
      </c>
      <c r="C207" s="79" t="s">
        <v>726</v>
      </c>
      <c r="D207" s="92" t="s">
        <v>125</v>
      </c>
      <c r="E207" s="92" t="s">
        <v>254</v>
      </c>
      <c r="F207" s="79" t="s">
        <v>398</v>
      </c>
      <c r="G207" s="92" t="s">
        <v>382</v>
      </c>
      <c r="H207" s="79" t="s">
        <v>444</v>
      </c>
      <c r="I207" s="79" t="s">
        <v>136</v>
      </c>
      <c r="J207" s="79"/>
      <c r="K207" s="86">
        <v>9.2600000000066078</v>
      </c>
      <c r="L207" s="92" t="s">
        <v>138</v>
      </c>
      <c r="M207" s="93">
        <v>2.64E-2</v>
      </c>
      <c r="N207" s="93">
        <v>2.5299999999958425E-2</v>
      </c>
      <c r="O207" s="86">
        <v>92771.809822999989</v>
      </c>
      <c r="P207" s="88">
        <v>101.13</v>
      </c>
      <c r="Q207" s="79"/>
      <c r="R207" s="86">
        <v>93.820134062999983</v>
      </c>
      <c r="S207" s="87">
        <v>1.1177326484698794E-4</v>
      </c>
      <c r="T207" s="87">
        <v>4.0734029263513006E-3</v>
      </c>
      <c r="U207" s="87">
        <f>R207/'סכום נכסי הקרן'!$C$42</f>
        <v>7.6079266688359722E-4</v>
      </c>
    </row>
    <row r="208" spans="2:21">
      <c r="B208" s="85" t="s">
        <v>727</v>
      </c>
      <c r="C208" s="79" t="s">
        <v>728</v>
      </c>
      <c r="D208" s="92" t="s">
        <v>125</v>
      </c>
      <c r="E208" s="92" t="s">
        <v>254</v>
      </c>
      <c r="F208" s="79" t="s">
        <v>509</v>
      </c>
      <c r="G208" s="92" t="s">
        <v>382</v>
      </c>
      <c r="H208" s="79" t="s">
        <v>444</v>
      </c>
      <c r="I208" s="79" t="s">
        <v>136</v>
      </c>
      <c r="J208" s="79"/>
      <c r="K208" s="86">
        <v>4.3700000000575514</v>
      </c>
      <c r="L208" s="92" t="s">
        <v>138</v>
      </c>
      <c r="M208" s="93">
        <v>4.0999999999999995E-2</v>
      </c>
      <c r="N208" s="93">
        <v>1.1100000000269545E-2</v>
      </c>
      <c r="O208" s="86">
        <v>23905.895999999997</v>
      </c>
      <c r="P208" s="88">
        <v>114.84</v>
      </c>
      <c r="Q208" s="79"/>
      <c r="R208" s="86">
        <v>27.453530965999995</v>
      </c>
      <c r="S208" s="87">
        <v>7.9686319999999991E-5</v>
      </c>
      <c r="T208" s="87">
        <v>1.1919540991114695E-3</v>
      </c>
      <c r="U208" s="87">
        <f>R208/'סכום נכסי הקרן'!$C$42</f>
        <v>2.226222041525688E-4</v>
      </c>
    </row>
    <row r="209" spans="2:21">
      <c r="B209" s="85" t="s">
        <v>729</v>
      </c>
      <c r="C209" s="79" t="s">
        <v>730</v>
      </c>
      <c r="D209" s="92" t="s">
        <v>125</v>
      </c>
      <c r="E209" s="92" t="s">
        <v>254</v>
      </c>
      <c r="F209" s="79" t="s">
        <v>521</v>
      </c>
      <c r="G209" s="92" t="s">
        <v>386</v>
      </c>
      <c r="H209" s="79" t="s">
        <v>436</v>
      </c>
      <c r="I209" s="79" t="s">
        <v>258</v>
      </c>
      <c r="J209" s="79"/>
      <c r="K209" s="86">
        <v>4.480000000003372</v>
      </c>
      <c r="L209" s="92" t="s">
        <v>138</v>
      </c>
      <c r="M209" s="93">
        <v>1.9E-2</v>
      </c>
      <c r="N209" s="93">
        <v>1.4700000000000992E-2</v>
      </c>
      <c r="O209" s="86">
        <v>197524.10424999997</v>
      </c>
      <c r="P209" s="88">
        <v>102.11</v>
      </c>
      <c r="Q209" s="79"/>
      <c r="R209" s="86">
        <v>201.69186943399995</v>
      </c>
      <c r="S209" s="87">
        <v>1.3673292102716464E-4</v>
      </c>
      <c r="T209" s="87">
        <v>8.7568863483187542E-3</v>
      </c>
      <c r="U209" s="87">
        <f>R209/'סכום נכסי הקרן'!$C$42</f>
        <v>1.6355305475516879E-3</v>
      </c>
    </row>
    <row r="210" spans="2:21">
      <c r="B210" s="85" t="s">
        <v>731</v>
      </c>
      <c r="C210" s="79" t="s">
        <v>732</v>
      </c>
      <c r="D210" s="92" t="s">
        <v>125</v>
      </c>
      <c r="E210" s="92" t="s">
        <v>254</v>
      </c>
      <c r="F210" s="79" t="s">
        <v>521</v>
      </c>
      <c r="G210" s="92" t="s">
        <v>386</v>
      </c>
      <c r="H210" s="79" t="s">
        <v>436</v>
      </c>
      <c r="I210" s="79" t="s">
        <v>258</v>
      </c>
      <c r="J210" s="79"/>
      <c r="K210" s="86">
        <v>3.0300000000530996</v>
      </c>
      <c r="L210" s="92" t="s">
        <v>138</v>
      </c>
      <c r="M210" s="93">
        <v>2.9600000000000001E-2</v>
      </c>
      <c r="N210" s="93">
        <v>1.0200000000032182E-2</v>
      </c>
      <c r="O210" s="86">
        <v>29035.732731999997</v>
      </c>
      <c r="P210" s="88">
        <v>107.02</v>
      </c>
      <c r="Q210" s="79"/>
      <c r="R210" s="86">
        <v>31.074040844999995</v>
      </c>
      <c r="S210" s="87">
        <v>7.1097353859263357E-5</v>
      </c>
      <c r="T210" s="87">
        <v>1.3491463231824698E-3</v>
      </c>
      <c r="U210" s="87">
        <f>R210/'סכום נכסי הקרן'!$C$42</f>
        <v>2.5198111941987386E-4</v>
      </c>
    </row>
    <row r="211" spans="2:21">
      <c r="B211" s="85" t="s">
        <v>733</v>
      </c>
      <c r="C211" s="79" t="s">
        <v>734</v>
      </c>
      <c r="D211" s="92" t="s">
        <v>125</v>
      </c>
      <c r="E211" s="92" t="s">
        <v>254</v>
      </c>
      <c r="F211" s="79" t="s">
        <v>526</v>
      </c>
      <c r="G211" s="92" t="s">
        <v>382</v>
      </c>
      <c r="H211" s="79" t="s">
        <v>444</v>
      </c>
      <c r="I211" s="79" t="s">
        <v>136</v>
      </c>
      <c r="J211" s="79"/>
      <c r="K211" s="86">
        <v>5.3399999999933971</v>
      </c>
      <c r="L211" s="92" t="s">
        <v>138</v>
      </c>
      <c r="M211" s="93">
        <v>3.61E-2</v>
      </c>
      <c r="N211" s="93">
        <v>1.2999999999993263E-2</v>
      </c>
      <c r="O211" s="86">
        <v>130676.49749299999</v>
      </c>
      <c r="P211" s="88">
        <v>113.57</v>
      </c>
      <c r="Q211" s="79"/>
      <c r="R211" s="86">
        <v>148.40929384699996</v>
      </c>
      <c r="S211" s="87">
        <v>1.7026253745016284E-4</v>
      </c>
      <c r="T211" s="87">
        <v>6.443508719015033E-3</v>
      </c>
      <c r="U211" s="87">
        <f>R211/'סכום נכסי הקרן'!$C$42</f>
        <v>1.2034591890516019E-3</v>
      </c>
    </row>
    <row r="212" spans="2:21">
      <c r="B212" s="85" t="s">
        <v>735</v>
      </c>
      <c r="C212" s="79" t="s">
        <v>736</v>
      </c>
      <c r="D212" s="92" t="s">
        <v>125</v>
      </c>
      <c r="E212" s="92" t="s">
        <v>254</v>
      </c>
      <c r="F212" s="79" t="s">
        <v>526</v>
      </c>
      <c r="G212" s="92" t="s">
        <v>382</v>
      </c>
      <c r="H212" s="79" t="s">
        <v>444</v>
      </c>
      <c r="I212" s="79" t="s">
        <v>136</v>
      </c>
      <c r="J212" s="79"/>
      <c r="K212" s="86">
        <v>6.2799999999711824</v>
      </c>
      <c r="L212" s="92" t="s">
        <v>138</v>
      </c>
      <c r="M212" s="93">
        <v>3.3000000000000002E-2</v>
      </c>
      <c r="N212" s="93">
        <v>1.7900000000016011E-2</v>
      </c>
      <c r="O212" s="86">
        <v>45386.667344999994</v>
      </c>
      <c r="P212" s="88">
        <v>110.1</v>
      </c>
      <c r="Q212" s="79"/>
      <c r="R212" s="86">
        <v>49.970720747999991</v>
      </c>
      <c r="S212" s="87">
        <v>1.4719443268092558E-4</v>
      </c>
      <c r="T212" s="87">
        <v>2.169586327707685E-3</v>
      </c>
      <c r="U212" s="87">
        <f>R212/'סכום נכסי הקרן'!$C$42</f>
        <v>4.0521534405864161E-4</v>
      </c>
    </row>
    <row r="213" spans="2:21">
      <c r="B213" s="85" t="s">
        <v>737</v>
      </c>
      <c r="C213" s="79" t="s">
        <v>738</v>
      </c>
      <c r="D213" s="92" t="s">
        <v>125</v>
      </c>
      <c r="E213" s="92" t="s">
        <v>254</v>
      </c>
      <c r="F213" s="79" t="s">
        <v>526</v>
      </c>
      <c r="G213" s="92" t="s">
        <v>382</v>
      </c>
      <c r="H213" s="79" t="s">
        <v>444</v>
      </c>
      <c r="I213" s="79" t="s">
        <v>136</v>
      </c>
      <c r="J213" s="79"/>
      <c r="K213" s="86">
        <v>8.5300000000234633</v>
      </c>
      <c r="L213" s="92" t="s">
        <v>138</v>
      </c>
      <c r="M213" s="93">
        <v>2.6200000000000001E-2</v>
      </c>
      <c r="N213" s="93">
        <v>2.1900000000107153E-2</v>
      </c>
      <c r="O213" s="86">
        <v>70685.75015599998</v>
      </c>
      <c r="P213" s="88">
        <v>104.3</v>
      </c>
      <c r="Q213" s="79"/>
      <c r="R213" s="86">
        <v>73.725235759</v>
      </c>
      <c r="S213" s="87">
        <v>2.3561916718666659E-4</v>
      </c>
      <c r="T213" s="87">
        <v>3.2009396925929677E-3</v>
      </c>
      <c r="U213" s="87">
        <f>R213/'סכום נכסי הקרן'!$C$42</f>
        <v>5.9784202282260135E-4</v>
      </c>
    </row>
    <row r="214" spans="2:21">
      <c r="B214" s="85" t="s">
        <v>739</v>
      </c>
      <c r="C214" s="79" t="s">
        <v>740</v>
      </c>
      <c r="D214" s="92" t="s">
        <v>125</v>
      </c>
      <c r="E214" s="92" t="s">
        <v>254</v>
      </c>
      <c r="F214" s="79" t="s">
        <v>741</v>
      </c>
      <c r="G214" s="92" t="s">
        <v>133</v>
      </c>
      <c r="H214" s="79" t="s">
        <v>444</v>
      </c>
      <c r="I214" s="79" t="s">
        <v>136</v>
      </c>
      <c r="J214" s="79"/>
      <c r="K214" s="86">
        <v>3.5299999999876102</v>
      </c>
      <c r="L214" s="92" t="s">
        <v>138</v>
      </c>
      <c r="M214" s="93">
        <v>2.75E-2</v>
      </c>
      <c r="N214" s="93">
        <v>1.2999999999952345E-2</v>
      </c>
      <c r="O214" s="86">
        <v>39829.447577999992</v>
      </c>
      <c r="P214" s="88">
        <v>105.37</v>
      </c>
      <c r="Q214" s="79"/>
      <c r="R214" s="86">
        <v>41.968287583999988</v>
      </c>
      <c r="S214" s="87">
        <v>9.1611585507612528E-5</v>
      </c>
      <c r="T214" s="87">
        <v>1.822143478752903E-3</v>
      </c>
      <c r="U214" s="87">
        <f>R214/'סכום נכסי הקרן'!$C$42</f>
        <v>3.4032317001517773E-4</v>
      </c>
    </row>
    <row r="215" spans="2:21">
      <c r="B215" s="85" t="s">
        <v>742</v>
      </c>
      <c r="C215" s="79" t="s">
        <v>743</v>
      </c>
      <c r="D215" s="92" t="s">
        <v>125</v>
      </c>
      <c r="E215" s="92" t="s">
        <v>254</v>
      </c>
      <c r="F215" s="79" t="s">
        <v>741</v>
      </c>
      <c r="G215" s="92" t="s">
        <v>133</v>
      </c>
      <c r="H215" s="79" t="s">
        <v>444</v>
      </c>
      <c r="I215" s="79" t="s">
        <v>136</v>
      </c>
      <c r="J215" s="79"/>
      <c r="K215" s="86">
        <v>4.5700000000239731</v>
      </c>
      <c r="L215" s="92" t="s">
        <v>138</v>
      </c>
      <c r="M215" s="93">
        <v>2.3E-2</v>
      </c>
      <c r="N215" s="93">
        <v>1.5700000000108728E-2</v>
      </c>
      <c r="O215" s="86">
        <v>73740.973448999983</v>
      </c>
      <c r="P215" s="88">
        <v>103.52</v>
      </c>
      <c r="Q215" s="79"/>
      <c r="R215" s="86">
        <v>76.336654080999992</v>
      </c>
      <c r="S215" s="87">
        <v>2.4423836889410063E-4</v>
      </c>
      <c r="T215" s="87">
        <v>3.3143200361727284E-3</v>
      </c>
      <c r="U215" s="87">
        <f>R215/'סכום נכסי הקרן'!$C$42</f>
        <v>6.1901815872759773E-4</v>
      </c>
    </row>
    <row r="216" spans="2:21">
      <c r="B216" s="85" t="s">
        <v>744</v>
      </c>
      <c r="C216" s="79" t="s">
        <v>745</v>
      </c>
      <c r="D216" s="92" t="s">
        <v>125</v>
      </c>
      <c r="E216" s="92" t="s">
        <v>254</v>
      </c>
      <c r="F216" s="79" t="s">
        <v>746</v>
      </c>
      <c r="G216" s="92" t="s">
        <v>134</v>
      </c>
      <c r="H216" s="79" t="s">
        <v>541</v>
      </c>
      <c r="I216" s="79" t="s">
        <v>258</v>
      </c>
      <c r="J216" s="79"/>
      <c r="K216" s="86">
        <v>1.120000000035811</v>
      </c>
      <c r="L216" s="92" t="s">
        <v>138</v>
      </c>
      <c r="M216" s="93">
        <v>3.3000000000000002E-2</v>
      </c>
      <c r="N216" s="93">
        <v>1.6800000000192827E-2</v>
      </c>
      <c r="O216" s="86">
        <v>14208.080138999996</v>
      </c>
      <c r="P216" s="88">
        <v>102.2</v>
      </c>
      <c r="Q216" s="79"/>
      <c r="R216" s="86">
        <v>14.520657428999998</v>
      </c>
      <c r="S216" s="87">
        <v>4.1569454136313917E-5</v>
      </c>
      <c r="T216" s="87">
        <v>6.3044557604357383E-4</v>
      </c>
      <c r="U216" s="87">
        <f>R216/'סכום נכסי הקרן'!$C$42</f>
        <v>1.1774881586604697E-4</v>
      </c>
    </row>
    <row r="217" spans="2:21">
      <c r="B217" s="85" t="s">
        <v>747</v>
      </c>
      <c r="C217" s="79" t="s">
        <v>748</v>
      </c>
      <c r="D217" s="92" t="s">
        <v>125</v>
      </c>
      <c r="E217" s="92" t="s">
        <v>254</v>
      </c>
      <c r="F217" s="79" t="s">
        <v>540</v>
      </c>
      <c r="G217" s="92" t="s">
        <v>134</v>
      </c>
      <c r="H217" s="79" t="s">
        <v>541</v>
      </c>
      <c r="I217" s="79" t="s">
        <v>258</v>
      </c>
      <c r="J217" s="79"/>
      <c r="K217" s="86">
        <v>0.90999999997491687</v>
      </c>
      <c r="L217" s="92" t="s">
        <v>138</v>
      </c>
      <c r="M217" s="93">
        <v>4.2999999999999997E-2</v>
      </c>
      <c r="N217" s="93">
        <v>1.7199999999880963E-2</v>
      </c>
      <c r="O217" s="86">
        <v>22907.982162999993</v>
      </c>
      <c r="P217" s="88">
        <v>102.68</v>
      </c>
      <c r="Q217" s="79"/>
      <c r="R217" s="86">
        <v>23.521916848999997</v>
      </c>
      <c r="S217" s="87">
        <v>1.0578462417997339E-4</v>
      </c>
      <c r="T217" s="87">
        <v>1.0212546153661381E-3</v>
      </c>
      <c r="U217" s="87">
        <f>R217/'סכום נכסי הקרן'!$C$42</f>
        <v>1.9074052737707962E-4</v>
      </c>
    </row>
    <row r="218" spans="2:21">
      <c r="B218" s="85" t="s">
        <v>749</v>
      </c>
      <c r="C218" s="79" t="s">
        <v>750</v>
      </c>
      <c r="D218" s="92" t="s">
        <v>125</v>
      </c>
      <c r="E218" s="92" t="s">
        <v>254</v>
      </c>
      <c r="F218" s="79" t="s">
        <v>540</v>
      </c>
      <c r="G218" s="92" t="s">
        <v>134</v>
      </c>
      <c r="H218" s="79" t="s">
        <v>541</v>
      </c>
      <c r="I218" s="79" t="s">
        <v>258</v>
      </c>
      <c r="J218" s="79"/>
      <c r="K218" s="86">
        <v>1.6200000000125601</v>
      </c>
      <c r="L218" s="92" t="s">
        <v>138</v>
      </c>
      <c r="M218" s="93">
        <v>4.2500000000000003E-2</v>
      </c>
      <c r="N218" s="93">
        <v>1.9100000000449261E-2</v>
      </c>
      <c r="O218" s="86">
        <v>19615.923386999995</v>
      </c>
      <c r="P218" s="88">
        <v>105.53</v>
      </c>
      <c r="Q218" s="79"/>
      <c r="R218" s="86">
        <v>20.700684176999996</v>
      </c>
      <c r="S218" s="87">
        <v>5.2215642146301249E-5</v>
      </c>
      <c r="T218" s="87">
        <v>8.987647304729248E-4</v>
      </c>
      <c r="U218" s="87">
        <f>R218/'סכום נכסי הקרן'!$C$42</f>
        <v>1.6786299527945189E-4</v>
      </c>
    </row>
    <row r="219" spans="2:21">
      <c r="B219" s="85" t="s">
        <v>751</v>
      </c>
      <c r="C219" s="79" t="s">
        <v>752</v>
      </c>
      <c r="D219" s="92" t="s">
        <v>125</v>
      </c>
      <c r="E219" s="92" t="s">
        <v>254</v>
      </c>
      <c r="F219" s="79" t="s">
        <v>540</v>
      </c>
      <c r="G219" s="92" t="s">
        <v>134</v>
      </c>
      <c r="H219" s="79" t="s">
        <v>541</v>
      </c>
      <c r="I219" s="79" t="s">
        <v>258</v>
      </c>
      <c r="J219" s="79"/>
      <c r="K219" s="86">
        <v>1.5399999999951488</v>
      </c>
      <c r="L219" s="92" t="s">
        <v>138</v>
      </c>
      <c r="M219" s="93">
        <v>3.7000000000000005E-2</v>
      </c>
      <c r="N219" s="93">
        <v>1.9499999999959571E-2</v>
      </c>
      <c r="O219" s="86">
        <v>47467.744719999988</v>
      </c>
      <c r="P219" s="88">
        <v>104.22</v>
      </c>
      <c r="Q219" s="79"/>
      <c r="R219" s="86">
        <v>49.470885655999993</v>
      </c>
      <c r="S219" s="87">
        <v>1.7995576191362223E-4</v>
      </c>
      <c r="T219" s="87">
        <v>2.1478849120490943E-3</v>
      </c>
      <c r="U219" s="87">
        <f>R219/'סכום נכסי הקרן'!$C$42</f>
        <v>4.011621535953948E-4</v>
      </c>
    </row>
    <row r="220" spans="2:21">
      <c r="B220" s="85" t="s">
        <v>753</v>
      </c>
      <c r="C220" s="79" t="s">
        <v>754</v>
      </c>
      <c r="D220" s="92" t="s">
        <v>125</v>
      </c>
      <c r="E220" s="92" t="s">
        <v>254</v>
      </c>
      <c r="F220" s="79" t="s">
        <v>755</v>
      </c>
      <c r="G220" s="92" t="s">
        <v>631</v>
      </c>
      <c r="H220" s="79" t="s">
        <v>537</v>
      </c>
      <c r="I220" s="79" t="s">
        <v>136</v>
      </c>
      <c r="J220" s="79"/>
      <c r="K220" s="86">
        <v>3.5400000002351573</v>
      </c>
      <c r="L220" s="92" t="s">
        <v>138</v>
      </c>
      <c r="M220" s="93">
        <v>3.7499999999999999E-2</v>
      </c>
      <c r="N220" s="93">
        <v>1.3100000000261285E-2</v>
      </c>
      <c r="O220" s="86">
        <v>1394.5107589999998</v>
      </c>
      <c r="P220" s="88">
        <v>109.78</v>
      </c>
      <c r="Q220" s="79"/>
      <c r="R220" s="86">
        <v>1.5308939159999997</v>
      </c>
      <c r="S220" s="87">
        <v>3.0239762406339287E-6</v>
      </c>
      <c r="T220" s="87">
        <v>6.6467052297968133E-5</v>
      </c>
      <c r="U220" s="87">
        <f>R220/'סכום נכסי הקרן'!$C$42</f>
        <v>1.2414103611144119E-5</v>
      </c>
    </row>
    <row r="221" spans="2:21">
      <c r="B221" s="85" t="s">
        <v>756</v>
      </c>
      <c r="C221" s="79" t="s">
        <v>757</v>
      </c>
      <c r="D221" s="92" t="s">
        <v>125</v>
      </c>
      <c r="E221" s="92" t="s">
        <v>254</v>
      </c>
      <c r="F221" s="79" t="s">
        <v>755</v>
      </c>
      <c r="G221" s="92" t="s">
        <v>631</v>
      </c>
      <c r="H221" s="79" t="s">
        <v>541</v>
      </c>
      <c r="I221" s="79" t="s">
        <v>258</v>
      </c>
      <c r="J221" s="79"/>
      <c r="K221" s="86">
        <v>6.4499999999403377</v>
      </c>
      <c r="L221" s="92" t="s">
        <v>138</v>
      </c>
      <c r="M221" s="93">
        <v>3.7499999999999999E-2</v>
      </c>
      <c r="N221" s="93">
        <v>2.0599999999752181E-2</v>
      </c>
      <c r="O221" s="86">
        <v>38859.033947999989</v>
      </c>
      <c r="P221" s="88">
        <v>112.15</v>
      </c>
      <c r="Q221" s="79"/>
      <c r="R221" s="86">
        <v>43.580407868000002</v>
      </c>
      <c r="S221" s="87">
        <v>1.7663197249090905E-4</v>
      </c>
      <c r="T221" s="87">
        <v>1.892137148534555E-3</v>
      </c>
      <c r="U221" s="87">
        <f>R221/'סכום נכסי הקרן'!$C$42</f>
        <v>3.5339594274622001E-4</v>
      </c>
    </row>
    <row r="222" spans="2:21">
      <c r="B222" s="85" t="s">
        <v>758</v>
      </c>
      <c r="C222" s="79" t="s">
        <v>759</v>
      </c>
      <c r="D222" s="92" t="s">
        <v>125</v>
      </c>
      <c r="E222" s="92" t="s">
        <v>254</v>
      </c>
      <c r="F222" s="79" t="s">
        <v>760</v>
      </c>
      <c r="G222" s="92" t="s">
        <v>662</v>
      </c>
      <c r="H222" s="79" t="s">
        <v>537</v>
      </c>
      <c r="I222" s="79" t="s">
        <v>136</v>
      </c>
      <c r="J222" s="79"/>
      <c r="K222" s="86">
        <v>0.41000000006729159</v>
      </c>
      <c r="L222" s="92" t="s">
        <v>138</v>
      </c>
      <c r="M222" s="93">
        <v>5.5500000000000001E-2</v>
      </c>
      <c r="N222" s="93">
        <v>1.1499999996635415E-2</v>
      </c>
      <c r="O222" s="86">
        <v>726.39954599999987</v>
      </c>
      <c r="P222" s="88">
        <v>102.29</v>
      </c>
      <c r="Q222" s="79"/>
      <c r="R222" s="86">
        <v>0.74303409499999995</v>
      </c>
      <c r="S222" s="87">
        <v>6.0533295499999989E-5</v>
      </c>
      <c r="T222" s="87">
        <v>3.226042349203407E-5</v>
      </c>
      <c r="U222" s="87">
        <f>R222/'סכום נכסי הקרן'!$C$42</f>
        <v>6.0253046573232989E-6</v>
      </c>
    </row>
    <row r="223" spans="2:21">
      <c r="B223" s="85" t="s">
        <v>761</v>
      </c>
      <c r="C223" s="79" t="s">
        <v>762</v>
      </c>
      <c r="D223" s="92" t="s">
        <v>125</v>
      </c>
      <c r="E223" s="92" t="s">
        <v>254</v>
      </c>
      <c r="F223" s="79" t="s">
        <v>763</v>
      </c>
      <c r="G223" s="92" t="s">
        <v>133</v>
      </c>
      <c r="H223" s="79" t="s">
        <v>541</v>
      </c>
      <c r="I223" s="79" t="s">
        <v>258</v>
      </c>
      <c r="J223" s="79"/>
      <c r="K223" s="86">
        <v>1.9300000001075586</v>
      </c>
      <c r="L223" s="92" t="s">
        <v>138</v>
      </c>
      <c r="M223" s="93">
        <v>3.4000000000000002E-2</v>
      </c>
      <c r="N223" s="93">
        <v>1.5500000000918182E-2</v>
      </c>
      <c r="O223" s="86">
        <v>3663.1583459999993</v>
      </c>
      <c r="P223" s="88">
        <v>104.06</v>
      </c>
      <c r="Q223" s="79"/>
      <c r="R223" s="86">
        <v>3.8118824629999994</v>
      </c>
      <c r="S223" s="87">
        <v>6.4971694344112609E-6</v>
      </c>
      <c r="T223" s="87">
        <v>1.6550107644554033E-4</v>
      </c>
      <c r="U223" s="87">
        <f>R223/'סכום נכסי הקרן'!$C$42</f>
        <v>3.0910766157349627E-5</v>
      </c>
    </row>
    <row r="224" spans="2:21">
      <c r="B224" s="85" t="s">
        <v>764</v>
      </c>
      <c r="C224" s="79" t="s">
        <v>765</v>
      </c>
      <c r="D224" s="92" t="s">
        <v>125</v>
      </c>
      <c r="E224" s="92" t="s">
        <v>254</v>
      </c>
      <c r="F224" s="79" t="s">
        <v>536</v>
      </c>
      <c r="G224" s="92" t="s">
        <v>262</v>
      </c>
      <c r="H224" s="79" t="s">
        <v>537</v>
      </c>
      <c r="I224" s="79" t="s">
        <v>136</v>
      </c>
      <c r="J224" s="79"/>
      <c r="K224" s="86">
        <v>0.18000000000882255</v>
      </c>
      <c r="L224" s="92" t="s">
        <v>138</v>
      </c>
      <c r="M224" s="93">
        <v>1.5600000000000001E-2</v>
      </c>
      <c r="N224" s="93">
        <v>7.9000000000101784E-3</v>
      </c>
      <c r="O224" s="86">
        <v>29396.521855999996</v>
      </c>
      <c r="P224" s="88">
        <v>100.25</v>
      </c>
      <c r="Q224" s="79"/>
      <c r="R224" s="86">
        <v>29.470014142999997</v>
      </c>
      <c r="S224" s="87">
        <v>5.7118334154587488E-5</v>
      </c>
      <c r="T224" s="87">
        <v>1.2795040536725483E-3</v>
      </c>
      <c r="U224" s="87">
        <f>R224/'סכום נכסי הקרן'!$C$42</f>
        <v>2.3897397799383809E-4</v>
      </c>
    </row>
    <row r="225" spans="2:21">
      <c r="B225" s="85" t="s">
        <v>766</v>
      </c>
      <c r="C225" s="79" t="s">
        <v>767</v>
      </c>
      <c r="D225" s="92" t="s">
        <v>125</v>
      </c>
      <c r="E225" s="92" t="s">
        <v>254</v>
      </c>
      <c r="F225" s="79" t="s">
        <v>768</v>
      </c>
      <c r="G225" s="92" t="s">
        <v>315</v>
      </c>
      <c r="H225" s="79" t="s">
        <v>537</v>
      </c>
      <c r="I225" s="79" t="s">
        <v>136</v>
      </c>
      <c r="J225" s="79"/>
      <c r="K225" s="86">
        <v>2.4600000050278821</v>
      </c>
      <c r="L225" s="92" t="s">
        <v>138</v>
      </c>
      <c r="M225" s="93">
        <v>6.7500000000000004E-2</v>
      </c>
      <c r="N225" s="93">
        <v>3.1700000055665839E-2</v>
      </c>
      <c r="O225" s="86">
        <v>101.40106099999998</v>
      </c>
      <c r="P225" s="88">
        <v>109.84</v>
      </c>
      <c r="Q225" s="79"/>
      <c r="R225" s="86">
        <v>0.11137891399999998</v>
      </c>
      <c r="S225" s="87">
        <v>1.5215902673958483E-7</v>
      </c>
      <c r="T225" s="87">
        <v>4.8357551260455166E-6</v>
      </c>
      <c r="U225" s="87">
        <f>R225/'סכום נכסי הקרן'!$C$42</f>
        <v>9.0317778654801992E-7</v>
      </c>
    </row>
    <row r="226" spans="2:21">
      <c r="B226" s="85" t="s">
        <v>769</v>
      </c>
      <c r="C226" s="79" t="s">
        <v>770</v>
      </c>
      <c r="D226" s="92" t="s">
        <v>125</v>
      </c>
      <c r="E226" s="92" t="s">
        <v>254</v>
      </c>
      <c r="F226" s="79" t="s">
        <v>489</v>
      </c>
      <c r="G226" s="92" t="s">
        <v>315</v>
      </c>
      <c r="H226" s="79" t="s">
        <v>541</v>
      </c>
      <c r="I226" s="79" t="s">
        <v>258</v>
      </c>
      <c r="J226" s="79"/>
      <c r="K226" s="86">
        <v>2.4100000253167027</v>
      </c>
      <c r="L226" s="92" t="s">
        <v>138</v>
      </c>
      <c r="M226" s="93">
        <v>5.74E-2</v>
      </c>
      <c r="N226" s="93">
        <v>1.3899999850166449E-2</v>
      </c>
      <c r="O226" s="86">
        <v>17.058709999999998</v>
      </c>
      <c r="P226" s="88">
        <v>110.59</v>
      </c>
      <c r="Q226" s="86">
        <v>4.8958299999999992E-4</v>
      </c>
      <c r="R226" s="86">
        <v>1.9354811E-2</v>
      </c>
      <c r="S226" s="87">
        <v>1.1052494051708201E-7</v>
      </c>
      <c r="T226" s="87">
        <v>8.4033075153607771E-7</v>
      </c>
      <c r="U226" s="87">
        <f>R226/'סכום נכסי הקרן'!$C$42</f>
        <v>1.5694923509521083E-7</v>
      </c>
    </row>
    <row r="227" spans="2:21">
      <c r="B227" s="85" t="s">
        <v>771</v>
      </c>
      <c r="C227" s="79" t="s">
        <v>772</v>
      </c>
      <c r="D227" s="92" t="s">
        <v>125</v>
      </c>
      <c r="E227" s="92" t="s">
        <v>254</v>
      </c>
      <c r="F227" s="79" t="s">
        <v>489</v>
      </c>
      <c r="G227" s="92" t="s">
        <v>315</v>
      </c>
      <c r="H227" s="79" t="s">
        <v>541</v>
      </c>
      <c r="I227" s="79" t="s">
        <v>258</v>
      </c>
      <c r="J227" s="79"/>
      <c r="K227" s="86">
        <v>4.469999999855002</v>
      </c>
      <c r="L227" s="92" t="s">
        <v>138</v>
      </c>
      <c r="M227" s="93">
        <v>5.6500000000000002E-2</v>
      </c>
      <c r="N227" s="93">
        <v>1.8099999999604554E-2</v>
      </c>
      <c r="O227" s="86">
        <v>2540.0014499999997</v>
      </c>
      <c r="P227" s="88">
        <v>119.47</v>
      </c>
      <c r="Q227" s="79"/>
      <c r="R227" s="86">
        <v>3.0345398519999995</v>
      </c>
      <c r="S227" s="87">
        <v>2.895101582103723E-5</v>
      </c>
      <c r="T227" s="87">
        <v>1.3175107493415141E-4</v>
      </c>
      <c r="U227" s="87">
        <f>R227/'סכום נכסי הקרן'!$C$42</f>
        <v>2.4607251842311159E-5</v>
      </c>
    </row>
    <row r="228" spans="2:21">
      <c r="B228" s="85" t="s">
        <v>773</v>
      </c>
      <c r="C228" s="79" t="s">
        <v>774</v>
      </c>
      <c r="D228" s="92" t="s">
        <v>125</v>
      </c>
      <c r="E228" s="92" t="s">
        <v>254</v>
      </c>
      <c r="F228" s="79" t="s">
        <v>492</v>
      </c>
      <c r="G228" s="92" t="s">
        <v>315</v>
      </c>
      <c r="H228" s="79" t="s">
        <v>541</v>
      </c>
      <c r="I228" s="79" t="s">
        <v>258</v>
      </c>
      <c r="J228" s="79"/>
      <c r="K228" s="86">
        <v>2.8699999999681509</v>
      </c>
      <c r="L228" s="92" t="s">
        <v>138</v>
      </c>
      <c r="M228" s="93">
        <v>3.7000000000000005E-2</v>
      </c>
      <c r="N228" s="93">
        <v>1.0999999999446109E-2</v>
      </c>
      <c r="O228" s="86">
        <v>13306.852632999997</v>
      </c>
      <c r="P228" s="88">
        <v>108.54</v>
      </c>
      <c r="Q228" s="79"/>
      <c r="R228" s="86">
        <v>14.443257857999999</v>
      </c>
      <c r="S228" s="87">
        <v>5.8859556993926181E-5</v>
      </c>
      <c r="T228" s="87">
        <v>6.2708510718304097E-4</v>
      </c>
      <c r="U228" s="87">
        <f>R228/'סכום נכסי הקרן'!$C$42</f>
        <v>1.1712117845511347E-4</v>
      </c>
    </row>
    <row r="229" spans="2:21">
      <c r="B229" s="85" t="s">
        <v>775</v>
      </c>
      <c r="C229" s="79" t="s">
        <v>776</v>
      </c>
      <c r="D229" s="92" t="s">
        <v>125</v>
      </c>
      <c r="E229" s="92" t="s">
        <v>254</v>
      </c>
      <c r="F229" s="79" t="s">
        <v>777</v>
      </c>
      <c r="G229" s="92" t="s">
        <v>134</v>
      </c>
      <c r="H229" s="79" t="s">
        <v>541</v>
      </c>
      <c r="I229" s="79" t="s">
        <v>258</v>
      </c>
      <c r="J229" s="79"/>
      <c r="K229" s="86">
        <v>2.6700000000105284</v>
      </c>
      <c r="L229" s="92" t="s">
        <v>138</v>
      </c>
      <c r="M229" s="93">
        <v>2.9500000000000002E-2</v>
      </c>
      <c r="N229" s="93">
        <v>1.1099999999964907E-2</v>
      </c>
      <c r="O229" s="86">
        <v>37748.99524299999</v>
      </c>
      <c r="P229" s="88">
        <v>105.68</v>
      </c>
      <c r="Q229" s="79"/>
      <c r="R229" s="86">
        <v>39.893138173999994</v>
      </c>
      <c r="S229" s="87">
        <v>1.919318910666871E-4</v>
      </c>
      <c r="T229" s="87">
        <v>1.7320464034957515E-3</v>
      </c>
      <c r="U229" s="87">
        <f>R229/'סכום נכסי הקרן'!$C$42</f>
        <v>3.2349566843906954E-4</v>
      </c>
    </row>
    <row r="230" spans="2:21">
      <c r="B230" s="85" t="s">
        <v>778</v>
      </c>
      <c r="C230" s="79" t="s">
        <v>779</v>
      </c>
      <c r="D230" s="92" t="s">
        <v>125</v>
      </c>
      <c r="E230" s="92" t="s">
        <v>254</v>
      </c>
      <c r="F230" s="79" t="s">
        <v>509</v>
      </c>
      <c r="G230" s="92" t="s">
        <v>382</v>
      </c>
      <c r="H230" s="79" t="s">
        <v>537</v>
      </c>
      <c r="I230" s="79" t="s">
        <v>136</v>
      </c>
      <c r="J230" s="79"/>
      <c r="K230" s="86">
        <v>8.4099999999930155</v>
      </c>
      <c r="L230" s="92" t="s">
        <v>138</v>
      </c>
      <c r="M230" s="93">
        <v>3.4300000000000004E-2</v>
      </c>
      <c r="N230" s="93">
        <v>2.1599999999930147E-2</v>
      </c>
      <c r="O230" s="86">
        <v>61334.374236999989</v>
      </c>
      <c r="P230" s="88">
        <v>112.02</v>
      </c>
      <c r="Q230" s="79"/>
      <c r="R230" s="86">
        <v>68.70676602799999</v>
      </c>
      <c r="S230" s="87">
        <v>2.4158805040570345E-4</v>
      </c>
      <c r="T230" s="87">
        <v>2.9830520345521683E-3</v>
      </c>
      <c r="U230" s="87">
        <f>R230/'סכום נכסי הקרן'!$C$42</f>
        <v>5.5714697363669515E-4</v>
      </c>
    </row>
    <row r="231" spans="2:21">
      <c r="B231" s="85" t="s">
        <v>780</v>
      </c>
      <c r="C231" s="79" t="s">
        <v>781</v>
      </c>
      <c r="D231" s="92" t="s">
        <v>125</v>
      </c>
      <c r="E231" s="92" t="s">
        <v>254</v>
      </c>
      <c r="F231" s="79" t="s">
        <v>782</v>
      </c>
      <c r="G231" s="92" t="s">
        <v>315</v>
      </c>
      <c r="H231" s="79" t="s">
        <v>541</v>
      </c>
      <c r="I231" s="79" t="s">
        <v>258</v>
      </c>
      <c r="J231" s="79"/>
      <c r="K231" s="86">
        <v>4.5399999999911254</v>
      </c>
      <c r="L231" s="92" t="s">
        <v>138</v>
      </c>
      <c r="M231" s="93">
        <v>3.9E-2</v>
      </c>
      <c r="N231" s="93">
        <v>4.1199999999904424E-2</v>
      </c>
      <c r="O231" s="86">
        <v>58348.315661999994</v>
      </c>
      <c r="P231" s="88">
        <v>100.42</v>
      </c>
      <c r="Q231" s="79"/>
      <c r="R231" s="86">
        <v>58.593378587999993</v>
      </c>
      <c r="S231" s="87">
        <v>1.3863079584214402E-4</v>
      </c>
      <c r="T231" s="87">
        <v>2.5439575650669987E-3</v>
      </c>
      <c r="U231" s="87">
        <f>R231/'סכום נכסי הקרן'!$C$42</f>
        <v>4.7513695437432607E-4</v>
      </c>
    </row>
    <row r="232" spans="2:21">
      <c r="B232" s="85" t="s">
        <v>783</v>
      </c>
      <c r="C232" s="79" t="s">
        <v>784</v>
      </c>
      <c r="D232" s="92" t="s">
        <v>125</v>
      </c>
      <c r="E232" s="92" t="s">
        <v>254</v>
      </c>
      <c r="F232" s="79" t="s">
        <v>785</v>
      </c>
      <c r="G232" s="92" t="s">
        <v>162</v>
      </c>
      <c r="H232" s="79" t="s">
        <v>541</v>
      </c>
      <c r="I232" s="79" t="s">
        <v>258</v>
      </c>
      <c r="J232" s="79"/>
      <c r="K232" s="86">
        <v>1.2399999999872693</v>
      </c>
      <c r="L232" s="92" t="s">
        <v>138</v>
      </c>
      <c r="M232" s="93">
        <v>1.3999999999999999E-2</v>
      </c>
      <c r="N232" s="93">
        <v>0.02</v>
      </c>
      <c r="O232" s="86">
        <v>37981.479931999995</v>
      </c>
      <c r="P232" s="88">
        <v>99.27</v>
      </c>
      <c r="Q232" s="86"/>
      <c r="R232" s="86">
        <v>37.704215126999998</v>
      </c>
      <c r="S232" s="87">
        <v>1.1590843874547887E-4</v>
      </c>
      <c r="T232" s="87">
        <v>1.6370096010624882E-3</v>
      </c>
      <c r="U232" s="87">
        <f>R232/'סכום נכסי הקרן'!$C$42</f>
        <v>3.0574557013488419E-4</v>
      </c>
    </row>
    <row r="233" spans="2:21">
      <c r="B233" s="85" t="s">
        <v>786</v>
      </c>
      <c r="C233" s="79" t="s">
        <v>787</v>
      </c>
      <c r="D233" s="92" t="s">
        <v>125</v>
      </c>
      <c r="E233" s="92" t="s">
        <v>254</v>
      </c>
      <c r="F233" s="79" t="s">
        <v>785</v>
      </c>
      <c r="G233" s="92" t="s">
        <v>162</v>
      </c>
      <c r="H233" s="79" t="s">
        <v>541</v>
      </c>
      <c r="I233" s="79" t="s">
        <v>258</v>
      </c>
      <c r="J233" s="79"/>
      <c r="K233" s="86">
        <v>2.6499999999875152</v>
      </c>
      <c r="L233" s="92" t="s">
        <v>138</v>
      </c>
      <c r="M233" s="93">
        <v>2.1600000000000001E-2</v>
      </c>
      <c r="N233" s="93">
        <v>1.9300000000030518E-2</v>
      </c>
      <c r="O233" s="86">
        <v>35626.218713999995</v>
      </c>
      <c r="P233" s="88">
        <v>101.17</v>
      </c>
      <c r="Q233" s="79"/>
      <c r="R233" s="86">
        <v>36.043045472999992</v>
      </c>
      <c r="S233" s="87">
        <v>4.4867428323507958E-5</v>
      </c>
      <c r="T233" s="87">
        <v>1.564886347377668E-3</v>
      </c>
      <c r="U233" s="87">
        <f>R233/'סכום נכסי הקרן'!$C$42</f>
        <v>2.9227505334406266E-4</v>
      </c>
    </row>
    <row r="234" spans="2:21">
      <c r="B234" s="85" t="s">
        <v>788</v>
      </c>
      <c r="C234" s="79" t="s">
        <v>789</v>
      </c>
      <c r="D234" s="92" t="s">
        <v>125</v>
      </c>
      <c r="E234" s="92" t="s">
        <v>254</v>
      </c>
      <c r="F234" s="79" t="s">
        <v>741</v>
      </c>
      <c r="G234" s="92" t="s">
        <v>133</v>
      </c>
      <c r="H234" s="79" t="s">
        <v>537</v>
      </c>
      <c r="I234" s="79" t="s">
        <v>136</v>
      </c>
      <c r="J234" s="79"/>
      <c r="K234" s="86">
        <v>2.3600000000543551</v>
      </c>
      <c r="L234" s="92" t="s">
        <v>138</v>
      </c>
      <c r="M234" s="93">
        <v>2.4E-2</v>
      </c>
      <c r="N234" s="93">
        <v>1.4000000000084927E-2</v>
      </c>
      <c r="O234" s="86">
        <v>22960.876487999994</v>
      </c>
      <c r="P234" s="88">
        <v>102.56</v>
      </c>
      <c r="Q234" s="79"/>
      <c r="R234" s="86">
        <v>23.548674927</v>
      </c>
      <c r="S234" s="87">
        <v>6.8701010099680266E-5</v>
      </c>
      <c r="T234" s="87">
        <v>1.0224163748788196E-3</v>
      </c>
      <c r="U234" s="87">
        <f>R234/'סכום נכסי הקרן'!$C$42</f>
        <v>1.9095751011458703E-4</v>
      </c>
    </row>
    <row r="235" spans="2:21">
      <c r="B235" s="85" t="s">
        <v>790</v>
      </c>
      <c r="C235" s="79" t="s">
        <v>791</v>
      </c>
      <c r="D235" s="92" t="s">
        <v>125</v>
      </c>
      <c r="E235" s="92" t="s">
        <v>254</v>
      </c>
      <c r="F235" s="79" t="s">
        <v>792</v>
      </c>
      <c r="G235" s="92" t="s">
        <v>315</v>
      </c>
      <c r="H235" s="79" t="s">
        <v>541</v>
      </c>
      <c r="I235" s="79" t="s">
        <v>258</v>
      </c>
      <c r="J235" s="79"/>
      <c r="K235" s="86">
        <v>0.96999999999889364</v>
      </c>
      <c r="L235" s="92" t="s">
        <v>138</v>
      </c>
      <c r="M235" s="93">
        <v>5.0999999999999997E-2</v>
      </c>
      <c r="N235" s="93">
        <v>2.1599999999874612E-2</v>
      </c>
      <c r="O235" s="86">
        <v>105507.38950444433</v>
      </c>
      <c r="P235" s="88">
        <v>102.8</v>
      </c>
      <c r="Q235" s="86"/>
      <c r="R235" s="86">
        <v>108.46159289599997</v>
      </c>
      <c r="S235" s="87">
        <v>1.4654821793735675E-4</v>
      </c>
      <c r="T235" s="87">
        <v>4.709093355191935E-3</v>
      </c>
      <c r="U235" s="87">
        <f>R235/'סכום נכסי הקרן'!$C$42</f>
        <v>8.795210680298222E-4</v>
      </c>
    </row>
    <row r="236" spans="2:21">
      <c r="B236" s="85" t="s">
        <v>793</v>
      </c>
      <c r="C236" s="79" t="s">
        <v>794</v>
      </c>
      <c r="D236" s="92" t="s">
        <v>125</v>
      </c>
      <c r="E236" s="92" t="s">
        <v>254</v>
      </c>
      <c r="F236" s="79" t="s">
        <v>795</v>
      </c>
      <c r="G236" s="92" t="s">
        <v>796</v>
      </c>
      <c r="H236" s="79" t="s">
        <v>541</v>
      </c>
      <c r="I236" s="79" t="s">
        <v>258</v>
      </c>
      <c r="J236" s="79"/>
      <c r="K236" s="86">
        <v>5.3400000000610257</v>
      </c>
      <c r="L236" s="92" t="s">
        <v>138</v>
      </c>
      <c r="M236" s="93">
        <v>2.6200000000000001E-2</v>
      </c>
      <c r="N236" s="93">
        <v>1.9900000000386983E-2</v>
      </c>
      <c r="O236" s="86">
        <v>25841.263740999995</v>
      </c>
      <c r="P236" s="88">
        <v>104</v>
      </c>
      <c r="Q236" s="79"/>
      <c r="R236" s="86">
        <v>26.87491400399999</v>
      </c>
      <c r="S236" s="87">
        <v>5.3602475308047003E-5</v>
      </c>
      <c r="T236" s="87">
        <v>1.1668321991079517E-3</v>
      </c>
      <c r="U236" s="87">
        <f>R236/'סכום נכסי הקרן'!$C$42</f>
        <v>2.1793016713918668E-4</v>
      </c>
    </row>
    <row r="237" spans="2:21">
      <c r="B237" s="85" t="s">
        <v>797</v>
      </c>
      <c r="C237" s="79" t="s">
        <v>798</v>
      </c>
      <c r="D237" s="92" t="s">
        <v>125</v>
      </c>
      <c r="E237" s="92" t="s">
        <v>254</v>
      </c>
      <c r="F237" s="79" t="s">
        <v>795</v>
      </c>
      <c r="G237" s="92" t="s">
        <v>796</v>
      </c>
      <c r="H237" s="79" t="s">
        <v>541</v>
      </c>
      <c r="I237" s="79" t="s">
        <v>258</v>
      </c>
      <c r="J237" s="79"/>
      <c r="K237" s="86">
        <v>3.3499999999681678</v>
      </c>
      <c r="L237" s="92" t="s">
        <v>138</v>
      </c>
      <c r="M237" s="93">
        <v>3.3500000000000002E-2</v>
      </c>
      <c r="N237" s="93">
        <v>1.6799999999927241E-2</v>
      </c>
      <c r="O237" s="86">
        <v>26355.995593</v>
      </c>
      <c r="P237" s="88">
        <v>105.6</v>
      </c>
      <c r="Q237" s="86">
        <v>4.9077060049999988</v>
      </c>
      <c r="R237" s="86">
        <v>32.985626642999996</v>
      </c>
      <c r="S237" s="87">
        <v>7.4577790131146195E-5</v>
      </c>
      <c r="T237" s="87">
        <v>1.4321419324012338E-3</v>
      </c>
      <c r="U237" s="87">
        <f>R237/'סכום נכסי הקרן'!$C$42</f>
        <v>2.674822746011344E-4</v>
      </c>
    </row>
    <row r="238" spans="2:21">
      <c r="B238" s="85" t="s">
        <v>799</v>
      </c>
      <c r="C238" s="79" t="s">
        <v>800</v>
      </c>
      <c r="D238" s="92" t="s">
        <v>125</v>
      </c>
      <c r="E238" s="92" t="s">
        <v>254</v>
      </c>
      <c r="F238" s="79" t="s">
        <v>536</v>
      </c>
      <c r="G238" s="92" t="s">
        <v>262</v>
      </c>
      <c r="H238" s="79" t="s">
        <v>572</v>
      </c>
      <c r="I238" s="79" t="s">
        <v>136</v>
      </c>
      <c r="J238" s="79"/>
      <c r="K238" s="86">
        <v>0.95000000011574448</v>
      </c>
      <c r="L238" s="92" t="s">
        <v>138</v>
      </c>
      <c r="M238" s="93">
        <v>2.6800000000000001E-2</v>
      </c>
      <c r="N238" s="93">
        <v>1.1600000000411535E-2</v>
      </c>
      <c r="O238" s="86">
        <v>3827.394221999999</v>
      </c>
      <c r="P238" s="88">
        <v>101.58</v>
      </c>
      <c r="Q238" s="79"/>
      <c r="R238" s="86">
        <v>3.8878671489999999</v>
      </c>
      <c r="S238" s="87">
        <v>3.9650611449527588E-5</v>
      </c>
      <c r="T238" s="87">
        <v>1.6880011503039725E-4</v>
      </c>
      <c r="U238" s="87">
        <f>R238/'סכום נכסי הקרן'!$C$42</f>
        <v>3.1526930187401371E-5</v>
      </c>
    </row>
    <row r="239" spans="2:21">
      <c r="B239" s="85" t="s">
        <v>801</v>
      </c>
      <c r="C239" s="79" t="s">
        <v>802</v>
      </c>
      <c r="D239" s="92" t="s">
        <v>125</v>
      </c>
      <c r="E239" s="92" t="s">
        <v>254</v>
      </c>
      <c r="F239" s="79" t="s">
        <v>575</v>
      </c>
      <c r="G239" s="92" t="s">
        <v>576</v>
      </c>
      <c r="H239" s="79" t="s">
        <v>572</v>
      </c>
      <c r="I239" s="79" t="s">
        <v>136</v>
      </c>
      <c r="J239" s="79"/>
      <c r="K239" s="86">
        <v>2.1113537117903931</v>
      </c>
      <c r="L239" s="92" t="s">
        <v>138</v>
      </c>
      <c r="M239" s="93">
        <v>4.6500000000000007E-2</v>
      </c>
      <c r="N239" s="93">
        <v>1.960698689956332E-2</v>
      </c>
      <c r="O239" s="86">
        <v>8.4699999999999988E-4</v>
      </c>
      <c r="P239" s="88">
        <v>106.91</v>
      </c>
      <c r="Q239" s="79"/>
      <c r="R239" s="86">
        <v>9.1599999999999978E-7</v>
      </c>
      <c r="S239" s="87">
        <v>6.6163173508883983E-12</v>
      </c>
      <c r="T239" s="87">
        <v>3.9770110305238688E-11</v>
      </c>
      <c r="U239" s="87">
        <f>R239/'סכום נכסי הקרן'!$C$42</f>
        <v>7.4278947672086849E-12</v>
      </c>
    </row>
    <row r="240" spans="2:21">
      <c r="B240" s="85" t="s">
        <v>803</v>
      </c>
      <c r="C240" s="79" t="s">
        <v>804</v>
      </c>
      <c r="D240" s="92" t="s">
        <v>125</v>
      </c>
      <c r="E240" s="92" t="s">
        <v>254</v>
      </c>
      <c r="F240" s="79" t="s">
        <v>805</v>
      </c>
      <c r="G240" s="92" t="s">
        <v>382</v>
      </c>
      <c r="H240" s="79" t="s">
        <v>572</v>
      </c>
      <c r="I240" s="79" t="s">
        <v>136</v>
      </c>
      <c r="J240" s="79"/>
      <c r="K240" s="86">
        <v>5.580000000045013</v>
      </c>
      <c r="L240" s="92" t="s">
        <v>138</v>
      </c>
      <c r="M240" s="93">
        <v>3.27E-2</v>
      </c>
      <c r="N240" s="93">
        <v>1.9300000000253642E-2</v>
      </c>
      <c r="O240" s="86">
        <v>25687.746859999999</v>
      </c>
      <c r="P240" s="88">
        <v>108.97</v>
      </c>
      <c r="Q240" s="79"/>
      <c r="R240" s="86">
        <v>27.991937752999995</v>
      </c>
      <c r="S240" s="87">
        <v>1.1519168995515695E-4</v>
      </c>
      <c r="T240" s="87">
        <v>1.2153301878757481E-3</v>
      </c>
      <c r="U240" s="87">
        <f>R240/'סכום נכסי הקרן'!$C$42</f>
        <v>2.2698817462831874E-4</v>
      </c>
    </row>
    <row r="241" spans="2:21">
      <c r="B241" s="85" t="s">
        <v>806</v>
      </c>
      <c r="C241" s="79" t="s">
        <v>807</v>
      </c>
      <c r="D241" s="92" t="s">
        <v>125</v>
      </c>
      <c r="E241" s="92" t="s">
        <v>254</v>
      </c>
      <c r="F241" s="79" t="s">
        <v>586</v>
      </c>
      <c r="G241" s="92" t="s">
        <v>386</v>
      </c>
      <c r="H241" s="79" t="s">
        <v>580</v>
      </c>
      <c r="I241" s="79" t="s">
        <v>258</v>
      </c>
      <c r="J241" s="79"/>
      <c r="K241" s="86">
        <v>1.229999999999797</v>
      </c>
      <c r="L241" s="92" t="s">
        <v>138</v>
      </c>
      <c r="M241" s="93">
        <v>0.06</v>
      </c>
      <c r="N241" s="93">
        <v>1.349999999990854E-2</v>
      </c>
      <c r="O241" s="86">
        <v>45893.466193999993</v>
      </c>
      <c r="P241" s="88">
        <v>107.21</v>
      </c>
      <c r="Q241" s="79"/>
      <c r="R241" s="86">
        <v>49.202383586999993</v>
      </c>
      <c r="S241" s="87">
        <v>1.118470170077487E-4</v>
      </c>
      <c r="T241" s="87">
        <v>2.1362273171786632E-3</v>
      </c>
      <c r="U241" s="87">
        <f>R241/'סכום נכסי הקרן'!$C$42</f>
        <v>3.9898485543675964E-4</v>
      </c>
    </row>
    <row r="242" spans="2:21">
      <c r="B242" s="85" t="s">
        <v>808</v>
      </c>
      <c r="C242" s="79" t="s">
        <v>809</v>
      </c>
      <c r="D242" s="92" t="s">
        <v>125</v>
      </c>
      <c r="E242" s="92" t="s">
        <v>254</v>
      </c>
      <c r="F242" s="79" t="s">
        <v>586</v>
      </c>
      <c r="G242" s="92" t="s">
        <v>386</v>
      </c>
      <c r="H242" s="79" t="s">
        <v>580</v>
      </c>
      <c r="I242" s="79" t="s">
        <v>258</v>
      </c>
      <c r="J242" s="79"/>
      <c r="K242" s="86">
        <v>2.9899999981563115</v>
      </c>
      <c r="L242" s="92" t="s">
        <v>138</v>
      </c>
      <c r="M242" s="93">
        <v>5.9000000000000004E-2</v>
      </c>
      <c r="N242" s="93">
        <v>1.6699999989535825E-2</v>
      </c>
      <c r="O242" s="86">
        <v>700.10348799999997</v>
      </c>
      <c r="P242" s="88">
        <v>114.66</v>
      </c>
      <c r="Q242" s="79"/>
      <c r="R242" s="86">
        <v>0.80273865199999994</v>
      </c>
      <c r="S242" s="87">
        <v>8.2864099470511569E-7</v>
      </c>
      <c r="T242" s="87">
        <v>3.4852625257989757E-5</v>
      </c>
      <c r="U242" s="87">
        <f>R242/'סכום נכסי הקרן'!$C$42</f>
        <v>6.50945221902506E-6</v>
      </c>
    </row>
    <row r="243" spans="2:21">
      <c r="B243" s="85" t="s">
        <v>810</v>
      </c>
      <c r="C243" s="79" t="s">
        <v>811</v>
      </c>
      <c r="D243" s="92" t="s">
        <v>125</v>
      </c>
      <c r="E243" s="92" t="s">
        <v>254</v>
      </c>
      <c r="F243" s="79" t="s">
        <v>600</v>
      </c>
      <c r="G243" s="92" t="s">
        <v>315</v>
      </c>
      <c r="H243" s="79" t="s">
        <v>572</v>
      </c>
      <c r="I243" s="79" t="s">
        <v>136</v>
      </c>
      <c r="J243" s="79"/>
      <c r="K243" s="86">
        <v>2.9889502762430951</v>
      </c>
      <c r="L243" s="92" t="s">
        <v>138</v>
      </c>
      <c r="M243" s="93">
        <v>7.0499999999999993E-2</v>
      </c>
      <c r="N243" s="93">
        <v>2.3093922651933708E-2</v>
      </c>
      <c r="O243" s="86">
        <v>9.2599999999999985E-4</v>
      </c>
      <c r="P243" s="88">
        <v>116.33</v>
      </c>
      <c r="Q243" s="79"/>
      <c r="R243" s="86">
        <v>1.0859999999999996E-6</v>
      </c>
      <c r="S243" s="87">
        <v>2.0025882133457914E-12</v>
      </c>
      <c r="T243" s="87">
        <v>4.7151025973241493E-11</v>
      </c>
      <c r="U243" s="87">
        <f>R243/'סכום נכסי הקרן'!$C$42</f>
        <v>8.8064341890705592E-12</v>
      </c>
    </row>
    <row r="244" spans="2:21">
      <c r="B244" s="85" t="s">
        <v>812</v>
      </c>
      <c r="C244" s="79" t="s">
        <v>813</v>
      </c>
      <c r="D244" s="92" t="s">
        <v>125</v>
      </c>
      <c r="E244" s="92" t="s">
        <v>254</v>
      </c>
      <c r="F244" s="79" t="s">
        <v>603</v>
      </c>
      <c r="G244" s="92" t="s">
        <v>162</v>
      </c>
      <c r="H244" s="79" t="s">
        <v>580</v>
      </c>
      <c r="I244" s="79" t="s">
        <v>258</v>
      </c>
      <c r="J244" s="79"/>
      <c r="K244" s="86">
        <v>3.0799999999821206</v>
      </c>
      <c r="L244" s="92" t="s">
        <v>138</v>
      </c>
      <c r="M244" s="93">
        <v>4.1399999999999999E-2</v>
      </c>
      <c r="N244" s="93">
        <v>5.9799999999958747E-2</v>
      </c>
      <c r="O244" s="86">
        <v>30390.944618999994</v>
      </c>
      <c r="P244" s="88">
        <v>95.7</v>
      </c>
      <c r="Q244" s="79"/>
      <c r="R244" s="86">
        <v>29.084133993999995</v>
      </c>
      <c r="S244" s="87">
        <v>4.7249019979442533E-5</v>
      </c>
      <c r="T244" s="87">
        <v>1.262750236980046E-3</v>
      </c>
      <c r="U244" s="87">
        <f>R244/'סכום נכסי הקרן'!$C$42</f>
        <v>2.3584485447907081E-4</v>
      </c>
    </row>
    <row r="245" spans="2:21">
      <c r="B245" s="85" t="s">
        <v>814</v>
      </c>
      <c r="C245" s="79" t="s">
        <v>815</v>
      </c>
      <c r="D245" s="92" t="s">
        <v>125</v>
      </c>
      <c r="E245" s="92" t="s">
        <v>254</v>
      </c>
      <c r="F245" s="79" t="s">
        <v>603</v>
      </c>
      <c r="G245" s="92" t="s">
        <v>162</v>
      </c>
      <c r="H245" s="79" t="s">
        <v>580</v>
      </c>
      <c r="I245" s="79" t="s">
        <v>258</v>
      </c>
      <c r="J245" s="79"/>
      <c r="K245" s="86">
        <v>5.3499999999658812</v>
      </c>
      <c r="L245" s="92" t="s">
        <v>138</v>
      </c>
      <c r="M245" s="93">
        <v>2.5000000000000001E-2</v>
      </c>
      <c r="N245" s="93">
        <v>6.0899999999522315E-2</v>
      </c>
      <c r="O245" s="86">
        <v>78079.860721999983</v>
      </c>
      <c r="P245" s="88">
        <v>84.46</v>
      </c>
      <c r="Q245" s="79"/>
      <c r="R245" s="86">
        <v>65.946248634999989</v>
      </c>
      <c r="S245" s="87">
        <v>1.2717894624692758E-4</v>
      </c>
      <c r="T245" s="87">
        <v>2.8631982340945922E-3</v>
      </c>
      <c r="U245" s="87">
        <f>R245/'סכום נכסי הקרן'!$C$42</f>
        <v>5.3476178510148407E-4</v>
      </c>
    </row>
    <row r="246" spans="2:21">
      <c r="B246" s="85" t="s">
        <v>816</v>
      </c>
      <c r="C246" s="79" t="s">
        <v>817</v>
      </c>
      <c r="D246" s="92" t="s">
        <v>125</v>
      </c>
      <c r="E246" s="92" t="s">
        <v>254</v>
      </c>
      <c r="F246" s="79" t="s">
        <v>603</v>
      </c>
      <c r="G246" s="92" t="s">
        <v>162</v>
      </c>
      <c r="H246" s="79" t="s">
        <v>580</v>
      </c>
      <c r="I246" s="79" t="s">
        <v>258</v>
      </c>
      <c r="J246" s="79"/>
      <c r="K246" s="86">
        <v>4.0100000000270715</v>
      </c>
      <c r="L246" s="92" t="s">
        <v>138</v>
      </c>
      <c r="M246" s="93">
        <v>3.5499999999999997E-2</v>
      </c>
      <c r="N246" s="93">
        <v>6.3400000000273501E-2</v>
      </c>
      <c r="O246" s="86">
        <v>39549.495988999995</v>
      </c>
      <c r="P246" s="88">
        <v>90.6</v>
      </c>
      <c r="Q246" s="79"/>
      <c r="R246" s="86">
        <v>35.831841602999994</v>
      </c>
      <c r="S246" s="87">
        <v>5.565381896869555E-5</v>
      </c>
      <c r="T246" s="87">
        <v>1.5557164770645749E-3</v>
      </c>
      <c r="U246" s="87">
        <f>R246/'סכום נכסי הקרן'!$C$42</f>
        <v>2.9056238945674036E-4</v>
      </c>
    </row>
    <row r="247" spans="2:21">
      <c r="B247" s="85" t="s">
        <v>818</v>
      </c>
      <c r="C247" s="79" t="s">
        <v>819</v>
      </c>
      <c r="D247" s="92" t="s">
        <v>125</v>
      </c>
      <c r="E247" s="92" t="s">
        <v>254</v>
      </c>
      <c r="F247" s="79" t="s">
        <v>820</v>
      </c>
      <c r="G247" s="92" t="s">
        <v>386</v>
      </c>
      <c r="H247" s="79" t="s">
        <v>612</v>
      </c>
      <c r="I247" s="79" t="s">
        <v>136</v>
      </c>
      <c r="J247" s="79"/>
      <c r="K247" s="86">
        <v>5.5699999999774521</v>
      </c>
      <c r="L247" s="92" t="s">
        <v>138</v>
      </c>
      <c r="M247" s="93">
        <v>4.4500000000000005E-2</v>
      </c>
      <c r="N247" s="93">
        <v>1.929999999991661E-2</v>
      </c>
      <c r="O247" s="86">
        <v>56005.910616999994</v>
      </c>
      <c r="P247" s="88">
        <v>115.62</v>
      </c>
      <c r="Q247" s="79"/>
      <c r="R247" s="86">
        <v>64.754034477999994</v>
      </c>
      <c r="S247" s="87">
        <v>1.9296413525702864E-4</v>
      </c>
      <c r="T247" s="87">
        <v>2.8114356920297917E-3</v>
      </c>
      <c r="U247" s="87">
        <f>R247/'סכום נכסי הקרן'!$C$42</f>
        <v>5.250940544266234E-4</v>
      </c>
    </row>
    <row r="248" spans="2:21">
      <c r="B248" s="85" t="s">
        <v>821</v>
      </c>
      <c r="C248" s="79" t="s">
        <v>822</v>
      </c>
      <c r="D248" s="92" t="s">
        <v>125</v>
      </c>
      <c r="E248" s="92" t="s">
        <v>254</v>
      </c>
      <c r="F248" s="79" t="s">
        <v>823</v>
      </c>
      <c r="G248" s="92" t="s">
        <v>315</v>
      </c>
      <c r="H248" s="79" t="s">
        <v>612</v>
      </c>
      <c r="I248" s="79" t="s">
        <v>136</v>
      </c>
      <c r="J248" s="79"/>
      <c r="K248" s="86">
        <v>3.8199999999797862</v>
      </c>
      <c r="L248" s="92" t="s">
        <v>138</v>
      </c>
      <c r="M248" s="93">
        <v>4.2000000000000003E-2</v>
      </c>
      <c r="N248" s="93">
        <v>7.4199999999705973E-2</v>
      </c>
      <c r="O248" s="86">
        <v>48714.237690999995</v>
      </c>
      <c r="P248" s="88">
        <v>89.37</v>
      </c>
      <c r="Q248" s="79"/>
      <c r="R248" s="86">
        <v>43.535914233999996</v>
      </c>
      <c r="S248" s="87">
        <v>8.1900731432976292E-5</v>
      </c>
      <c r="T248" s="87">
        <v>1.8902053617091607E-3</v>
      </c>
      <c r="U248" s="87">
        <f>R248/'סכום נכסי הקרן'!$C$42</f>
        <v>3.5303514140215585E-4</v>
      </c>
    </row>
    <row r="249" spans="2:21">
      <c r="B249" s="85" t="s">
        <v>824</v>
      </c>
      <c r="C249" s="79" t="s">
        <v>825</v>
      </c>
      <c r="D249" s="92" t="s">
        <v>125</v>
      </c>
      <c r="E249" s="92" t="s">
        <v>254</v>
      </c>
      <c r="F249" s="79" t="s">
        <v>823</v>
      </c>
      <c r="G249" s="92" t="s">
        <v>315</v>
      </c>
      <c r="H249" s="79" t="s">
        <v>612</v>
      </c>
      <c r="I249" s="79" t="s">
        <v>136</v>
      </c>
      <c r="J249" s="79"/>
      <c r="K249" s="86">
        <v>4.3400000000219903</v>
      </c>
      <c r="L249" s="92" t="s">
        <v>138</v>
      </c>
      <c r="M249" s="93">
        <v>3.2500000000000001E-2</v>
      </c>
      <c r="N249" s="93">
        <v>4.6200000000142294E-2</v>
      </c>
      <c r="O249" s="86">
        <v>81367.607720999978</v>
      </c>
      <c r="P249" s="88">
        <v>95.01</v>
      </c>
      <c r="Q249" s="79"/>
      <c r="R249" s="86">
        <v>77.307361394999987</v>
      </c>
      <c r="S249" s="87">
        <v>9.9199876768844183E-5</v>
      </c>
      <c r="T249" s="87">
        <v>3.3564653821900664E-3</v>
      </c>
      <c r="U249" s="87">
        <f>R249/'סכום נכסי הקרן'!$C$42</f>
        <v>6.2688967813606038E-4</v>
      </c>
    </row>
    <row r="250" spans="2:21">
      <c r="B250" s="85" t="s">
        <v>826</v>
      </c>
      <c r="C250" s="79" t="s">
        <v>827</v>
      </c>
      <c r="D250" s="92" t="s">
        <v>125</v>
      </c>
      <c r="E250" s="92" t="s">
        <v>254</v>
      </c>
      <c r="F250" s="79" t="s">
        <v>828</v>
      </c>
      <c r="G250" s="92" t="s">
        <v>315</v>
      </c>
      <c r="H250" s="79" t="s">
        <v>612</v>
      </c>
      <c r="I250" s="79" t="s">
        <v>136</v>
      </c>
      <c r="J250" s="79"/>
      <c r="K250" s="86">
        <v>3.3799999999816968</v>
      </c>
      <c r="L250" s="92" t="s">
        <v>138</v>
      </c>
      <c r="M250" s="93">
        <v>4.5999999999999999E-2</v>
      </c>
      <c r="N250" s="93">
        <v>6.4699999999572919E-2</v>
      </c>
      <c r="O250" s="86">
        <v>27818.319719272877</v>
      </c>
      <c r="P250" s="88">
        <v>94.27</v>
      </c>
      <c r="Q250" s="86"/>
      <c r="R250" s="86">
        <v>26.224329995999998</v>
      </c>
      <c r="S250" s="87">
        <v>1.164217056204077E-4</v>
      </c>
      <c r="T250" s="87">
        <v>1.138585695002074E-3</v>
      </c>
      <c r="U250" s="87">
        <f>R250/'סכום נכסי הקרן'!$C$42</f>
        <v>2.1265454536118143E-4</v>
      </c>
    </row>
    <row r="251" spans="2:21">
      <c r="B251" s="85" t="s">
        <v>829</v>
      </c>
      <c r="C251" s="79" t="s">
        <v>830</v>
      </c>
      <c r="D251" s="92" t="s">
        <v>125</v>
      </c>
      <c r="E251" s="92" t="s">
        <v>254</v>
      </c>
      <c r="F251" s="79" t="s">
        <v>831</v>
      </c>
      <c r="G251" s="92" t="s">
        <v>386</v>
      </c>
      <c r="H251" s="79" t="s">
        <v>627</v>
      </c>
      <c r="I251" s="79" t="s">
        <v>258</v>
      </c>
      <c r="J251" s="79"/>
      <c r="K251" s="86">
        <v>0.50999999991761513</v>
      </c>
      <c r="L251" s="92" t="s">
        <v>138</v>
      </c>
      <c r="M251" s="93">
        <v>4.7E-2</v>
      </c>
      <c r="N251" s="93">
        <v>1.5199999998986033E-2</v>
      </c>
      <c r="O251" s="86">
        <v>7651.0820149999981</v>
      </c>
      <c r="P251" s="88">
        <v>103.12</v>
      </c>
      <c r="Q251" s="79"/>
      <c r="R251" s="86">
        <v>7.8897955149999976</v>
      </c>
      <c r="S251" s="87">
        <v>1.1577392648109139E-4</v>
      </c>
      <c r="T251" s="87">
        <v>3.4255244314118714E-4</v>
      </c>
      <c r="U251" s="87">
        <f>R251/'סכום נכסי הקרן'!$C$42</f>
        <v>6.397878910503826E-5</v>
      </c>
    </row>
    <row r="252" spans="2:21">
      <c r="B252" s="82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86"/>
      <c r="P252" s="88"/>
      <c r="Q252" s="79"/>
      <c r="R252" s="79"/>
      <c r="S252" s="79"/>
      <c r="T252" s="87"/>
      <c r="U252" s="79"/>
    </row>
    <row r="253" spans="2:21">
      <c r="B253" s="96" t="s">
        <v>47</v>
      </c>
      <c r="C253" s="81"/>
      <c r="D253" s="81"/>
      <c r="E253" s="81"/>
      <c r="F253" s="81"/>
      <c r="G253" s="81"/>
      <c r="H253" s="81"/>
      <c r="I253" s="81"/>
      <c r="J253" s="81"/>
      <c r="K253" s="89">
        <v>4.0911402570099131</v>
      </c>
      <c r="L253" s="81"/>
      <c r="M253" s="81"/>
      <c r="N253" s="101">
        <v>6.4208618439918388E-2</v>
      </c>
      <c r="O253" s="89"/>
      <c r="P253" s="91"/>
      <c r="Q253" s="81"/>
      <c r="R253" s="89">
        <v>690.20047204999992</v>
      </c>
      <c r="S253" s="81"/>
      <c r="T253" s="90">
        <v>2.9966538107157548E-2</v>
      </c>
      <c r="U253" s="90">
        <f>R253/'סכום נכסי הקרן'!$C$42</f>
        <v>5.596873880638821E-3</v>
      </c>
    </row>
    <row r="254" spans="2:21">
      <c r="B254" s="85" t="s">
        <v>832</v>
      </c>
      <c r="C254" s="79" t="s">
        <v>833</v>
      </c>
      <c r="D254" s="92" t="s">
        <v>125</v>
      </c>
      <c r="E254" s="92" t="s">
        <v>254</v>
      </c>
      <c r="F254" s="79" t="s">
        <v>834</v>
      </c>
      <c r="G254" s="92" t="s">
        <v>132</v>
      </c>
      <c r="H254" s="79" t="s">
        <v>349</v>
      </c>
      <c r="I254" s="79" t="s">
        <v>258</v>
      </c>
      <c r="J254" s="79"/>
      <c r="K254" s="86">
        <v>2.9300000000032282</v>
      </c>
      <c r="L254" s="92" t="s">
        <v>138</v>
      </c>
      <c r="M254" s="93">
        <v>3.49E-2</v>
      </c>
      <c r="N254" s="93">
        <v>4.600000000003835E-2</v>
      </c>
      <c r="O254" s="86">
        <v>328600.68548899994</v>
      </c>
      <c r="P254" s="88">
        <v>95.22</v>
      </c>
      <c r="Q254" s="79"/>
      <c r="R254" s="86">
        <v>312.89357544299997</v>
      </c>
      <c r="S254" s="87">
        <v>1.5867161163362779E-4</v>
      </c>
      <c r="T254" s="87">
        <v>1.3584947608262701E-2</v>
      </c>
      <c r="U254" s="87">
        <f>R254/'סכום נכסי הקרן'!$C$42</f>
        <v>2.5372713446793409E-3</v>
      </c>
    </row>
    <row r="255" spans="2:21">
      <c r="B255" s="85" t="s">
        <v>835</v>
      </c>
      <c r="C255" s="79" t="s">
        <v>836</v>
      </c>
      <c r="D255" s="92" t="s">
        <v>125</v>
      </c>
      <c r="E255" s="92" t="s">
        <v>254</v>
      </c>
      <c r="F255" s="79" t="s">
        <v>837</v>
      </c>
      <c r="G255" s="92" t="s">
        <v>132</v>
      </c>
      <c r="H255" s="79" t="s">
        <v>537</v>
      </c>
      <c r="I255" s="79" t="s">
        <v>136</v>
      </c>
      <c r="J255" s="79"/>
      <c r="K255" s="86">
        <v>5.0399999999885976</v>
      </c>
      <c r="L255" s="92" t="s">
        <v>138</v>
      </c>
      <c r="M255" s="93">
        <v>4.6900000000000004E-2</v>
      </c>
      <c r="N255" s="93">
        <v>8.009999999981314E-2</v>
      </c>
      <c r="O255" s="86">
        <v>149090.36887899996</v>
      </c>
      <c r="P255" s="88">
        <v>84.71</v>
      </c>
      <c r="Q255" s="79"/>
      <c r="R255" s="86">
        <v>126.29445793599999</v>
      </c>
      <c r="S255" s="87">
        <v>7.2263012039736852E-5</v>
      </c>
      <c r="T255" s="87">
        <v>5.4833455491867331E-3</v>
      </c>
      <c r="U255" s="87">
        <f>R255/'סכום נכסי הקרן'!$C$42</f>
        <v>1.0241287589850131E-3</v>
      </c>
    </row>
    <row r="256" spans="2:21">
      <c r="B256" s="85" t="s">
        <v>838</v>
      </c>
      <c r="C256" s="79" t="s">
        <v>839</v>
      </c>
      <c r="D256" s="92" t="s">
        <v>125</v>
      </c>
      <c r="E256" s="92" t="s">
        <v>254</v>
      </c>
      <c r="F256" s="79" t="s">
        <v>837</v>
      </c>
      <c r="G256" s="92" t="s">
        <v>132</v>
      </c>
      <c r="H256" s="79" t="s">
        <v>537</v>
      </c>
      <c r="I256" s="79" t="s">
        <v>136</v>
      </c>
      <c r="J256" s="79"/>
      <c r="K256" s="86">
        <v>5.2300000000033151</v>
      </c>
      <c r="L256" s="92" t="s">
        <v>138</v>
      </c>
      <c r="M256" s="93">
        <v>4.6900000000000004E-2</v>
      </c>
      <c r="N256" s="93">
        <v>8.150000000003825E-2</v>
      </c>
      <c r="O256" s="86">
        <v>276350.32173699996</v>
      </c>
      <c r="P256" s="88">
        <v>85.15</v>
      </c>
      <c r="Q256" s="79"/>
      <c r="R256" s="86">
        <v>235.31230471399996</v>
      </c>
      <c r="S256" s="87">
        <v>1.625160000591255E-4</v>
      </c>
      <c r="T256" s="87">
        <v>1.0216589863161265E-2</v>
      </c>
      <c r="U256" s="87">
        <f>R256/'סכום נכסי הקרן'!$C$42</f>
        <v>1.9081605205730748E-3</v>
      </c>
    </row>
    <row r="257" spans="2:21">
      <c r="B257" s="85" t="s">
        <v>840</v>
      </c>
      <c r="C257" s="79" t="s">
        <v>841</v>
      </c>
      <c r="D257" s="92" t="s">
        <v>125</v>
      </c>
      <c r="E257" s="92" t="s">
        <v>254</v>
      </c>
      <c r="F257" s="79" t="s">
        <v>586</v>
      </c>
      <c r="G257" s="92" t="s">
        <v>386</v>
      </c>
      <c r="H257" s="79" t="s">
        <v>580</v>
      </c>
      <c r="I257" s="79" t="s">
        <v>258</v>
      </c>
      <c r="J257" s="79"/>
      <c r="K257" s="86">
        <v>2.5299999999866243</v>
      </c>
      <c r="L257" s="92" t="s">
        <v>138</v>
      </c>
      <c r="M257" s="93">
        <v>6.7000000000000004E-2</v>
      </c>
      <c r="N257" s="93">
        <v>4.0099999999636947E-2</v>
      </c>
      <c r="O257" s="86">
        <v>16061.517234999996</v>
      </c>
      <c r="P257" s="88">
        <v>97.75</v>
      </c>
      <c r="Q257" s="79"/>
      <c r="R257" s="86">
        <v>15.700133956999998</v>
      </c>
      <c r="S257" s="87">
        <v>1.4038779675917499E-5</v>
      </c>
      <c r="T257" s="87">
        <v>6.8165508654684888E-4</v>
      </c>
      <c r="U257" s="87">
        <f>R257/'סכום נכסי הקרן'!$C$42</f>
        <v>1.273132564013927E-4</v>
      </c>
    </row>
    <row r="258" spans="2:21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</row>
    <row r="259" spans="2:21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</row>
    <row r="260" spans="2:21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</row>
    <row r="261" spans="2:21">
      <c r="B261" s="133" t="s">
        <v>223</v>
      </c>
      <c r="C261" s="135"/>
      <c r="D261" s="135"/>
      <c r="E261" s="135"/>
      <c r="F261" s="135"/>
      <c r="G261" s="135"/>
      <c r="H261" s="135"/>
      <c r="I261" s="135"/>
      <c r="J261" s="135"/>
      <c r="K261" s="135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</row>
    <row r="262" spans="2:21">
      <c r="B262" s="133" t="s">
        <v>117</v>
      </c>
      <c r="C262" s="135"/>
      <c r="D262" s="135"/>
      <c r="E262" s="135"/>
      <c r="F262" s="135"/>
      <c r="G262" s="135"/>
      <c r="H262" s="135"/>
      <c r="I262" s="135"/>
      <c r="J262" s="135"/>
      <c r="K262" s="135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</row>
    <row r="263" spans="2:21">
      <c r="B263" s="133" t="s">
        <v>206</v>
      </c>
      <c r="C263" s="135"/>
      <c r="D263" s="135"/>
      <c r="E263" s="135"/>
      <c r="F263" s="135"/>
      <c r="G263" s="135"/>
      <c r="H263" s="135"/>
      <c r="I263" s="135"/>
      <c r="J263" s="135"/>
      <c r="K263" s="135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</row>
    <row r="264" spans="2:21">
      <c r="B264" s="133" t="s">
        <v>214</v>
      </c>
      <c r="C264" s="135"/>
      <c r="D264" s="135"/>
      <c r="E264" s="135"/>
      <c r="F264" s="135"/>
      <c r="G264" s="135"/>
      <c r="H264" s="135"/>
      <c r="I264" s="135"/>
      <c r="J264" s="135"/>
      <c r="K264" s="135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</row>
    <row r="265" spans="2:21">
      <c r="B265" s="158" t="s">
        <v>219</v>
      </c>
      <c r="C265" s="158"/>
      <c r="D265" s="158"/>
      <c r="E265" s="158"/>
      <c r="F265" s="158"/>
      <c r="G265" s="158"/>
      <c r="H265" s="158"/>
      <c r="I265" s="158"/>
      <c r="J265" s="158"/>
      <c r="K265" s="158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</row>
    <row r="266" spans="2:21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</row>
    <row r="267" spans="2:21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</row>
    <row r="268" spans="2:21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</row>
    <row r="269" spans="2:21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</row>
    <row r="270" spans="2:21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</row>
    <row r="271" spans="2:21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</row>
    <row r="272" spans="2:21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</row>
    <row r="273" spans="2:21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</row>
    <row r="274" spans="2:21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</row>
    <row r="275" spans="2:21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</row>
    <row r="276" spans="2:21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</row>
    <row r="277" spans="2:21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</row>
    <row r="278" spans="2:21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</row>
    <row r="279" spans="2:21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</row>
    <row r="280" spans="2:21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</row>
    <row r="281" spans="2:21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</row>
    <row r="282" spans="2:21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</row>
    <row r="283" spans="2:21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</row>
    <row r="284" spans="2:21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</row>
    <row r="285" spans="2:21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</row>
    <row r="286" spans="2:21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</row>
    <row r="287" spans="2:21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</row>
    <row r="288" spans="2:21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</row>
    <row r="289" spans="2:21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</row>
    <row r="290" spans="2:21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</row>
    <row r="291" spans="2:21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</row>
    <row r="292" spans="2:21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</row>
    <row r="293" spans="2:21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</row>
    <row r="294" spans="2:21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</row>
    <row r="295" spans="2:21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</row>
    <row r="296" spans="2:21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</row>
    <row r="297" spans="2:21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</row>
    <row r="298" spans="2:21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</row>
    <row r="299" spans="2:21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</row>
    <row r="300" spans="2:21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</row>
    <row r="301" spans="2:21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</row>
    <row r="302" spans="2:21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</row>
    <row r="303" spans="2:21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</row>
    <row r="304" spans="2:21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</row>
    <row r="305" spans="2:21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</row>
    <row r="306" spans="2:21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</row>
    <row r="307" spans="2:21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</row>
    <row r="308" spans="2:21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</row>
    <row r="309" spans="2:21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</row>
    <row r="310" spans="2:21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</row>
    <row r="311" spans="2:21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</row>
    <row r="312" spans="2:21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</row>
    <row r="313" spans="2:21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</row>
    <row r="314" spans="2:21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</row>
    <row r="315" spans="2:21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</row>
    <row r="316" spans="2:21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</row>
    <row r="317" spans="2:21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</row>
    <row r="318" spans="2:21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</row>
    <row r="319" spans="2:21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</row>
    <row r="320" spans="2:21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</row>
    <row r="321" spans="2:21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</row>
    <row r="322" spans="2:21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</row>
    <row r="323" spans="2:21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</row>
    <row r="324" spans="2:21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</row>
    <row r="325" spans="2:21">
      <c r="B325" s="132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</row>
    <row r="326" spans="2:21">
      <c r="B326" s="132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</row>
    <row r="327" spans="2:21">
      <c r="B327" s="13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</row>
    <row r="328" spans="2:21">
      <c r="B328" s="132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</row>
    <row r="329" spans="2:21">
      <c r="B329" s="132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</row>
    <row r="330" spans="2:21">
      <c r="B330" s="132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</row>
    <row r="331" spans="2:21">
      <c r="B331" s="132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</row>
    <row r="332" spans="2:21">
      <c r="B332" s="132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</row>
    <row r="333" spans="2:21">
      <c r="B333" s="132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</row>
    <row r="334" spans="2:21">
      <c r="B334" s="132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</row>
    <row r="335" spans="2:21">
      <c r="B335" s="132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</row>
    <row r="336" spans="2:21">
      <c r="B336" s="132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</row>
    <row r="337" spans="2:21">
      <c r="B337" s="132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</row>
    <row r="338" spans="2:21">
      <c r="B338" s="132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</row>
    <row r="339" spans="2:21">
      <c r="B339" s="132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</row>
    <row r="340" spans="2:21">
      <c r="B340" s="132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</row>
    <row r="341" spans="2:21">
      <c r="B341" s="132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</row>
    <row r="342" spans="2:21">
      <c r="B342" s="132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</row>
    <row r="343" spans="2:21">
      <c r="B343" s="132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</row>
    <row r="344" spans="2:21">
      <c r="B344" s="132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</row>
    <row r="345" spans="2:21">
      <c r="B345" s="132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</row>
    <row r="346" spans="2:21">
      <c r="B346" s="132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</row>
    <row r="347" spans="2:21">
      <c r="B347" s="132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</row>
    <row r="348" spans="2:21">
      <c r="B348" s="132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</row>
    <row r="349" spans="2:21">
      <c r="B349" s="132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</row>
    <row r="350" spans="2:21">
      <c r="B350" s="132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</row>
    <row r="351" spans="2:21">
      <c r="B351" s="132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</row>
    <row r="352" spans="2:21">
      <c r="B352" s="132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</row>
    <row r="353" spans="2:21">
      <c r="B353" s="132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32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32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32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32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32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32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32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32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32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32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32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32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32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32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32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32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32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32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32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32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32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32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32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32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32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32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32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32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32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32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32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32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32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32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32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32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32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32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32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32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32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32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32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32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32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32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32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32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32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32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32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32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32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32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32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32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32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32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32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32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32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32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32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32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32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32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32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32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32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32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32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32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32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32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32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32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32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32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32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32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32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32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32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32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32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32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32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32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32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32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32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32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32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32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32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32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32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B451" s="132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2:21">
      <c r="B452" s="132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2:21">
      <c r="B453" s="132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2:21">
      <c r="B454" s="132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2:21">
      <c r="B455" s="132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2:21">
      <c r="B456" s="132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2:21">
      <c r="B457" s="132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2:21">
      <c r="B458" s="132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2:21">
      <c r="B459" s="132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2:21">
      <c r="B460" s="132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2:21">
      <c r="B461" s="132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2:21">
      <c r="B462" s="132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2:21">
      <c r="B463" s="132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2:21">
      <c r="B464" s="132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2:21">
      <c r="B465" s="132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2:21">
      <c r="B466" s="132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2:21">
      <c r="B467" s="132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2:21">
      <c r="B468" s="132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2:21">
      <c r="B469" s="132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2:21">
      <c r="B470" s="132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2:21">
      <c r="B471" s="132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2:21">
      <c r="B472" s="132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2:21">
      <c r="B473" s="132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2:21">
      <c r="B474" s="132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2:21">
      <c r="B475" s="132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2:21">
      <c r="B476" s="132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2:21">
      <c r="B477" s="132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2:21">
      <c r="B478" s="132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2:21">
      <c r="B479" s="132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2:21">
      <c r="B480" s="132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2:21">
      <c r="B481" s="132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2:21">
      <c r="B482" s="132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2:21">
      <c r="B483" s="132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2:21">
      <c r="B484" s="132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2:21">
      <c r="B485" s="132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2:21">
      <c r="B486" s="132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2:21">
      <c r="B487" s="132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2:21">
      <c r="B488" s="132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2:21">
      <c r="B489" s="132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2:21">
      <c r="B490" s="132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2:21">
      <c r="B491" s="132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2:21">
      <c r="B492" s="132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2:21">
      <c r="B493" s="132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2:21">
      <c r="B494" s="132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2:21">
      <c r="B495" s="132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2:21">
      <c r="B496" s="132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2:21">
      <c r="B497" s="132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2:21">
      <c r="B498" s="132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2:21">
      <c r="B499" s="132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2:21">
      <c r="B500" s="132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2:21">
      <c r="B501" s="132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2:21">
      <c r="B502" s="132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2:21">
      <c r="B503" s="132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2:21">
      <c r="B504" s="132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2:21">
      <c r="B505" s="132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2:21">
      <c r="B506" s="132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2:21">
      <c r="B507" s="132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2:21">
      <c r="B508" s="132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2:21">
      <c r="B509" s="132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2:21">
      <c r="B510" s="132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2:21">
      <c r="B511" s="132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2:21">
      <c r="B512" s="132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2:21">
      <c r="B513" s="132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2:21">
      <c r="B514" s="132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2:21">
      <c r="B515" s="132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2:21">
      <c r="B516" s="132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2:21">
      <c r="B517" s="132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2:21">
      <c r="B518" s="132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2:21">
      <c r="B519" s="132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2:21">
      <c r="B520" s="132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2:21">
      <c r="B521" s="132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2:21">
      <c r="B522" s="132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2:21">
      <c r="B523" s="132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2:21">
      <c r="B524" s="132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2:21">
      <c r="B525" s="132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2:21">
      <c r="B526" s="132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2:21">
      <c r="B527" s="132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2:21">
      <c r="B528" s="132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2:21">
      <c r="B529" s="132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  <row r="530" spans="2:21">
      <c r="B530" s="132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>
      <c r="B531" s="132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>
      <c r="B532" s="132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>
      <c r="B533" s="132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>
      <c r="B534" s="132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>
      <c r="B535" s="132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>
      <c r="B536" s="132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>
      <c r="B537" s="132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>
      <c r="B538" s="132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>
      <c r="B539" s="132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>
      <c r="B540" s="132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>
      <c r="B541" s="132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>
      <c r="B542" s="132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>
      <c r="B543" s="132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>
      <c r="B544" s="132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2:21">
      <c r="B545" s="132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2:21">
      <c r="B546" s="132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2:21">
      <c r="B547" s="132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2:21">
      <c r="B548" s="132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2:21">
      <c r="B549" s="132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2:21">
      <c r="B550" s="132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2:21">
      <c r="B551" s="132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2:21">
      <c r="B552" s="132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2:21">
      <c r="B553" s="132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2:21">
      <c r="B554" s="132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2:21">
      <c r="B555" s="132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2:21">
      <c r="B556" s="132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2:21">
      <c r="B557" s="132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2:21">
      <c r="B558" s="132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2:21">
      <c r="B559" s="132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2:21">
      <c r="B560" s="132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2:21">
      <c r="B561" s="132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2:21">
      <c r="B562" s="132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2:21">
      <c r="B563" s="132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2:21">
      <c r="B564" s="132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2:21">
      <c r="B565" s="132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2:21">
      <c r="B566" s="132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2:21">
      <c r="B567" s="132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2:21">
      <c r="B568" s="132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2:21">
      <c r="B569" s="132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2:21">
      <c r="B570" s="132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2:21">
      <c r="B571" s="132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2:21">
      <c r="B572" s="132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2:21">
      <c r="B573" s="132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2:21">
      <c r="B574" s="132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2:21">
      <c r="B575" s="132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2:21">
      <c r="B576" s="132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2:21">
      <c r="B577" s="132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2:21">
      <c r="B578" s="132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2:21">
      <c r="B579" s="132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2:21">
      <c r="B580" s="132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  <row r="581" spans="2:21">
      <c r="B581" s="132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</row>
    <row r="582" spans="2:21">
      <c r="B582" s="132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</row>
    <row r="583" spans="2:21">
      <c r="B583" s="132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</row>
    <row r="584" spans="2:21">
      <c r="B584" s="132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</row>
    <row r="585" spans="2:21">
      <c r="B585" s="132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</row>
    <row r="586" spans="2:21">
      <c r="B586" s="132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</row>
    <row r="587" spans="2:21">
      <c r="B587" s="132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</row>
    <row r="588" spans="2:21">
      <c r="B588" s="132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</row>
    <row r="589" spans="2:21">
      <c r="B589" s="132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2:21">
      <c r="B590" s="132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</row>
    <row r="591" spans="2:21">
      <c r="B591" s="132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</row>
    <row r="592" spans="2:21">
      <c r="B592" s="132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</row>
    <row r="593" spans="2:21">
      <c r="B593" s="132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</row>
    <row r="594" spans="2:21">
      <c r="B594" s="132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</row>
    <row r="595" spans="2:21">
      <c r="B595" s="132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</row>
    <row r="596" spans="2:21">
      <c r="B596" s="132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</row>
    <row r="597" spans="2:21">
      <c r="B597" s="132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</row>
    <row r="598" spans="2:21">
      <c r="B598" s="132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</row>
    <row r="599" spans="2:21">
      <c r="B599" s="132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</row>
    <row r="600" spans="2:21">
      <c r="B600" s="132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</row>
    <row r="601" spans="2:21">
      <c r="B601" s="132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</row>
    <row r="602" spans="2:21">
      <c r="B602" s="132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</row>
    <row r="603" spans="2:21">
      <c r="B603" s="132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</row>
    <row r="604" spans="2:21">
      <c r="B604" s="132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</row>
    <row r="605" spans="2:21">
      <c r="B605" s="132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</row>
    <row r="606" spans="2:21">
      <c r="B606" s="132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</row>
    <row r="607" spans="2:21">
      <c r="B607" s="132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</row>
    <row r="608" spans="2:21">
      <c r="B608" s="132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</row>
    <row r="609" spans="2:21">
      <c r="B609" s="132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</row>
    <row r="610" spans="2:21">
      <c r="B610" s="132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</row>
    <row r="611" spans="2:21">
      <c r="B611" s="132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</row>
    <row r="612" spans="2:21">
      <c r="B612" s="132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</row>
    <row r="613" spans="2:21">
      <c r="B613" s="132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</row>
    <row r="614" spans="2:21">
      <c r="B614" s="132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</row>
    <row r="615" spans="2:21">
      <c r="B615" s="132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</row>
    <row r="616" spans="2:21">
      <c r="B616" s="132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</row>
    <row r="617" spans="2:21">
      <c r="B617" s="132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</row>
    <row r="618" spans="2:21">
      <c r="B618" s="132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</row>
    <row r="619" spans="2:21">
      <c r="B619" s="132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</row>
    <row r="620" spans="2:21">
      <c r="B620" s="132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</row>
    <row r="621" spans="2:21">
      <c r="B621" s="132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2:21">
      <c r="B622" s="132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2:21">
      <c r="B623" s="132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</row>
    <row r="624" spans="2:21">
      <c r="B624" s="132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</row>
    <row r="625" spans="2:21">
      <c r="B625" s="132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</row>
    <row r="626" spans="2:21">
      <c r="B626" s="132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</row>
    <row r="627" spans="2:21">
      <c r="B627" s="132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</row>
    <row r="628" spans="2:21">
      <c r="B628" s="132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</row>
    <row r="629" spans="2:21">
      <c r="B629" s="132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</row>
    <row r="630" spans="2:21">
      <c r="B630" s="132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2:21">
      <c r="B631" s="132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</row>
    <row r="632" spans="2:21">
      <c r="B632" s="132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2:21">
      <c r="B633" s="132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</row>
    <row r="634" spans="2:21">
      <c r="B634" s="132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2:21">
      <c r="B635" s="132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2:21">
      <c r="B636" s="132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2:21">
      <c r="B637" s="132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</row>
    <row r="638" spans="2:21">
      <c r="B638" s="132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2:21">
      <c r="B639" s="132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</row>
    <row r="640" spans="2:21">
      <c r="B640" s="132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2:21">
      <c r="B641" s="132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</row>
    <row r="642" spans="2:21">
      <c r="B642" s="132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2:21">
      <c r="B643" s="132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2:21">
      <c r="B644" s="132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</row>
    <row r="645" spans="2:21">
      <c r="B645" s="132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2:21">
      <c r="B646" s="132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2:21">
      <c r="B647" s="132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2:21">
      <c r="B648" s="132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</row>
    <row r="649" spans="2:21">
      <c r="B649" s="132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spans="2:21">
      <c r="B650" s="132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</row>
    <row r="651" spans="2:21">
      <c r="B651" s="132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</row>
    <row r="652" spans="2:21">
      <c r="B652" s="132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</row>
    <row r="653" spans="2:21">
      <c r="B653" s="132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</row>
    <row r="654" spans="2:21">
      <c r="B654" s="132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</row>
    <row r="655" spans="2:21">
      <c r="B655" s="132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</row>
    <row r="656" spans="2:21">
      <c r="B656" s="132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</row>
    <row r="657" spans="2:21">
      <c r="B657" s="132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</row>
    <row r="658" spans="2:21">
      <c r="B658" s="132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</row>
    <row r="659" spans="2:21">
      <c r="B659" s="132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</row>
    <row r="660" spans="2:21">
      <c r="B660" s="132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</row>
    <row r="661" spans="2:21">
      <c r="B661" s="132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</row>
    <row r="662" spans="2:21">
      <c r="B662" s="132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</row>
    <row r="663" spans="2:21">
      <c r="B663" s="132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</row>
    <row r="664" spans="2:21">
      <c r="B664" s="132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</row>
    <row r="665" spans="2:21">
      <c r="B665" s="132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</row>
    <row r="666" spans="2:21">
      <c r="B666" s="132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</row>
    <row r="667" spans="2:21">
      <c r="B667" s="132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</row>
    <row r="668" spans="2:21">
      <c r="B668" s="132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</row>
    <row r="669" spans="2:21">
      <c r="B669" s="132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</row>
    <row r="670" spans="2:21">
      <c r="B670" s="132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</row>
    <row r="671" spans="2:21">
      <c r="B671" s="132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</row>
    <row r="672" spans="2:21">
      <c r="B672" s="132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</row>
    <row r="673" spans="2:21">
      <c r="B673" s="132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</row>
    <row r="674" spans="2:21">
      <c r="B674" s="132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</row>
    <row r="675" spans="2:21">
      <c r="B675" s="132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</row>
    <row r="676" spans="2:21">
      <c r="B676" s="132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</row>
    <row r="677" spans="2:21">
      <c r="B677" s="132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</row>
    <row r="678" spans="2:21">
      <c r="B678" s="132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</row>
    <row r="679" spans="2:21">
      <c r="B679" s="132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</row>
    <row r="680" spans="2:21">
      <c r="B680" s="132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</row>
    <row r="681" spans="2:21">
      <c r="B681" s="132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</row>
    <row r="682" spans="2:21">
      <c r="B682" s="132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</row>
    <row r="683" spans="2:21">
      <c r="B683" s="132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</row>
    <row r="684" spans="2:21">
      <c r="B684" s="132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</row>
    <row r="685" spans="2:21">
      <c r="B685" s="132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</row>
    <row r="686" spans="2:21">
      <c r="B686" s="132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</row>
    <row r="687" spans="2:21">
      <c r="B687" s="132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</row>
    <row r="688" spans="2:21">
      <c r="B688" s="132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</row>
    <row r="689" spans="2:21">
      <c r="B689" s="132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</row>
    <row r="690" spans="2:21">
      <c r="B690" s="132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</row>
    <row r="691" spans="2:21">
      <c r="B691" s="132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</row>
    <row r="692" spans="2:21">
      <c r="B692" s="132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</row>
    <row r="693" spans="2:21">
      <c r="B693" s="132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</row>
    <row r="694" spans="2:21">
      <c r="B694" s="132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</row>
    <row r="695" spans="2:21">
      <c r="B695" s="132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2:21">
      <c r="B696" s="132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</row>
    <row r="697" spans="2:21">
      <c r="B697" s="132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</row>
    <row r="698" spans="2:21">
      <c r="B698" s="132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</row>
    <row r="699" spans="2:21">
      <c r="B699" s="132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</row>
    <row r="700" spans="2:21">
      <c r="B700" s="132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</row>
    <row r="701" spans="2:21">
      <c r="B701" s="132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</row>
    <row r="702" spans="2:21">
      <c r="B702" s="132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</row>
    <row r="703" spans="2:21">
      <c r="B703" s="132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</row>
    <row r="704" spans="2:21">
      <c r="B704" s="132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</row>
    <row r="705" spans="2:21">
      <c r="B705" s="132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</row>
    <row r="706" spans="2:21">
      <c r="B706" s="132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</row>
    <row r="707" spans="2:21">
      <c r="B707" s="132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</row>
    <row r="708" spans="2:21">
      <c r="B708" s="132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</row>
    <row r="709" spans="2:21">
      <c r="B709" s="132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</row>
    <row r="710" spans="2:21">
      <c r="B710" s="132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</row>
    <row r="711" spans="2:21">
      <c r="B711" s="132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</row>
    <row r="712" spans="2:21">
      <c r="B712" s="132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</row>
    <row r="713" spans="2:21">
      <c r="B713" s="132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</row>
    <row r="714" spans="2:21">
      <c r="B714" s="132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</row>
    <row r="715" spans="2:21">
      <c r="B715" s="132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</row>
    <row r="716" spans="2:21">
      <c r="B716" s="132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</row>
    <row r="717" spans="2:21">
      <c r="B717" s="132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</row>
    <row r="718" spans="2:21">
      <c r="B718" s="132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</row>
    <row r="719" spans="2:21">
      <c r="B719" s="132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</row>
    <row r="720" spans="2:21">
      <c r="B720" s="132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</row>
    <row r="721" spans="2:21">
      <c r="B721" s="132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</row>
    <row r="722" spans="2:21">
      <c r="B722" s="132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</row>
    <row r="723" spans="2:21">
      <c r="B723" s="132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</row>
    <row r="724" spans="2:21">
      <c r="B724" s="132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</row>
    <row r="725" spans="2:21">
      <c r="B725" s="132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</row>
    <row r="726" spans="2:21">
      <c r="B726" s="132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</row>
    <row r="727" spans="2:21">
      <c r="B727" s="132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</row>
    <row r="728" spans="2:21">
      <c r="B728" s="132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</row>
    <row r="729" spans="2:21">
      <c r="B729" s="132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</row>
    <row r="730" spans="2:21">
      <c r="B730" s="132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</row>
    <row r="731" spans="2:21">
      <c r="B731" s="132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</row>
    <row r="732" spans="2:21">
      <c r="B732" s="132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</row>
    <row r="733" spans="2:21">
      <c r="B733" s="132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autoFilter ref="B11:U576"/>
  <mergeCells count="3">
    <mergeCell ref="B6:U6"/>
    <mergeCell ref="B7:U7"/>
    <mergeCell ref="B265:K265"/>
  </mergeCells>
  <phoneticPr fontId="3" type="noConversion"/>
  <conditionalFormatting sqref="B12:B257">
    <cfRule type="cellIs" dxfId="16" priority="2" operator="equal">
      <formula>"NR3"</formula>
    </cfRule>
  </conditionalFormatting>
  <conditionalFormatting sqref="B12:B257">
    <cfRule type="containsText" dxfId="15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63 B265"/>
    <dataValidation type="list" allowBlank="1" showInputMessage="1" showErrorMessage="1" sqref="G556:G828">
      <formula1>#REF!</formula1>
    </dataValidation>
    <dataValidation type="list" allowBlank="1" showInputMessage="1" showErrorMessage="1" sqref="I12:I35 I266:I828 I37:I264">
      <formula1>#REF!</formula1>
    </dataValidation>
    <dataValidation type="list" allowBlank="1" showInputMessage="1" showErrorMessage="1" sqref="E12:E35 E266:E822 E37:E264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35 G266:G555 G37:G264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3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5.7109375" style="2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12.85546875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151</v>
      </c>
      <c r="C1" s="77" t="s" vm="1">
        <v>224</v>
      </c>
    </row>
    <row r="2" spans="2:15">
      <c r="B2" s="56" t="s">
        <v>150</v>
      </c>
      <c r="C2" s="77" t="s">
        <v>225</v>
      </c>
    </row>
    <row r="3" spans="2:15">
      <c r="B3" s="56" t="s">
        <v>152</v>
      </c>
      <c r="C3" s="77" t="s">
        <v>226</v>
      </c>
    </row>
    <row r="4" spans="2:15">
      <c r="B4" s="56" t="s">
        <v>153</v>
      </c>
      <c r="C4" s="77">
        <v>2208</v>
      </c>
    </row>
    <row r="6" spans="2:15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</row>
    <row r="7" spans="2:15" ht="26.25" customHeight="1">
      <c r="B7" s="161" t="s">
        <v>94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</row>
    <row r="8" spans="2:15" s="3" customFormat="1" ht="78.75">
      <c r="B8" s="22" t="s">
        <v>120</v>
      </c>
      <c r="C8" s="30" t="s">
        <v>45</v>
      </c>
      <c r="D8" s="30" t="s">
        <v>124</v>
      </c>
      <c r="E8" s="30" t="s">
        <v>195</v>
      </c>
      <c r="F8" s="30" t="s">
        <v>122</v>
      </c>
      <c r="G8" s="30" t="s">
        <v>66</v>
      </c>
      <c r="H8" s="30" t="s">
        <v>106</v>
      </c>
      <c r="I8" s="13" t="s">
        <v>208</v>
      </c>
      <c r="J8" s="13" t="s">
        <v>207</v>
      </c>
      <c r="K8" s="30" t="s">
        <v>222</v>
      </c>
      <c r="L8" s="13" t="s">
        <v>63</v>
      </c>
      <c r="M8" s="13" t="s">
        <v>60</v>
      </c>
      <c r="N8" s="13" t="s">
        <v>154</v>
      </c>
      <c r="O8" s="14" t="s">
        <v>156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215</v>
      </c>
      <c r="J9" s="16"/>
      <c r="K9" s="16" t="s">
        <v>211</v>
      </c>
      <c r="L9" s="16" t="s">
        <v>211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94" t="s">
        <v>29</v>
      </c>
      <c r="C11" s="95"/>
      <c r="D11" s="95"/>
      <c r="E11" s="95"/>
      <c r="F11" s="95"/>
      <c r="G11" s="95"/>
      <c r="H11" s="95"/>
      <c r="I11" s="97"/>
      <c r="J11" s="99"/>
      <c r="K11" s="97">
        <v>0.28890540600000003</v>
      </c>
      <c r="L11" s="97">
        <f>L12+L123</f>
        <v>1213.0210243789998</v>
      </c>
      <c r="M11" s="95"/>
      <c r="N11" s="100">
        <v>1</v>
      </c>
      <c r="O11" s="100">
        <f>L11/'סכום נכסי הקרן'!$C$42</f>
        <v>9.8364547156101455E-3</v>
      </c>
    </row>
    <row r="12" spans="2:15">
      <c r="B12" s="80" t="s">
        <v>203</v>
      </c>
      <c r="C12" s="81"/>
      <c r="D12" s="81"/>
      <c r="E12" s="81"/>
      <c r="F12" s="81"/>
      <c r="G12" s="81"/>
      <c r="H12" s="81"/>
      <c r="I12" s="89"/>
      <c r="J12" s="91"/>
      <c r="K12" s="89">
        <v>0.15147918999999999</v>
      </c>
      <c r="L12" s="89">
        <v>857.4686468269997</v>
      </c>
      <c r="M12" s="81"/>
      <c r="N12" s="90">
        <v>0.70688687961198116</v>
      </c>
      <c r="O12" s="90">
        <f>L12/'סכום נכסי הקרן'!$C$42</f>
        <v>6.9532607803622108E-3</v>
      </c>
    </row>
    <row r="13" spans="2:15">
      <c r="B13" s="96" t="s">
        <v>842</v>
      </c>
      <c r="C13" s="81"/>
      <c r="D13" s="81"/>
      <c r="E13" s="81"/>
      <c r="F13" s="81"/>
      <c r="G13" s="81"/>
      <c r="H13" s="81"/>
      <c r="I13" s="89"/>
      <c r="J13" s="91"/>
      <c r="K13" s="89">
        <v>1.6085076E-2</v>
      </c>
      <c r="L13" s="89">
        <v>578.38880698999981</v>
      </c>
      <c r="M13" s="81"/>
      <c r="N13" s="90">
        <v>0.47681680314329539</v>
      </c>
      <c r="O13" s="90">
        <f>L13/'סכום נכסי הקרן'!$C$42</f>
        <v>4.6901868917610208E-3</v>
      </c>
    </row>
    <row r="14" spans="2:15">
      <c r="B14" s="85" t="s">
        <v>843</v>
      </c>
      <c r="C14" s="79" t="s">
        <v>844</v>
      </c>
      <c r="D14" s="92" t="s">
        <v>125</v>
      </c>
      <c r="E14" s="92" t="s">
        <v>254</v>
      </c>
      <c r="F14" s="79" t="s">
        <v>845</v>
      </c>
      <c r="G14" s="92" t="s">
        <v>161</v>
      </c>
      <c r="H14" s="92" t="s">
        <v>138</v>
      </c>
      <c r="I14" s="86">
        <v>74.70861499999998</v>
      </c>
      <c r="J14" s="88">
        <v>26350</v>
      </c>
      <c r="K14" s="79"/>
      <c r="L14" s="86">
        <v>19.685720103999998</v>
      </c>
      <c r="M14" s="87">
        <v>1.4688325588510733E-6</v>
      </c>
      <c r="N14" s="87">
        <v>1.6228671810596205E-2</v>
      </c>
      <c r="O14" s="87">
        <f>L14/'סכום נכסי הקרן'!$C$42</f>
        <v>1.5963259535942842E-4</v>
      </c>
    </row>
    <row r="15" spans="2:15">
      <c r="B15" s="85" t="s">
        <v>846</v>
      </c>
      <c r="C15" s="79" t="s">
        <v>847</v>
      </c>
      <c r="D15" s="92" t="s">
        <v>125</v>
      </c>
      <c r="E15" s="92" t="s">
        <v>254</v>
      </c>
      <c r="F15" s="79">
        <v>1760</v>
      </c>
      <c r="G15" s="136" t="s">
        <v>662</v>
      </c>
      <c r="H15" s="92" t="s">
        <v>138</v>
      </c>
      <c r="I15" s="86">
        <v>6.1540220000000003</v>
      </c>
      <c r="J15" s="88">
        <v>41840</v>
      </c>
      <c r="K15" s="86">
        <v>1.6085076E-2</v>
      </c>
      <c r="L15" s="86">
        <v>2.5909277899999998</v>
      </c>
      <c r="M15" s="87">
        <v>5.7635798127452018E-8</v>
      </c>
      <c r="N15" s="87">
        <v>2.1359298296799215E-3</v>
      </c>
      <c r="O15" s="87">
        <f>L15/'סכום נכסי הקרן'!$C$42</f>
        <v>2.1009977045367431E-5</v>
      </c>
    </row>
    <row r="16" spans="2:15">
      <c r="B16" s="85" t="s">
        <v>849</v>
      </c>
      <c r="C16" s="79" t="s">
        <v>850</v>
      </c>
      <c r="D16" s="92" t="s">
        <v>125</v>
      </c>
      <c r="E16" s="92" t="s">
        <v>254</v>
      </c>
      <c r="F16" s="79" t="s">
        <v>348</v>
      </c>
      <c r="G16" s="92" t="s">
        <v>315</v>
      </c>
      <c r="H16" s="92" t="s">
        <v>138</v>
      </c>
      <c r="I16" s="86">
        <v>197.00364099999996</v>
      </c>
      <c r="J16" s="88">
        <v>6750</v>
      </c>
      <c r="K16" s="79"/>
      <c r="L16" s="86">
        <v>13.297745737999996</v>
      </c>
      <c r="M16" s="87">
        <v>1.4982474327396298E-6</v>
      </c>
      <c r="N16" s="87">
        <v>1.0962502273864312E-2</v>
      </c>
      <c r="O16" s="87">
        <f>L16/'סכום נכסי הקרן'!$C$42</f>
        <v>1.0783215718663951E-4</v>
      </c>
    </row>
    <row r="17" spans="2:15">
      <c r="B17" s="85" t="s">
        <v>851</v>
      </c>
      <c r="C17" s="79" t="s">
        <v>852</v>
      </c>
      <c r="D17" s="92" t="s">
        <v>125</v>
      </c>
      <c r="E17" s="92" t="s">
        <v>254</v>
      </c>
      <c r="F17" s="79" t="s">
        <v>651</v>
      </c>
      <c r="G17" s="92" t="s">
        <v>652</v>
      </c>
      <c r="H17" s="92" t="s">
        <v>138</v>
      </c>
      <c r="I17" s="86">
        <v>46.558537999999992</v>
      </c>
      <c r="J17" s="88">
        <v>57600</v>
      </c>
      <c r="K17" s="79"/>
      <c r="L17" s="86">
        <v>26.817717992999995</v>
      </c>
      <c r="M17" s="87">
        <v>1.0542645127203293E-6</v>
      </c>
      <c r="N17" s="87">
        <v>2.210820542597702E-2</v>
      </c>
      <c r="O17" s="87">
        <f>L17/'סכום נכסי הקרן'!$C$42</f>
        <v>2.1746636151602939E-4</v>
      </c>
    </row>
    <row r="18" spans="2:15">
      <c r="B18" s="85" t="s">
        <v>853</v>
      </c>
      <c r="C18" s="79" t="s">
        <v>854</v>
      </c>
      <c r="D18" s="92" t="s">
        <v>125</v>
      </c>
      <c r="E18" s="92" t="s">
        <v>254</v>
      </c>
      <c r="F18" s="79" t="s">
        <v>354</v>
      </c>
      <c r="G18" s="92" t="s">
        <v>315</v>
      </c>
      <c r="H18" s="92" t="s">
        <v>138</v>
      </c>
      <c r="I18" s="86">
        <v>435.81683799999996</v>
      </c>
      <c r="J18" s="88">
        <v>2573</v>
      </c>
      <c r="K18" s="79"/>
      <c r="L18" s="86">
        <v>11.213567250999999</v>
      </c>
      <c r="M18" s="87">
        <v>1.1708504114374071E-6</v>
      </c>
      <c r="N18" s="87">
        <v>9.2443304985094839E-3</v>
      </c>
      <c r="O18" s="87">
        <f>L18/'סכום נכסי הקרן'!$C$42</f>
        <v>9.0931438324722263E-5</v>
      </c>
    </row>
    <row r="19" spans="2:15">
      <c r="B19" s="85" t="s">
        <v>855</v>
      </c>
      <c r="C19" s="79" t="s">
        <v>856</v>
      </c>
      <c r="D19" s="92" t="s">
        <v>125</v>
      </c>
      <c r="E19" s="92" t="s">
        <v>254</v>
      </c>
      <c r="F19" s="79" t="s">
        <v>857</v>
      </c>
      <c r="G19" s="92" t="s">
        <v>132</v>
      </c>
      <c r="H19" s="92" t="s">
        <v>138</v>
      </c>
      <c r="I19" s="86">
        <v>21.514337999999995</v>
      </c>
      <c r="J19" s="88">
        <v>4194</v>
      </c>
      <c r="K19" s="79"/>
      <c r="L19" s="86">
        <v>0.90231133699999988</v>
      </c>
      <c r="M19" s="87">
        <v>1.2170715722218914E-7</v>
      </c>
      <c r="N19" s="87">
        <v>7.4385465615646202E-4</v>
      </c>
      <c r="O19" s="87">
        <f>L19/'סכום נכסי הקרן'!$C$42</f>
        <v>7.3168926402787922E-6</v>
      </c>
    </row>
    <row r="20" spans="2:15">
      <c r="B20" s="85" t="s">
        <v>858</v>
      </c>
      <c r="C20" s="79" t="s">
        <v>859</v>
      </c>
      <c r="D20" s="92" t="s">
        <v>125</v>
      </c>
      <c r="E20" s="92" t="s">
        <v>254</v>
      </c>
      <c r="F20" s="79" t="s">
        <v>439</v>
      </c>
      <c r="G20" s="92" t="s">
        <v>162</v>
      </c>
      <c r="H20" s="92" t="s">
        <v>138</v>
      </c>
      <c r="I20" s="86">
        <v>5579.8219479999998</v>
      </c>
      <c r="J20" s="88">
        <v>230.2</v>
      </c>
      <c r="K20" s="79"/>
      <c r="L20" s="86">
        <v>12.844750124999999</v>
      </c>
      <c r="M20" s="87">
        <v>2.0176643260400119E-6</v>
      </c>
      <c r="N20" s="87">
        <v>1.0589058117583585E-2</v>
      </c>
      <c r="O20" s="87">
        <f>L20/'סכום נכסי הקרן'!$C$42</f>
        <v>1.0415879065457492E-4</v>
      </c>
    </row>
    <row r="21" spans="2:15">
      <c r="B21" s="85" t="s">
        <v>860</v>
      </c>
      <c r="C21" s="79" t="s">
        <v>861</v>
      </c>
      <c r="D21" s="92" t="s">
        <v>125</v>
      </c>
      <c r="E21" s="92" t="s">
        <v>254</v>
      </c>
      <c r="F21" s="79" t="s">
        <v>261</v>
      </c>
      <c r="G21" s="92" t="s">
        <v>262</v>
      </c>
      <c r="H21" s="92" t="s">
        <v>138</v>
      </c>
      <c r="I21" s="86">
        <v>133.36642399999997</v>
      </c>
      <c r="J21" s="88">
        <v>9257</v>
      </c>
      <c r="K21" s="79"/>
      <c r="L21" s="86">
        <v>12.345729891</v>
      </c>
      <c r="M21" s="87">
        <v>1.3292770938793603E-6</v>
      </c>
      <c r="N21" s="87">
        <v>1.0177671815144623E-2</v>
      </c>
      <c r="O21" s="87">
        <f>L21/'סכום נכסי הקרן'!$C$42</f>
        <v>1.0011220792001175E-4</v>
      </c>
    </row>
    <row r="22" spans="2:15">
      <c r="B22" s="85" t="s">
        <v>862</v>
      </c>
      <c r="C22" s="79" t="s">
        <v>863</v>
      </c>
      <c r="D22" s="92" t="s">
        <v>125</v>
      </c>
      <c r="E22" s="92" t="s">
        <v>254</v>
      </c>
      <c r="F22" s="79" t="s">
        <v>586</v>
      </c>
      <c r="G22" s="92" t="s">
        <v>386</v>
      </c>
      <c r="H22" s="92" t="s">
        <v>138</v>
      </c>
      <c r="I22" s="86">
        <v>3036.0717729999997</v>
      </c>
      <c r="J22" s="88">
        <v>183.3</v>
      </c>
      <c r="K22" s="79"/>
      <c r="L22" s="86">
        <v>5.5651195599999994</v>
      </c>
      <c r="M22" s="87">
        <v>9.4711236041040636E-7</v>
      </c>
      <c r="N22" s="87">
        <v>4.5878178928094324E-3</v>
      </c>
      <c r="O22" s="87">
        <f>L22/'סכום נכסי הקרן'!$C$42</f>
        <v>4.5127862946085923E-5</v>
      </c>
    </row>
    <row r="23" spans="2:15">
      <c r="B23" s="85" t="s">
        <v>864</v>
      </c>
      <c r="C23" s="79" t="s">
        <v>865</v>
      </c>
      <c r="D23" s="92" t="s">
        <v>125</v>
      </c>
      <c r="E23" s="92" t="s">
        <v>254</v>
      </c>
      <c r="F23" s="79" t="s">
        <v>309</v>
      </c>
      <c r="G23" s="92" t="s">
        <v>262</v>
      </c>
      <c r="H23" s="92" t="s">
        <v>138</v>
      </c>
      <c r="I23" s="86">
        <v>1706.7740079999996</v>
      </c>
      <c r="J23" s="88">
        <v>1529</v>
      </c>
      <c r="K23" s="79"/>
      <c r="L23" s="86">
        <v>26.096574579999995</v>
      </c>
      <c r="M23" s="87">
        <v>1.466279288244033E-6</v>
      </c>
      <c r="N23" s="87">
        <v>2.151370343589883E-2</v>
      </c>
      <c r="O23" s="87">
        <f>L23/'סכום נכסי הקרן'!$C$42</f>
        <v>2.1161856961228516E-4</v>
      </c>
    </row>
    <row r="24" spans="2:15">
      <c r="B24" s="85" t="s">
        <v>866</v>
      </c>
      <c r="C24" s="79" t="s">
        <v>867</v>
      </c>
      <c r="D24" s="92" t="s">
        <v>125</v>
      </c>
      <c r="E24" s="92" t="s">
        <v>254</v>
      </c>
      <c r="F24" s="79" t="s">
        <v>868</v>
      </c>
      <c r="G24" s="92" t="s">
        <v>132</v>
      </c>
      <c r="H24" s="92" t="s">
        <v>138</v>
      </c>
      <c r="I24" s="86">
        <v>2859.5253619999999</v>
      </c>
      <c r="J24" s="88">
        <v>812</v>
      </c>
      <c r="K24" s="79"/>
      <c r="L24" s="86">
        <v>23.219345939999997</v>
      </c>
      <c r="M24" s="87">
        <v>2.4360960754068461E-6</v>
      </c>
      <c r="N24" s="87">
        <v>1.914175061548256E-2</v>
      </c>
      <c r="O24" s="87">
        <f>L24/'סכום נכסי הקרן'!$C$42</f>
        <v>1.8828696310669679E-4</v>
      </c>
    </row>
    <row r="25" spans="2:15">
      <c r="B25" s="85" t="s">
        <v>869</v>
      </c>
      <c r="C25" s="79" t="s">
        <v>870</v>
      </c>
      <c r="D25" s="92" t="s">
        <v>125</v>
      </c>
      <c r="E25" s="92" t="s">
        <v>254</v>
      </c>
      <c r="F25" s="79" t="s">
        <v>526</v>
      </c>
      <c r="G25" s="92" t="s">
        <v>382</v>
      </c>
      <c r="H25" s="92" t="s">
        <v>138</v>
      </c>
      <c r="I25" s="86">
        <v>409.11494699999986</v>
      </c>
      <c r="J25" s="88">
        <v>2205</v>
      </c>
      <c r="K25" s="79"/>
      <c r="L25" s="86">
        <v>9.0209845729999998</v>
      </c>
      <c r="M25" s="87">
        <v>1.5973573677677415E-6</v>
      </c>
      <c r="N25" s="87">
        <v>7.4367916068216978E-3</v>
      </c>
      <c r="O25" s="87">
        <f>L25/'סכום נכסי הקרן'!$C$42</f>
        <v>7.3151663869931214E-5</v>
      </c>
    </row>
    <row r="26" spans="2:15">
      <c r="B26" s="85" t="s">
        <v>871</v>
      </c>
      <c r="C26" s="79" t="s">
        <v>872</v>
      </c>
      <c r="D26" s="92" t="s">
        <v>125</v>
      </c>
      <c r="E26" s="92" t="s">
        <v>254</v>
      </c>
      <c r="F26" s="79" t="s">
        <v>381</v>
      </c>
      <c r="G26" s="92" t="s">
        <v>382</v>
      </c>
      <c r="H26" s="92" t="s">
        <v>138</v>
      </c>
      <c r="I26" s="86">
        <v>359.09276399999993</v>
      </c>
      <c r="J26" s="88">
        <v>3021</v>
      </c>
      <c r="K26" s="79"/>
      <c r="L26" s="86">
        <v>10.848192393999998</v>
      </c>
      <c r="M26" s="87">
        <v>1.6750388061974771E-6</v>
      </c>
      <c r="N26" s="87">
        <v>8.9431198437419351E-3</v>
      </c>
      <c r="O26" s="87">
        <f>L26/'סכום נכסי הקרן'!$C$42</f>
        <v>8.7968593359241998E-5</v>
      </c>
    </row>
    <row r="27" spans="2:15">
      <c r="B27" s="85" t="s">
        <v>873</v>
      </c>
      <c r="C27" s="79" t="s">
        <v>874</v>
      </c>
      <c r="D27" s="92" t="s">
        <v>125</v>
      </c>
      <c r="E27" s="92" t="s">
        <v>254</v>
      </c>
      <c r="F27" s="79" t="s">
        <v>875</v>
      </c>
      <c r="G27" s="92" t="s">
        <v>876</v>
      </c>
      <c r="H27" s="92" t="s">
        <v>138</v>
      </c>
      <c r="I27" s="86">
        <v>72.572810999999987</v>
      </c>
      <c r="J27" s="88">
        <v>6849</v>
      </c>
      <c r="K27" s="79"/>
      <c r="L27" s="86">
        <v>4.970511834999999</v>
      </c>
      <c r="M27" s="87">
        <v>6.8187327357891877E-7</v>
      </c>
      <c r="N27" s="87">
        <v>4.0976304079680982E-3</v>
      </c>
      <c r="O27" s="87">
        <f>L27/'סכום נכסי הקרן'!$C$42</f>
        <v>4.0306155949285308E-5</v>
      </c>
    </row>
    <row r="28" spans="2:15">
      <c r="B28" s="85" t="s">
        <v>877</v>
      </c>
      <c r="C28" s="79" t="s">
        <v>878</v>
      </c>
      <c r="D28" s="92" t="s">
        <v>125</v>
      </c>
      <c r="E28" s="92" t="s">
        <v>254</v>
      </c>
      <c r="F28" s="79" t="s">
        <v>879</v>
      </c>
      <c r="G28" s="92" t="s">
        <v>880</v>
      </c>
      <c r="H28" s="92" t="s">
        <v>138</v>
      </c>
      <c r="I28" s="86">
        <v>168.59673699999996</v>
      </c>
      <c r="J28" s="88">
        <v>2392</v>
      </c>
      <c r="K28" s="79"/>
      <c r="L28" s="86">
        <v>4.0328339439999992</v>
      </c>
      <c r="M28" s="87">
        <v>1.5423736537516149E-7</v>
      </c>
      <c r="N28" s="87">
        <v>3.3246199884001109E-3</v>
      </c>
      <c r="O28" s="87">
        <f>L28/'סכום נכסי הקרן'!$C$42</f>
        <v>3.2702473962510006E-5</v>
      </c>
    </row>
    <row r="29" spans="2:15">
      <c r="B29" s="85" t="s">
        <v>881</v>
      </c>
      <c r="C29" s="79" t="s">
        <v>882</v>
      </c>
      <c r="D29" s="92" t="s">
        <v>125</v>
      </c>
      <c r="E29" s="92" t="s">
        <v>254</v>
      </c>
      <c r="F29" s="79" t="s">
        <v>683</v>
      </c>
      <c r="G29" s="92" t="s">
        <v>435</v>
      </c>
      <c r="H29" s="92" t="s">
        <v>138</v>
      </c>
      <c r="I29" s="86">
        <v>2271.1529569999998</v>
      </c>
      <c r="J29" s="88">
        <v>1726</v>
      </c>
      <c r="K29" s="79"/>
      <c r="L29" s="86">
        <v>39.200100030999991</v>
      </c>
      <c r="M29" s="87">
        <v>1.7738516205664007E-6</v>
      </c>
      <c r="N29" s="87">
        <v>3.2316092832000425E-2</v>
      </c>
      <c r="O29" s="87">
        <f>L29/'סכום נכסי הקרן'!$C$42</f>
        <v>3.1787578372742569E-4</v>
      </c>
    </row>
    <row r="30" spans="2:15">
      <c r="B30" s="85" t="s">
        <v>883</v>
      </c>
      <c r="C30" s="79" t="s">
        <v>884</v>
      </c>
      <c r="D30" s="92" t="s">
        <v>125</v>
      </c>
      <c r="E30" s="92" t="s">
        <v>254</v>
      </c>
      <c r="F30" s="79" t="s">
        <v>268</v>
      </c>
      <c r="G30" s="92" t="s">
        <v>262</v>
      </c>
      <c r="H30" s="92" t="s">
        <v>138</v>
      </c>
      <c r="I30" s="86">
        <v>2979.1108859999995</v>
      </c>
      <c r="J30" s="88">
        <v>2474</v>
      </c>
      <c r="K30" s="79"/>
      <c r="L30" s="86">
        <v>73.703203316</v>
      </c>
      <c r="M30" s="87">
        <v>2.019994309455911E-6</v>
      </c>
      <c r="N30" s="87">
        <v>6.0760037818579464E-2</v>
      </c>
      <c r="O30" s="87">
        <f>L30/'סכום נכסי הקרן'!$C$42</f>
        <v>5.9766336052121652E-4</v>
      </c>
    </row>
    <row r="31" spans="2:15">
      <c r="B31" s="85" t="s">
        <v>885</v>
      </c>
      <c r="C31" s="79" t="s">
        <v>886</v>
      </c>
      <c r="D31" s="92" t="s">
        <v>125</v>
      </c>
      <c r="E31" s="92" t="s">
        <v>254</v>
      </c>
      <c r="F31" s="79" t="s">
        <v>273</v>
      </c>
      <c r="G31" s="92" t="s">
        <v>262</v>
      </c>
      <c r="H31" s="92" t="s">
        <v>138</v>
      </c>
      <c r="I31" s="86">
        <v>484.61890699999987</v>
      </c>
      <c r="J31" s="88">
        <v>8640</v>
      </c>
      <c r="K31" s="79"/>
      <c r="L31" s="86">
        <v>41.871073598999999</v>
      </c>
      <c r="M31" s="87">
        <v>2.0671178187855974E-6</v>
      </c>
      <c r="N31" s="87">
        <v>3.4518011442081727E-2</v>
      </c>
      <c r="O31" s="87">
        <f>L31/'סכום נכסי הקרן'!$C$42</f>
        <v>3.3953485642294965E-4</v>
      </c>
    </row>
    <row r="32" spans="2:15">
      <c r="B32" s="85" t="s">
        <v>887</v>
      </c>
      <c r="C32" s="79" t="s">
        <v>888</v>
      </c>
      <c r="D32" s="92" t="s">
        <v>125</v>
      </c>
      <c r="E32" s="92" t="s">
        <v>254</v>
      </c>
      <c r="F32" s="79" t="s">
        <v>411</v>
      </c>
      <c r="G32" s="92" t="s">
        <v>315</v>
      </c>
      <c r="H32" s="92" t="s">
        <v>138</v>
      </c>
      <c r="I32" s="86">
        <v>96.852590000000006</v>
      </c>
      <c r="J32" s="88">
        <v>22450</v>
      </c>
      <c r="K32" s="79"/>
      <c r="L32" s="86">
        <v>21.743406360000002</v>
      </c>
      <c r="M32" s="87">
        <v>2.1537225804646823E-6</v>
      </c>
      <c r="N32" s="87">
        <v>1.792500370810262E-2</v>
      </c>
      <c r="O32" s="87">
        <f>L32/'סכום נכסי הקרן'!$C$42</f>
        <v>1.7631848725189531E-4</v>
      </c>
    </row>
    <row r="33" spans="2:15">
      <c r="B33" s="85" t="s">
        <v>889</v>
      </c>
      <c r="C33" s="79" t="s">
        <v>890</v>
      </c>
      <c r="D33" s="92" t="s">
        <v>125</v>
      </c>
      <c r="E33" s="92" t="s">
        <v>254</v>
      </c>
      <c r="F33" s="79" t="s">
        <v>891</v>
      </c>
      <c r="G33" s="92" t="s">
        <v>163</v>
      </c>
      <c r="H33" s="92" t="s">
        <v>138</v>
      </c>
      <c r="I33" s="86">
        <v>13.296936999999998</v>
      </c>
      <c r="J33" s="88">
        <v>51100</v>
      </c>
      <c r="K33" s="79"/>
      <c r="L33" s="86">
        <v>6.7947347339999986</v>
      </c>
      <c r="M33" s="87">
        <v>2.1400499966459458E-7</v>
      </c>
      <c r="N33" s="87">
        <v>5.6014979109521475E-3</v>
      </c>
      <c r="O33" s="87">
        <f>L33/'סכום נכסי הקרן'!$C$42</f>
        <v>5.509888054066561E-5</v>
      </c>
    </row>
    <row r="34" spans="2:15">
      <c r="B34" s="85" t="s">
        <v>892</v>
      </c>
      <c r="C34" s="79" t="s">
        <v>893</v>
      </c>
      <c r="D34" s="92" t="s">
        <v>125</v>
      </c>
      <c r="E34" s="92" t="s">
        <v>254</v>
      </c>
      <c r="F34" s="79" t="s">
        <v>293</v>
      </c>
      <c r="G34" s="92" t="s">
        <v>262</v>
      </c>
      <c r="H34" s="92" t="s">
        <v>138</v>
      </c>
      <c r="I34" s="86">
        <v>2713.1152539999994</v>
      </c>
      <c r="J34" s="88">
        <v>2740</v>
      </c>
      <c r="K34" s="79"/>
      <c r="L34" s="86">
        <v>74.339357946999982</v>
      </c>
      <c r="M34" s="87">
        <v>2.0320401109864988E-6</v>
      </c>
      <c r="N34" s="87">
        <v>6.128447607497791E-2</v>
      </c>
      <c r="O34" s="87">
        <f>L34/'סכום נכסי הקרן'!$C$42</f>
        <v>6.028219736814134E-4</v>
      </c>
    </row>
    <row r="35" spans="2:15">
      <c r="B35" s="85" t="s">
        <v>894</v>
      </c>
      <c r="C35" s="79" t="s">
        <v>895</v>
      </c>
      <c r="D35" s="92" t="s">
        <v>125</v>
      </c>
      <c r="E35" s="92" t="s">
        <v>254</v>
      </c>
      <c r="F35" s="79" t="s">
        <v>521</v>
      </c>
      <c r="G35" s="92" t="s">
        <v>386</v>
      </c>
      <c r="H35" s="92" t="s">
        <v>138</v>
      </c>
      <c r="I35" s="86">
        <v>40.964591999999996</v>
      </c>
      <c r="J35" s="88">
        <v>50800</v>
      </c>
      <c r="K35" s="79"/>
      <c r="L35" s="86">
        <v>20.810012639999997</v>
      </c>
      <c r="M35" s="87">
        <v>4.0244030679489862E-6</v>
      </c>
      <c r="N35" s="87">
        <v>1.7155525107780872E-2</v>
      </c>
      <c r="O35" s="87">
        <f>L35/'סכום נכסי הקרן'!$C$42</f>
        <v>1.6874954584519936E-4</v>
      </c>
    </row>
    <row r="36" spans="2:15">
      <c r="B36" s="85" t="s">
        <v>896</v>
      </c>
      <c r="C36" s="79" t="s">
        <v>897</v>
      </c>
      <c r="D36" s="92" t="s">
        <v>125</v>
      </c>
      <c r="E36" s="92" t="s">
        <v>254</v>
      </c>
      <c r="F36" s="79" t="s">
        <v>898</v>
      </c>
      <c r="G36" s="92" t="s">
        <v>880</v>
      </c>
      <c r="H36" s="92" t="s">
        <v>138</v>
      </c>
      <c r="I36" s="86">
        <v>43.359918999999991</v>
      </c>
      <c r="J36" s="88">
        <v>19060</v>
      </c>
      <c r="K36" s="79"/>
      <c r="L36" s="86">
        <v>8.2644005899999975</v>
      </c>
      <c r="M36" s="87">
        <v>3.1900023931683961E-7</v>
      </c>
      <c r="N36" s="87">
        <v>6.8130728354283228E-3</v>
      </c>
      <c r="O36" s="87">
        <f>L36/'סכום נכסי הקרן'!$C$42</f>
        <v>6.701648241984429E-5</v>
      </c>
    </row>
    <row r="37" spans="2:15">
      <c r="B37" s="85" t="s">
        <v>899</v>
      </c>
      <c r="C37" s="79" t="s">
        <v>900</v>
      </c>
      <c r="D37" s="92" t="s">
        <v>125</v>
      </c>
      <c r="E37" s="92" t="s">
        <v>254</v>
      </c>
      <c r="F37" s="79" t="s">
        <v>331</v>
      </c>
      <c r="G37" s="92" t="s">
        <v>315</v>
      </c>
      <c r="H37" s="92" t="s">
        <v>138</v>
      </c>
      <c r="I37" s="86">
        <v>195.37300799999997</v>
      </c>
      <c r="J37" s="88">
        <v>27300</v>
      </c>
      <c r="K37" s="79"/>
      <c r="L37" s="86">
        <v>53.336831127999993</v>
      </c>
      <c r="M37" s="87">
        <v>1.6110213703390602E-6</v>
      </c>
      <c r="N37" s="87">
        <v>4.3970244584429642E-2</v>
      </c>
      <c r="O37" s="87">
        <f>L37/'סכום נכסי הקרן'!$C$42</f>
        <v>4.3251131968904429E-4</v>
      </c>
    </row>
    <row r="38" spans="2:15">
      <c r="B38" s="85" t="s">
        <v>901</v>
      </c>
      <c r="C38" s="79" t="s">
        <v>902</v>
      </c>
      <c r="D38" s="92" t="s">
        <v>125</v>
      </c>
      <c r="E38" s="92" t="s">
        <v>254</v>
      </c>
      <c r="F38" s="79" t="s">
        <v>431</v>
      </c>
      <c r="G38" s="92" t="s">
        <v>133</v>
      </c>
      <c r="H38" s="92" t="s">
        <v>138</v>
      </c>
      <c r="I38" s="86">
        <v>620.39518999999984</v>
      </c>
      <c r="J38" s="88">
        <v>2534</v>
      </c>
      <c r="K38" s="79"/>
      <c r="L38" s="86">
        <v>15.720814120999997</v>
      </c>
      <c r="M38" s="87">
        <v>2.6049904529970748E-6</v>
      </c>
      <c r="N38" s="87">
        <v>1.2960050819439174E-2</v>
      </c>
      <c r="O38" s="87">
        <f>L38/'סכום נכסי הקרן'!$C$42</f>
        <v>1.2748095299741955E-4</v>
      </c>
    </row>
    <row r="39" spans="2:15">
      <c r="B39" s="85" t="s">
        <v>903</v>
      </c>
      <c r="C39" s="79" t="s">
        <v>904</v>
      </c>
      <c r="D39" s="92" t="s">
        <v>125</v>
      </c>
      <c r="E39" s="92" t="s">
        <v>254</v>
      </c>
      <c r="F39" s="79" t="s">
        <v>661</v>
      </c>
      <c r="G39" s="92" t="s">
        <v>662</v>
      </c>
      <c r="H39" s="92" t="s">
        <v>138</v>
      </c>
      <c r="I39" s="86">
        <v>229.57130899999996</v>
      </c>
      <c r="J39" s="88">
        <v>10890</v>
      </c>
      <c r="K39" s="79"/>
      <c r="L39" s="86">
        <v>25.000315591</v>
      </c>
      <c r="M39" s="87">
        <v>1.9829505318551879E-6</v>
      </c>
      <c r="N39" s="87">
        <v>2.0609960659007373E-2</v>
      </c>
      <c r="O39" s="87">
        <f>L39/'סכום נכסי הקרן'!$C$42</f>
        <v>2.0272894471283259E-4</v>
      </c>
    </row>
    <row r="40" spans="2:15">
      <c r="B40" s="85" t="s">
        <v>905</v>
      </c>
      <c r="C40" s="79" t="s">
        <v>906</v>
      </c>
      <c r="D40" s="92" t="s">
        <v>125</v>
      </c>
      <c r="E40" s="92" t="s">
        <v>254</v>
      </c>
      <c r="F40" s="79" t="s">
        <v>795</v>
      </c>
      <c r="G40" s="92" t="s">
        <v>796</v>
      </c>
      <c r="H40" s="92" t="s">
        <v>138</v>
      </c>
      <c r="I40" s="86">
        <v>814.76821399999983</v>
      </c>
      <c r="J40" s="88">
        <v>1737</v>
      </c>
      <c r="K40" s="79"/>
      <c r="L40" s="86">
        <v>14.152523878</v>
      </c>
      <c r="M40" s="87">
        <v>2.2941130888309353E-6</v>
      </c>
      <c r="N40" s="87">
        <v>1.1667171131881511E-2</v>
      </c>
      <c r="O40" s="87">
        <f>L40/'סכום נכסי הקרן'!$C$42</f>
        <v>1.1476360049802641E-4</v>
      </c>
    </row>
    <row r="41" spans="2:15">
      <c r="B41" s="82"/>
      <c r="C41" s="79"/>
      <c r="D41" s="79"/>
      <c r="E41" s="79"/>
      <c r="F41" s="79"/>
      <c r="G41" s="79"/>
      <c r="H41" s="79"/>
      <c r="I41" s="86"/>
      <c r="J41" s="88"/>
      <c r="K41" s="79"/>
      <c r="L41" s="79"/>
      <c r="M41" s="79"/>
      <c r="N41" s="87"/>
      <c r="O41" s="79"/>
    </row>
    <row r="42" spans="2:15">
      <c r="B42" s="96" t="s">
        <v>907</v>
      </c>
      <c r="C42" s="81"/>
      <c r="D42" s="81"/>
      <c r="E42" s="81"/>
      <c r="F42" s="81"/>
      <c r="G42" s="81"/>
      <c r="H42" s="81"/>
      <c r="I42" s="89"/>
      <c r="J42" s="91"/>
      <c r="K42" s="89">
        <v>0.13539411400000001</v>
      </c>
      <c r="L42" s="89">
        <v>244.58475336000004</v>
      </c>
      <c r="M42" s="81"/>
      <c r="N42" s="90">
        <v>0.20163274044257734</v>
      </c>
      <c r="O42" s="90">
        <f>L42/'סכום נכסי הקרן'!$C$42</f>
        <v>1.9833513205477857E-3</v>
      </c>
    </row>
    <row r="43" spans="2:15">
      <c r="B43" s="85" t="s">
        <v>908</v>
      </c>
      <c r="C43" s="79" t="s">
        <v>909</v>
      </c>
      <c r="D43" s="92" t="s">
        <v>125</v>
      </c>
      <c r="E43" s="92" t="s">
        <v>254</v>
      </c>
      <c r="F43" s="79" t="s">
        <v>910</v>
      </c>
      <c r="G43" s="92" t="s">
        <v>911</v>
      </c>
      <c r="H43" s="92" t="s">
        <v>138</v>
      </c>
      <c r="I43" s="86">
        <v>1076.3706209999998</v>
      </c>
      <c r="J43" s="88">
        <v>319.8</v>
      </c>
      <c r="K43" s="79"/>
      <c r="L43" s="86">
        <v>3.4422332459999994</v>
      </c>
      <c r="M43" s="87">
        <v>3.625944867135356E-6</v>
      </c>
      <c r="N43" s="87">
        <v>2.8377358486117213E-3</v>
      </c>
      <c r="O43" s="87">
        <f>L43/'סכום נכסי הקרן'!$C$42</f>
        <v>2.7913260169732717E-5</v>
      </c>
    </row>
    <row r="44" spans="2:15">
      <c r="B44" s="85" t="s">
        <v>912</v>
      </c>
      <c r="C44" s="79" t="s">
        <v>913</v>
      </c>
      <c r="D44" s="92" t="s">
        <v>125</v>
      </c>
      <c r="E44" s="92" t="s">
        <v>254</v>
      </c>
      <c r="F44" s="79" t="s">
        <v>820</v>
      </c>
      <c r="G44" s="92" t="s">
        <v>386</v>
      </c>
      <c r="H44" s="92" t="s">
        <v>138</v>
      </c>
      <c r="I44" s="86">
        <v>509.28339199999994</v>
      </c>
      <c r="J44" s="88">
        <v>2688</v>
      </c>
      <c r="K44" s="79"/>
      <c r="L44" s="86">
        <v>13.689537585999998</v>
      </c>
      <c r="M44" s="87">
        <v>3.5606621078684238E-6</v>
      </c>
      <c r="N44" s="87">
        <v>1.1285490779525686E-2</v>
      </c>
      <c r="O44" s="87">
        <f>L44/'סכום נכסי הקרן'!$C$42</f>
        <v>1.110092189962402E-4</v>
      </c>
    </row>
    <row r="45" spans="2:15">
      <c r="B45" s="85" t="s">
        <v>914</v>
      </c>
      <c r="C45" s="79" t="s">
        <v>915</v>
      </c>
      <c r="D45" s="92" t="s">
        <v>125</v>
      </c>
      <c r="E45" s="92" t="s">
        <v>254</v>
      </c>
      <c r="F45" s="79" t="s">
        <v>575</v>
      </c>
      <c r="G45" s="92" t="s">
        <v>576</v>
      </c>
      <c r="H45" s="92" t="s">
        <v>138</v>
      </c>
      <c r="I45" s="86">
        <v>462.51067399999994</v>
      </c>
      <c r="J45" s="88">
        <v>634.6</v>
      </c>
      <c r="K45" s="79"/>
      <c r="L45" s="86">
        <v>2.9350927349999996</v>
      </c>
      <c r="M45" s="87">
        <v>2.1946946774928368E-6</v>
      </c>
      <c r="N45" s="87">
        <v>2.4196552870982655E-3</v>
      </c>
      <c r="O45" s="87">
        <f>L45/'סכום נכסי הקרן'!$C$42</f>
        <v>2.3800829658928746E-5</v>
      </c>
    </row>
    <row r="46" spans="2:15">
      <c r="B46" s="85" t="s">
        <v>916</v>
      </c>
      <c r="C46" s="79" t="s">
        <v>917</v>
      </c>
      <c r="D46" s="92" t="s">
        <v>125</v>
      </c>
      <c r="E46" s="92" t="s">
        <v>254</v>
      </c>
      <c r="F46" s="79" t="s">
        <v>805</v>
      </c>
      <c r="G46" s="92" t="s">
        <v>382</v>
      </c>
      <c r="H46" s="92" t="s">
        <v>138</v>
      </c>
      <c r="I46" s="86">
        <v>30.430090999999997</v>
      </c>
      <c r="J46" s="88">
        <v>13390</v>
      </c>
      <c r="K46" s="79"/>
      <c r="L46" s="86">
        <v>4.0745891569999992</v>
      </c>
      <c r="M46" s="87">
        <v>2.0736130428848195E-6</v>
      </c>
      <c r="N46" s="87">
        <v>3.3590424857524353E-3</v>
      </c>
      <c r="O46" s="87">
        <f>L46/'סכום נכסי הקרן'!$C$42</f>
        <v>3.3041069298914356E-5</v>
      </c>
    </row>
    <row r="47" spans="2:15">
      <c r="B47" s="85" t="s">
        <v>918</v>
      </c>
      <c r="C47" s="79" t="s">
        <v>919</v>
      </c>
      <c r="D47" s="92" t="s">
        <v>125</v>
      </c>
      <c r="E47" s="92" t="s">
        <v>254</v>
      </c>
      <c r="F47" s="79" t="s">
        <v>920</v>
      </c>
      <c r="G47" s="92" t="s">
        <v>796</v>
      </c>
      <c r="H47" s="92" t="s">
        <v>138</v>
      </c>
      <c r="I47" s="86">
        <v>437.86739499999999</v>
      </c>
      <c r="J47" s="88">
        <v>1385</v>
      </c>
      <c r="K47" s="79"/>
      <c r="L47" s="86">
        <v>6.0644634229999994</v>
      </c>
      <c r="M47" s="87">
        <v>4.0239669012118379E-6</v>
      </c>
      <c r="N47" s="87">
        <v>4.9994709911187849E-3</v>
      </c>
      <c r="O47" s="87">
        <f>L47/'סכום נכסי הקרן'!$C$42</f>
        <v>4.9177070006146483E-5</v>
      </c>
    </row>
    <row r="48" spans="2:15">
      <c r="B48" s="85" t="s">
        <v>921</v>
      </c>
      <c r="C48" s="79" t="s">
        <v>922</v>
      </c>
      <c r="D48" s="92" t="s">
        <v>125</v>
      </c>
      <c r="E48" s="92" t="s">
        <v>254</v>
      </c>
      <c r="F48" s="79" t="s">
        <v>923</v>
      </c>
      <c r="G48" s="92" t="s">
        <v>163</v>
      </c>
      <c r="H48" s="92" t="s">
        <v>138</v>
      </c>
      <c r="I48" s="86">
        <v>6.3038089999999984</v>
      </c>
      <c r="J48" s="88">
        <v>2841</v>
      </c>
      <c r="K48" s="79"/>
      <c r="L48" s="86">
        <v>0.179091219</v>
      </c>
      <c r="M48" s="87">
        <v>1.8372582845765563E-7</v>
      </c>
      <c r="N48" s="87">
        <v>1.4764065535606438E-4</v>
      </c>
      <c r="O48" s="87">
        <f>L48/'סכום נכסי הקרן'!$C$42</f>
        <v>1.4522606205929313E-6</v>
      </c>
    </row>
    <row r="49" spans="2:15">
      <c r="B49" s="85" t="s">
        <v>924</v>
      </c>
      <c r="C49" s="79" t="s">
        <v>925</v>
      </c>
      <c r="D49" s="92" t="s">
        <v>125</v>
      </c>
      <c r="E49" s="92" t="s">
        <v>254</v>
      </c>
      <c r="F49" s="79" t="s">
        <v>755</v>
      </c>
      <c r="G49" s="92" t="s">
        <v>631</v>
      </c>
      <c r="H49" s="92" t="s">
        <v>138</v>
      </c>
      <c r="I49" s="86">
        <v>14.459179999999998</v>
      </c>
      <c r="J49" s="88">
        <v>110900</v>
      </c>
      <c r="K49" s="86">
        <v>0.13539411400000001</v>
      </c>
      <c r="L49" s="86">
        <v>16.170624867999997</v>
      </c>
      <c r="M49" s="87">
        <v>3.964839802887477E-6</v>
      </c>
      <c r="N49" s="87">
        <v>1.3330869410345527E-2</v>
      </c>
      <c r="O49" s="87">
        <f>L49/'סכום נכסי הקרן'!$C$42</f>
        <v>1.3112849327457626E-4</v>
      </c>
    </row>
    <row r="50" spans="2:15">
      <c r="B50" s="85" t="s">
        <v>926</v>
      </c>
      <c r="C50" s="79" t="s">
        <v>927</v>
      </c>
      <c r="D50" s="92" t="s">
        <v>125</v>
      </c>
      <c r="E50" s="92" t="s">
        <v>254</v>
      </c>
      <c r="F50" s="79" t="s">
        <v>928</v>
      </c>
      <c r="G50" s="92" t="s">
        <v>161</v>
      </c>
      <c r="H50" s="92" t="s">
        <v>138</v>
      </c>
      <c r="I50" s="86">
        <v>1728.4684309999998</v>
      </c>
      <c r="J50" s="88">
        <v>376.4</v>
      </c>
      <c r="K50" s="79"/>
      <c r="L50" s="86">
        <v>6.5059551739999986</v>
      </c>
      <c r="M50" s="87">
        <v>2.5888466435619301E-6</v>
      </c>
      <c r="N50" s="87">
        <v>5.3634315013877795E-3</v>
      </c>
      <c r="O50" s="87">
        <f>L50/'סכום נכסי הקרן'!$C$42</f>
        <v>5.2757151083677812E-5</v>
      </c>
    </row>
    <row r="51" spans="2:15">
      <c r="B51" s="85" t="s">
        <v>929</v>
      </c>
      <c r="C51" s="79" t="s">
        <v>930</v>
      </c>
      <c r="D51" s="92" t="s">
        <v>125</v>
      </c>
      <c r="E51" s="92" t="s">
        <v>254</v>
      </c>
      <c r="F51" s="79" t="s">
        <v>931</v>
      </c>
      <c r="G51" s="92" t="s">
        <v>161</v>
      </c>
      <c r="H51" s="92" t="s">
        <v>138</v>
      </c>
      <c r="I51" s="86">
        <v>946.04879499999993</v>
      </c>
      <c r="J51" s="88">
        <v>842</v>
      </c>
      <c r="K51" s="79"/>
      <c r="L51" s="86">
        <v>7.9657308539999985</v>
      </c>
      <c r="M51" s="87">
        <v>2.2372627142261292E-6</v>
      </c>
      <c r="N51" s="87">
        <v>6.5668530832579909E-3</v>
      </c>
      <c r="O51" s="87">
        <f>L51/'סכום נכסי הקרן'!$C$42</f>
        <v>6.4594552977532063E-5</v>
      </c>
    </row>
    <row r="52" spans="2:15">
      <c r="B52" s="85" t="s">
        <v>932</v>
      </c>
      <c r="C52" s="79" t="s">
        <v>933</v>
      </c>
      <c r="D52" s="92" t="s">
        <v>125</v>
      </c>
      <c r="E52" s="92" t="s">
        <v>254</v>
      </c>
      <c r="F52" s="79" t="s">
        <v>934</v>
      </c>
      <c r="G52" s="92" t="s">
        <v>935</v>
      </c>
      <c r="H52" s="92" t="s">
        <v>138</v>
      </c>
      <c r="I52" s="86">
        <v>14.016204999999998</v>
      </c>
      <c r="J52" s="88">
        <v>17540</v>
      </c>
      <c r="K52" s="79"/>
      <c r="L52" s="86">
        <v>2.4584423919999994</v>
      </c>
      <c r="M52" s="87">
        <v>2.771426136523168E-6</v>
      </c>
      <c r="N52" s="87">
        <v>2.0267104547990731E-3</v>
      </c>
      <c r="O52" s="87">
        <f>L52/'סכום נכסי הקרן'!$C$42</f>
        <v>1.993564561028472E-5</v>
      </c>
    </row>
    <row r="53" spans="2:15">
      <c r="B53" s="85" t="s">
        <v>936</v>
      </c>
      <c r="C53" s="79" t="s">
        <v>937</v>
      </c>
      <c r="D53" s="92" t="s">
        <v>125</v>
      </c>
      <c r="E53" s="92" t="s">
        <v>254</v>
      </c>
      <c r="F53" s="79" t="s">
        <v>938</v>
      </c>
      <c r="G53" s="92" t="s">
        <v>631</v>
      </c>
      <c r="H53" s="92" t="s">
        <v>138</v>
      </c>
      <c r="I53" s="86">
        <v>28.172629999999998</v>
      </c>
      <c r="J53" s="88">
        <v>10500</v>
      </c>
      <c r="K53" s="79"/>
      <c r="L53" s="86">
        <v>2.9581261789999993</v>
      </c>
      <c r="M53" s="87">
        <v>7.7544249562708593E-7</v>
      </c>
      <c r="N53" s="87">
        <v>2.4386437823815947E-3</v>
      </c>
      <c r="O53" s="87">
        <f>L53/'סכום נכסי הקרן'!$C$42</f>
        <v>2.3987609132900789E-5</v>
      </c>
    </row>
    <row r="54" spans="2:15">
      <c r="B54" s="85" t="s">
        <v>939</v>
      </c>
      <c r="C54" s="79" t="s">
        <v>940</v>
      </c>
      <c r="D54" s="92" t="s">
        <v>125</v>
      </c>
      <c r="E54" s="92" t="s">
        <v>254</v>
      </c>
      <c r="F54" s="79" t="s">
        <v>941</v>
      </c>
      <c r="G54" s="92" t="s">
        <v>942</v>
      </c>
      <c r="H54" s="92" t="s">
        <v>138</v>
      </c>
      <c r="I54" s="86">
        <v>72.968264999999988</v>
      </c>
      <c r="J54" s="88">
        <v>5213</v>
      </c>
      <c r="K54" s="79"/>
      <c r="L54" s="86">
        <v>3.8038356739999997</v>
      </c>
      <c r="M54" s="87">
        <v>2.9505101912082809E-6</v>
      </c>
      <c r="N54" s="87">
        <v>3.1358365581069434E-3</v>
      </c>
      <c r="O54" s="87">
        <f>L54/'סכום נכסי הקרן'!$C$42</f>
        <v>3.0845514299373719E-5</v>
      </c>
    </row>
    <row r="55" spans="2:15">
      <c r="B55" s="85" t="s">
        <v>943</v>
      </c>
      <c r="C55" s="79" t="s">
        <v>944</v>
      </c>
      <c r="D55" s="92" t="s">
        <v>125</v>
      </c>
      <c r="E55" s="92" t="s">
        <v>254</v>
      </c>
      <c r="F55" s="79" t="s">
        <v>371</v>
      </c>
      <c r="G55" s="92" t="s">
        <v>315</v>
      </c>
      <c r="H55" s="92" t="s">
        <v>138</v>
      </c>
      <c r="I55" s="86">
        <v>14.050509999999997</v>
      </c>
      <c r="J55" s="88">
        <v>222300</v>
      </c>
      <c r="K55" s="79"/>
      <c r="L55" s="86">
        <v>31.234284814999992</v>
      </c>
      <c r="M55" s="87">
        <v>6.575629868655975E-6</v>
      </c>
      <c r="N55" s="87">
        <v>2.5749170201720323E-2</v>
      </c>
      <c r="O55" s="87">
        <f>L55/'סכום נכסי הקרן'!$C$42</f>
        <v>2.5328054665376006E-4</v>
      </c>
    </row>
    <row r="56" spans="2:15">
      <c r="B56" s="85" t="s">
        <v>945</v>
      </c>
      <c r="C56" s="79" t="s">
        <v>946</v>
      </c>
      <c r="D56" s="92" t="s">
        <v>125</v>
      </c>
      <c r="E56" s="92" t="s">
        <v>254</v>
      </c>
      <c r="F56" s="79" t="s">
        <v>947</v>
      </c>
      <c r="G56" s="92" t="s">
        <v>576</v>
      </c>
      <c r="H56" s="92" t="s">
        <v>138</v>
      </c>
      <c r="I56" s="86">
        <v>34.02859999999999</v>
      </c>
      <c r="J56" s="88">
        <v>9180</v>
      </c>
      <c r="K56" s="79"/>
      <c r="L56" s="86">
        <v>3.1238254389999995</v>
      </c>
      <c r="M56" s="87">
        <v>1.8973075579565435E-6</v>
      </c>
      <c r="N56" s="87">
        <v>2.5752442671793164E-3</v>
      </c>
      <c r="O56" s="87">
        <f>L56/'סכום נכסי הקרן'!$C$42</f>
        <v>2.5331273615743969E-5</v>
      </c>
    </row>
    <row r="57" spans="2:15">
      <c r="B57" s="85" t="s">
        <v>948</v>
      </c>
      <c r="C57" s="79" t="s">
        <v>949</v>
      </c>
      <c r="D57" s="92" t="s">
        <v>125</v>
      </c>
      <c r="E57" s="92" t="s">
        <v>254</v>
      </c>
      <c r="F57" s="79" t="s">
        <v>950</v>
      </c>
      <c r="G57" s="92" t="s">
        <v>134</v>
      </c>
      <c r="H57" s="92" t="s">
        <v>138</v>
      </c>
      <c r="I57" s="86">
        <v>27.610786999999995</v>
      </c>
      <c r="J57" s="88">
        <v>23670</v>
      </c>
      <c r="K57" s="79"/>
      <c r="L57" s="86">
        <v>6.5354731670000001</v>
      </c>
      <c r="M57" s="87">
        <v>5.2227319121955347E-6</v>
      </c>
      <c r="N57" s="87">
        <v>5.3877657811791076E-3</v>
      </c>
      <c r="O57" s="87">
        <f>L57/'סכום נכסי הקרן'!$C$42</f>
        <v>5.2996514124882192E-5</v>
      </c>
    </row>
    <row r="58" spans="2:15">
      <c r="B58" s="85" t="s">
        <v>951</v>
      </c>
      <c r="C58" s="79" t="s">
        <v>952</v>
      </c>
      <c r="D58" s="92" t="s">
        <v>125</v>
      </c>
      <c r="E58" s="92" t="s">
        <v>254</v>
      </c>
      <c r="F58" s="79" t="s">
        <v>953</v>
      </c>
      <c r="G58" s="92" t="s">
        <v>796</v>
      </c>
      <c r="H58" s="92" t="s">
        <v>138</v>
      </c>
      <c r="I58" s="86">
        <v>54.372328999999993</v>
      </c>
      <c r="J58" s="88">
        <v>6204</v>
      </c>
      <c r="K58" s="79"/>
      <c r="L58" s="86">
        <v>3.3732592719999994</v>
      </c>
      <c r="M58" s="87">
        <v>3.8716204433595223E-6</v>
      </c>
      <c r="N58" s="87">
        <v>2.7808745307831119E-3</v>
      </c>
      <c r="O58" s="87">
        <f>L58/'סכום נכסי הקרן'!$C$42</f>
        <v>2.7353946391841682E-5</v>
      </c>
    </row>
    <row r="59" spans="2:15">
      <c r="B59" s="85" t="s">
        <v>954</v>
      </c>
      <c r="C59" s="79" t="s">
        <v>955</v>
      </c>
      <c r="D59" s="92" t="s">
        <v>125</v>
      </c>
      <c r="E59" s="92" t="s">
        <v>254</v>
      </c>
      <c r="F59" s="79" t="s">
        <v>956</v>
      </c>
      <c r="G59" s="92" t="s">
        <v>957</v>
      </c>
      <c r="H59" s="92" t="s">
        <v>138</v>
      </c>
      <c r="I59" s="86">
        <v>20.361883999999996</v>
      </c>
      <c r="J59" s="88">
        <v>24330</v>
      </c>
      <c r="K59" s="79"/>
      <c r="L59" s="86">
        <v>4.9540464549999994</v>
      </c>
      <c r="M59" s="87">
        <v>2.9972967944256608E-6</v>
      </c>
      <c r="N59" s="87">
        <v>4.0840565459582213E-3</v>
      </c>
      <c r="O59" s="87">
        <f>L59/'סכום נכסי הקרן'!$C$42</f>
        <v>4.0172637270309217E-5</v>
      </c>
    </row>
    <row r="60" spans="2:15">
      <c r="B60" s="85" t="s">
        <v>958</v>
      </c>
      <c r="C60" s="79" t="s">
        <v>959</v>
      </c>
      <c r="D60" s="92" t="s">
        <v>125</v>
      </c>
      <c r="E60" s="92" t="s">
        <v>254</v>
      </c>
      <c r="F60" s="79" t="s">
        <v>960</v>
      </c>
      <c r="G60" s="92" t="s">
        <v>957</v>
      </c>
      <c r="H60" s="92" t="s">
        <v>138</v>
      </c>
      <c r="I60" s="86">
        <v>72.866542999999979</v>
      </c>
      <c r="J60" s="88">
        <v>14190</v>
      </c>
      <c r="K60" s="79"/>
      <c r="L60" s="86">
        <v>10.339762444999998</v>
      </c>
      <c r="M60" s="87">
        <v>3.2410083105317032E-6</v>
      </c>
      <c r="N60" s="87">
        <v>8.5239762849892847E-3</v>
      </c>
      <c r="O60" s="87">
        <f>L60/'סכום נכסי הקרן'!$C$42</f>
        <v>8.3845706724231865E-5</v>
      </c>
    </row>
    <row r="61" spans="2:15">
      <c r="B61" s="85" t="s">
        <v>961</v>
      </c>
      <c r="C61" s="79" t="s">
        <v>962</v>
      </c>
      <c r="D61" s="92" t="s">
        <v>125</v>
      </c>
      <c r="E61" s="92" t="s">
        <v>254</v>
      </c>
      <c r="F61" s="79" t="s">
        <v>680</v>
      </c>
      <c r="G61" s="92" t="s">
        <v>135</v>
      </c>
      <c r="H61" s="92" t="s">
        <v>138</v>
      </c>
      <c r="I61" s="86">
        <v>387.13259999999997</v>
      </c>
      <c r="J61" s="88">
        <v>1327</v>
      </c>
      <c r="K61" s="79"/>
      <c r="L61" s="86">
        <v>5.1372496019999989</v>
      </c>
      <c r="M61" s="87">
        <v>1.935663E-6</v>
      </c>
      <c r="N61" s="87">
        <v>4.2350870254948721E-3</v>
      </c>
      <c r="O61" s="87">
        <f>L61/'סכום נכסי הקרן'!$C$42</f>
        <v>4.1658241742948366E-5</v>
      </c>
    </row>
    <row r="62" spans="2:15">
      <c r="B62" s="85" t="s">
        <v>963</v>
      </c>
      <c r="C62" s="79" t="s">
        <v>964</v>
      </c>
      <c r="D62" s="92" t="s">
        <v>125</v>
      </c>
      <c r="E62" s="92" t="s">
        <v>254</v>
      </c>
      <c r="F62" s="79" t="s">
        <v>834</v>
      </c>
      <c r="G62" s="92" t="s">
        <v>132</v>
      </c>
      <c r="H62" s="92" t="s">
        <v>138</v>
      </c>
      <c r="I62" s="86">
        <v>36306.805971999995</v>
      </c>
      <c r="J62" s="88">
        <v>61</v>
      </c>
      <c r="K62" s="79"/>
      <c r="L62" s="86">
        <v>22.147151642999997</v>
      </c>
      <c r="M62" s="87">
        <v>7.0077993567939967E-6</v>
      </c>
      <c r="N62" s="87">
        <v>1.8257846482370849E-2</v>
      </c>
      <c r="O62" s="87">
        <f>L62/'סכום נכסי הקרן'!$C$42</f>
        <v>1.7959248012840279E-4</v>
      </c>
    </row>
    <row r="63" spans="2:15">
      <c r="B63" s="85" t="s">
        <v>965</v>
      </c>
      <c r="C63" s="79" t="s">
        <v>966</v>
      </c>
      <c r="D63" s="92" t="s">
        <v>125</v>
      </c>
      <c r="E63" s="92" t="s">
        <v>254</v>
      </c>
      <c r="F63" s="79" t="s">
        <v>393</v>
      </c>
      <c r="G63" s="92" t="s">
        <v>315</v>
      </c>
      <c r="H63" s="92" t="s">
        <v>138</v>
      </c>
      <c r="I63" s="86">
        <v>6.2354599999999998</v>
      </c>
      <c r="J63" s="88">
        <v>71100</v>
      </c>
      <c r="K63" s="79"/>
      <c r="L63" s="86">
        <v>4.4334122319999985</v>
      </c>
      <c r="M63" s="87">
        <v>1.1538823100962713E-6</v>
      </c>
      <c r="N63" s="87">
        <v>3.6548519299322646E-3</v>
      </c>
      <c r="O63" s="87">
        <f>L63/'סכום נכסי הקרן'!$C$42</f>
        <v>3.5950785501039057E-5</v>
      </c>
    </row>
    <row r="64" spans="2:15">
      <c r="B64" s="85" t="s">
        <v>967</v>
      </c>
      <c r="C64" s="79" t="s">
        <v>968</v>
      </c>
      <c r="D64" s="92" t="s">
        <v>125</v>
      </c>
      <c r="E64" s="92" t="s">
        <v>254</v>
      </c>
      <c r="F64" s="79" t="s">
        <v>969</v>
      </c>
      <c r="G64" s="92" t="s">
        <v>382</v>
      </c>
      <c r="H64" s="92" t="s">
        <v>138</v>
      </c>
      <c r="I64" s="86">
        <v>108.30853199999997</v>
      </c>
      <c r="J64" s="88">
        <v>5260</v>
      </c>
      <c r="K64" s="79"/>
      <c r="L64" s="86">
        <v>5.6970287619999986</v>
      </c>
      <c r="M64" s="87">
        <v>1.9487358747345457E-6</v>
      </c>
      <c r="N64" s="87">
        <v>4.6965622586109482E-3</v>
      </c>
      <c r="O64" s="87">
        <f>L64/'סכום נכסי הקרן'!$C$42</f>
        <v>4.6197521975870281E-5</v>
      </c>
    </row>
    <row r="65" spans="2:15">
      <c r="B65" s="85" t="s">
        <v>970</v>
      </c>
      <c r="C65" s="79" t="s">
        <v>971</v>
      </c>
      <c r="D65" s="92" t="s">
        <v>125</v>
      </c>
      <c r="E65" s="92" t="s">
        <v>254</v>
      </c>
      <c r="F65" s="79" t="s">
        <v>972</v>
      </c>
      <c r="G65" s="92" t="s">
        <v>957</v>
      </c>
      <c r="H65" s="92" t="s">
        <v>138</v>
      </c>
      <c r="I65" s="86">
        <v>223.83944599999998</v>
      </c>
      <c r="J65" s="88">
        <v>5922</v>
      </c>
      <c r="K65" s="79"/>
      <c r="L65" s="86">
        <v>13.255772012999998</v>
      </c>
      <c r="M65" s="87">
        <v>3.6053397300997724E-6</v>
      </c>
      <c r="N65" s="87">
        <v>1.0927899637837054E-2</v>
      </c>
      <c r="O65" s="87">
        <f>L65/'סכום נכסי הקרן'!$C$42</f>
        <v>1.0749178992431665E-4</v>
      </c>
    </row>
    <row r="66" spans="2:15">
      <c r="B66" s="85" t="s">
        <v>973</v>
      </c>
      <c r="C66" s="79" t="s">
        <v>974</v>
      </c>
      <c r="D66" s="92" t="s">
        <v>125</v>
      </c>
      <c r="E66" s="92" t="s">
        <v>254</v>
      </c>
      <c r="F66" s="79" t="s">
        <v>975</v>
      </c>
      <c r="G66" s="92" t="s">
        <v>942</v>
      </c>
      <c r="H66" s="92" t="s">
        <v>138</v>
      </c>
      <c r="I66" s="86">
        <v>401.70403199999993</v>
      </c>
      <c r="J66" s="88">
        <v>2962</v>
      </c>
      <c r="K66" s="79"/>
      <c r="L66" s="86">
        <v>11.898473430999999</v>
      </c>
      <c r="M66" s="87">
        <v>3.7310953302007116E-6</v>
      </c>
      <c r="N66" s="87">
        <v>9.8089589478396466E-3</v>
      </c>
      <c r="O66" s="87">
        <f>L66/'סכום נכסי הקרן'!$C$42</f>
        <v>9.6485380497703585E-5</v>
      </c>
    </row>
    <row r="67" spans="2:15">
      <c r="B67" s="85" t="s">
        <v>976</v>
      </c>
      <c r="C67" s="79" t="s">
        <v>977</v>
      </c>
      <c r="D67" s="92" t="s">
        <v>125</v>
      </c>
      <c r="E67" s="92" t="s">
        <v>254</v>
      </c>
      <c r="F67" s="79" t="s">
        <v>509</v>
      </c>
      <c r="G67" s="92" t="s">
        <v>382</v>
      </c>
      <c r="H67" s="92" t="s">
        <v>138</v>
      </c>
      <c r="I67" s="86">
        <v>99.873179999999991</v>
      </c>
      <c r="J67" s="88">
        <v>5255</v>
      </c>
      <c r="K67" s="79"/>
      <c r="L67" s="86">
        <v>5.2483356150000002</v>
      </c>
      <c r="M67" s="87">
        <v>1.5784752957832123E-6</v>
      </c>
      <c r="N67" s="87">
        <v>4.3266650037552829E-3</v>
      </c>
      <c r="O67" s="87">
        <f>L67/'סכום נכסי הקרן'!$C$42</f>
        <v>4.2559044379054024E-5</v>
      </c>
    </row>
    <row r="68" spans="2:15">
      <c r="B68" s="85" t="s">
        <v>978</v>
      </c>
      <c r="C68" s="79" t="s">
        <v>979</v>
      </c>
      <c r="D68" s="92" t="s">
        <v>125</v>
      </c>
      <c r="E68" s="92" t="s">
        <v>254</v>
      </c>
      <c r="F68" s="79" t="s">
        <v>980</v>
      </c>
      <c r="G68" s="92" t="s">
        <v>876</v>
      </c>
      <c r="H68" s="92" t="s">
        <v>138</v>
      </c>
      <c r="I68" s="86">
        <v>10.487066</v>
      </c>
      <c r="J68" s="88">
        <v>11240</v>
      </c>
      <c r="K68" s="79"/>
      <c r="L68" s="86">
        <v>1.1787462349999998</v>
      </c>
      <c r="M68" s="87">
        <v>3.7821616964751215E-7</v>
      </c>
      <c r="N68" s="87">
        <v>9.7174427426223193E-4</v>
      </c>
      <c r="O68" s="87">
        <f>L68/'סכום נכסי הקרן'!$C$42</f>
        <v>9.5585185489338868E-6</v>
      </c>
    </row>
    <row r="69" spans="2:15">
      <c r="B69" s="85" t="s">
        <v>981</v>
      </c>
      <c r="C69" s="79" t="s">
        <v>982</v>
      </c>
      <c r="D69" s="92" t="s">
        <v>125</v>
      </c>
      <c r="E69" s="92" t="s">
        <v>254</v>
      </c>
      <c r="F69" s="79" t="s">
        <v>983</v>
      </c>
      <c r="G69" s="92" t="s">
        <v>132</v>
      </c>
      <c r="H69" s="92" t="s">
        <v>138</v>
      </c>
      <c r="I69" s="86">
        <v>290.636866</v>
      </c>
      <c r="J69" s="88">
        <v>1935</v>
      </c>
      <c r="K69" s="79"/>
      <c r="L69" s="86">
        <v>5.6238233600000003</v>
      </c>
      <c r="M69" s="87">
        <v>2.9603144705977021E-6</v>
      </c>
      <c r="N69" s="87">
        <v>4.6362126022334131E-3</v>
      </c>
      <c r="O69" s="87">
        <f>L69/'סכום נכסי הקרן'!$C$42</f>
        <v>4.5603895313810018E-5</v>
      </c>
    </row>
    <row r="70" spans="2:15">
      <c r="B70" s="85" t="s">
        <v>984</v>
      </c>
      <c r="C70" s="79" t="s">
        <v>985</v>
      </c>
      <c r="D70" s="92" t="s">
        <v>125</v>
      </c>
      <c r="E70" s="92" t="s">
        <v>254</v>
      </c>
      <c r="F70" s="79" t="s">
        <v>603</v>
      </c>
      <c r="G70" s="92" t="s">
        <v>162</v>
      </c>
      <c r="H70" s="92" t="s">
        <v>138</v>
      </c>
      <c r="I70" s="86">
        <v>91.990403999999984</v>
      </c>
      <c r="J70" s="88">
        <v>977.5</v>
      </c>
      <c r="K70" s="79"/>
      <c r="L70" s="86">
        <v>0.8992061979999999</v>
      </c>
      <c r="M70" s="87">
        <v>7.9167808587795949E-7</v>
      </c>
      <c r="N70" s="87">
        <v>7.4129481676572296E-4</v>
      </c>
      <c r="O70" s="87">
        <f>L70/'סכום נכסי הקרן'!$C$42</f>
        <v>7.2917128960325525E-6</v>
      </c>
    </row>
    <row r="71" spans="2:15">
      <c r="B71" s="85" t="s">
        <v>986</v>
      </c>
      <c r="C71" s="79" t="s">
        <v>987</v>
      </c>
      <c r="D71" s="92" t="s">
        <v>125</v>
      </c>
      <c r="E71" s="92" t="s">
        <v>254</v>
      </c>
      <c r="F71" s="79" t="s">
        <v>988</v>
      </c>
      <c r="G71" s="92" t="s">
        <v>133</v>
      </c>
      <c r="H71" s="92" t="s">
        <v>138</v>
      </c>
      <c r="I71" s="86">
        <v>37.541137999999989</v>
      </c>
      <c r="J71" s="88">
        <v>8115</v>
      </c>
      <c r="K71" s="79"/>
      <c r="L71" s="86">
        <v>3.046463363</v>
      </c>
      <c r="M71" s="87">
        <v>3.4460784925690323E-6</v>
      </c>
      <c r="N71" s="87">
        <v>2.5114678985548693E-3</v>
      </c>
      <c r="O71" s="87">
        <f>L71/'סכום נכסי הקרן'!$C$42</f>
        <v>2.4703940253843535E-5</v>
      </c>
    </row>
    <row r="72" spans="2:15">
      <c r="B72" s="85" t="s">
        <v>989</v>
      </c>
      <c r="C72" s="79" t="s">
        <v>990</v>
      </c>
      <c r="D72" s="92" t="s">
        <v>125</v>
      </c>
      <c r="E72" s="92" t="s">
        <v>254</v>
      </c>
      <c r="F72" s="79" t="s">
        <v>991</v>
      </c>
      <c r="G72" s="92" t="s">
        <v>435</v>
      </c>
      <c r="H72" s="92" t="s">
        <v>138</v>
      </c>
      <c r="I72" s="86">
        <v>23.808921999999999</v>
      </c>
      <c r="J72" s="88">
        <v>15690</v>
      </c>
      <c r="K72" s="79"/>
      <c r="L72" s="86">
        <v>3.7356198439999995</v>
      </c>
      <c r="M72" s="87">
        <v>2.4936148107107753E-6</v>
      </c>
      <c r="N72" s="87">
        <v>3.079600245109052E-3</v>
      </c>
      <c r="O72" s="87">
        <f>L72/'סכום נכסי הקרן'!$C$42</f>
        <v>3.0292348353197082E-5</v>
      </c>
    </row>
    <row r="73" spans="2:15">
      <c r="B73" s="85" t="s">
        <v>992</v>
      </c>
      <c r="C73" s="79" t="s">
        <v>993</v>
      </c>
      <c r="D73" s="92" t="s">
        <v>125</v>
      </c>
      <c r="E73" s="92" t="s">
        <v>254</v>
      </c>
      <c r="F73" s="79" t="s">
        <v>785</v>
      </c>
      <c r="G73" s="92" t="s">
        <v>162</v>
      </c>
      <c r="H73" s="92" t="s">
        <v>138</v>
      </c>
      <c r="I73" s="86">
        <v>224.98758399999994</v>
      </c>
      <c r="J73" s="88">
        <v>1695</v>
      </c>
      <c r="K73" s="79"/>
      <c r="L73" s="86">
        <v>3.8135395439999997</v>
      </c>
      <c r="M73" s="87">
        <v>1.3721400507568584E-6</v>
      </c>
      <c r="N73" s="87">
        <v>3.1438363122785313E-3</v>
      </c>
      <c r="O73" s="87">
        <f>L73/'סכום נכסי הקרן'!$C$42</f>
        <v>3.0924203519018557E-5</v>
      </c>
    </row>
    <row r="74" spans="2:15">
      <c r="B74" s="85" t="s">
        <v>994</v>
      </c>
      <c r="C74" s="79" t="s">
        <v>995</v>
      </c>
      <c r="D74" s="92" t="s">
        <v>125</v>
      </c>
      <c r="E74" s="92" t="s">
        <v>254</v>
      </c>
      <c r="F74" s="79" t="s">
        <v>996</v>
      </c>
      <c r="G74" s="92" t="s">
        <v>796</v>
      </c>
      <c r="H74" s="92" t="s">
        <v>138</v>
      </c>
      <c r="I74" s="86">
        <v>5.838404999999999</v>
      </c>
      <c r="J74" s="88">
        <v>29320</v>
      </c>
      <c r="K74" s="79"/>
      <c r="L74" s="86">
        <v>1.7118202249999996</v>
      </c>
      <c r="M74" s="87">
        <v>2.5106344093882091E-6</v>
      </c>
      <c r="N74" s="87">
        <v>1.4112040851693879E-3</v>
      </c>
      <c r="O74" s="87">
        <f>L74/'סכום נכסי הקרן'!$C$42</f>
        <v>1.3881245078252724E-5</v>
      </c>
    </row>
    <row r="75" spans="2:15">
      <c r="B75" s="85" t="s">
        <v>997</v>
      </c>
      <c r="C75" s="79" t="s">
        <v>998</v>
      </c>
      <c r="D75" s="92" t="s">
        <v>125</v>
      </c>
      <c r="E75" s="92" t="s">
        <v>254</v>
      </c>
      <c r="F75" s="79" t="s">
        <v>999</v>
      </c>
      <c r="G75" s="92" t="s">
        <v>1000</v>
      </c>
      <c r="H75" s="92" t="s">
        <v>138</v>
      </c>
      <c r="I75" s="86">
        <v>54.006109999999993</v>
      </c>
      <c r="J75" s="88">
        <v>1790</v>
      </c>
      <c r="K75" s="79"/>
      <c r="L75" s="86">
        <v>0.96670937199999984</v>
      </c>
      <c r="M75" s="87">
        <v>1.3411826854924562E-6</v>
      </c>
      <c r="N75" s="87">
        <v>7.9694362469513041E-4</v>
      </c>
      <c r="O75" s="87">
        <f>L75/'סכום נכסי הקרן'!$C$42</f>
        <v>7.8390998752078548E-6</v>
      </c>
    </row>
    <row r="76" spans="2:15">
      <c r="B76" s="85" t="s">
        <v>1001</v>
      </c>
      <c r="C76" s="79" t="s">
        <v>1002</v>
      </c>
      <c r="D76" s="92" t="s">
        <v>125</v>
      </c>
      <c r="E76" s="92" t="s">
        <v>254</v>
      </c>
      <c r="F76" s="79" t="s">
        <v>1003</v>
      </c>
      <c r="G76" s="92" t="s">
        <v>876</v>
      </c>
      <c r="H76" s="92" t="s">
        <v>138</v>
      </c>
      <c r="I76" s="86">
        <v>5.3397599999999992</v>
      </c>
      <c r="J76" s="88">
        <v>3597</v>
      </c>
      <c r="K76" s="79"/>
      <c r="L76" s="86">
        <v>0.19207116699999999</v>
      </c>
      <c r="M76" s="87">
        <v>1.3894323198304711E-7</v>
      </c>
      <c r="N76" s="87">
        <v>1.5834116898207101E-4</v>
      </c>
      <c r="O76" s="87">
        <f>L76/'סכום נכסי הקרן'!$C$42</f>
        <v>1.5575157383089146E-6</v>
      </c>
    </row>
    <row r="77" spans="2:15">
      <c r="B77" s="85" t="s">
        <v>1004</v>
      </c>
      <c r="C77" s="79" t="s">
        <v>1005</v>
      </c>
      <c r="D77" s="92" t="s">
        <v>125</v>
      </c>
      <c r="E77" s="92" t="s">
        <v>254</v>
      </c>
      <c r="F77" s="79" t="s">
        <v>1006</v>
      </c>
      <c r="G77" s="92" t="s">
        <v>662</v>
      </c>
      <c r="H77" s="92" t="s">
        <v>138</v>
      </c>
      <c r="I77" s="86">
        <v>38.467853999999996</v>
      </c>
      <c r="J77" s="88">
        <v>9451</v>
      </c>
      <c r="K77" s="79"/>
      <c r="L77" s="86">
        <v>3.6355968369999991</v>
      </c>
      <c r="M77" s="87">
        <v>3.0584575640980176E-6</v>
      </c>
      <c r="N77" s="87">
        <v>2.9971424764556136E-3</v>
      </c>
      <c r="O77" s="87">
        <f>L77/'סכום נכסי הקרן'!$C$42</f>
        <v>2.9481256245887279E-5</v>
      </c>
    </row>
    <row r="78" spans="2:15">
      <c r="B78" s="85" t="s">
        <v>1007</v>
      </c>
      <c r="C78" s="79" t="s">
        <v>1008</v>
      </c>
      <c r="D78" s="92" t="s">
        <v>125</v>
      </c>
      <c r="E78" s="92" t="s">
        <v>254</v>
      </c>
      <c r="F78" s="79" t="s">
        <v>1009</v>
      </c>
      <c r="G78" s="92" t="s">
        <v>1000</v>
      </c>
      <c r="H78" s="92" t="s">
        <v>138</v>
      </c>
      <c r="I78" s="86">
        <v>222.67889400000001</v>
      </c>
      <c r="J78" s="88">
        <v>261.60000000000002</v>
      </c>
      <c r="K78" s="79"/>
      <c r="L78" s="86">
        <v>0.58252798699999997</v>
      </c>
      <c r="M78" s="87">
        <v>7.8494596585331325E-7</v>
      </c>
      <c r="N78" s="87">
        <v>4.8022909355443578E-4</v>
      </c>
      <c r="O78" s="87">
        <f>L78/'סכום נכסי הקרן'!$C$42</f>
        <v>4.7237517318667137E-6</v>
      </c>
    </row>
    <row r="79" spans="2:15">
      <c r="B79" s="85" t="s">
        <v>1010</v>
      </c>
      <c r="C79" s="79" t="s">
        <v>1011</v>
      </c>
      <c r="D79" s="92" t="s">
        <v>125</v>
      </c>
      <c r="E79" s="92" t="s">
        <v>254</v>
      </c>
      <c r="F79" s="79" t="s">
        <v>424</v>
      </c>
      <c r="G79" s="92" t="s">
        <v>315</v>
      </c>
      <c r="H79" s="92" t="s">
        <v>138</v>
      </c>
      <c r="I79" s="86">
        <v>403.66792299999992</v>
      </c>
      <c r="J79" s="88">
        <v>2190</v>
      </c>
      <c r="K79" s="79"/>
      <c r="L79" s="86">
        <v>8.8403275199999989</v>
      </c>
      <c r="M79" s="87">
        <v>2.2665863264448445E-6</v>
      </c>
      <c r="N79" s="87">
        <v>7.2878600966753771E-3</v>
      </c>
      <c r="O79" s="87">
        <f>L79/'סכום נכסי הקרן'!$C$42</f>
        <v>7.1686705814649502E-5</v>
      </c>
    </row>
    <row r="80" spans="2:15">
      <c r="B80" s="85" t="s">
        <v>1012</v>
      </c>
      <c r="C80" s="79" t="s">
        <v>1013</v>
      </c>
      <c r="D80" s="92" t="s">
        <v>125</v>
      </c>
      <c r="E80" s="92" t="s">
        <v>254</v>
      </c>
      <c r="F80" s="79" t="s">
        <v>1014</v>
      </c>
      <c r="G80" s="92" t="s">
        <v>133</v>
      </c>
      <c r="H80" s="92" t="s">
        <v>138</v>
      </c>
      <c r="I80" s="86">
        <v>19.174944999999997</v>
      </c>
      <c r="J80" s="88">
        <v>19680</v>
      </c>
      <c r="K80" s="79"/>
      <c r="L80" s="86">
        <v>3.773629109999999</v>
      </c>
      <c r="M80" s="87">
        <v>1.3919516146793931E-6</v>
      </c>
      <c r="N80" s="87">
        <v>3.110934628632584E-3</v>
      </c>
      <c r="O80" s="87">
        <f>L80/'סכום נכסי הקרן'!$C$42</f>
        <v>3.0600567597767871E-5</v>
      </c>
    </row>
    <row r="81" spans="2:15">
      <c r="B81" s="85" t="s">
        <v>1015</v>
      </c>
      <c r="C81" s="79" t="s">
        <v>1016</v>
      </c>
      <c r="D81" s="92" t="s">
        <v>125</v>
      </c>
      <c r="E81" s="92" t="s">
        <v>254</v>
      </c>
      <c r="F81" s="79" t="s">
        <v>1017</v>
      </c>
      <c r="G81" s="92" t="s">
        <v>132</v>
      </c>
      <c r="H81" s="92" t="s">
        <v>138</v>
      </c>
      <c r="I81" s="86">
        <v>2771.7641359999993</v>
      </c>
      <c r="J81" s="88">
        <v>228.2</v>
      </c>
      <c r="K81" s="79"/>
      <c r="L81" s="86">
        <v>6.3251657579999989</v>
      </c>
      <c r="M81" s="87">
        <v>2.4663833033979796E-6</v>
      </c>
      <c r="N81" s="87">
        <v>5.214390872770024E-3</v>
      </c>
      <c r="O81" s="87">
        <f>L81/'סכום נכסי הקרן'!$C$42</f>
        <v>5.1291119689493187E-5</v>
      </c>
    </row>
    <row r="82" spans="2:15">
      <c r="B82" s="85" t="s">
        <v>1018</v>
      </c>
      <c r="C82" s="79" t="s">
        <v>1019</v>
      </c>
      <c r="D82" s="92" t="s">
        <v>125</v>
      </c>
      <c r="E82" s="92" t="s">
        <v>254</v>
      </c>
      <c r="F82" s="79" t="s">
        <v>837</v>
      </c>
      <c r="G82" s="92" t="s">
        <v>132</v>
      </c>
      <c r="H82" s="92" t="s">
        <v>138</v>
      </c>
      <c r="I82" s="86">
        <v>295.49079299999994</v>
      </c>
      <c r="J82" s="88">
        <v>891.3</v>
      </c>
      <c r="K82" s="79"/>
      <c r="L82" s="86">
        <v>2.6337094419999998</v>
      </c>
      <c r="M82" s="87">
        <v>3.3390459315163953E-6</v>
      </c>
      <c r="N82" s="87">
        <v>2.1711985110466786E-3</v>
      </c>
      <c r="O82" s="87">
        <f>L82/'סכום נכסי הקרן'!$C$42</f>
        <v>2.135689583251082E-5</v>
      </c>
    </row>
    <row r="83" spans="2:15">
      <c r="B83" s="82"/>
      <c r="C83" s="79"/>
      <c r="D83" s="79"/>
      <c r="E83" s="79"/>
      <c r="F83" s="79"/>
      <c r="G83" s="79"/>
      <c r="H83" s="79"/>
      <c r="I83" s="86"/>
      <c r="J83" s="88"/>
      <c r="K83" s="79"/>
      <c r="L83" s="79"/>
      <c r="M83" s="79"/>
      <c r="N83" s="87"/>
      <c r="O83" s="79"/>
    </row>
    <row r="84" spans="2:15">
      <c r="B84" s="96" t="s">
        <v>28</v>
      </c>
      <c r="C84" s="81"/>
      <c r="D84" s="81"/>
      <c r="E84" s="81"/>
      <c r="F84" s="81"/>
      <c r="G84" s="81"/>
      <c r="H84" s="81"/>
      <c r="I84" s="89"/>
      <c r="J84" s="91"/>
      <c r="K84" s="81"/>
      <c r="L84" s="89">
        <v>34.495086477000001</v>
      </c>
      <c r="M84" s="81"/>
      <c r="N84" s="90">
        <v>2.8437336026108539E-2</v>
      </c>
      <c r="O84" s="90">
        <f>L84/'סכום נכסי הקרן'!$C$42</f>
        <v>2.7972256805340552E-4</v>
      </c>
    </row>
    <row r="85" spans="2:15">
      <c r="B85" s="85" t="s">
        <v>1020</v>
      </c>
      <c r="C85" s="79" t="s">
        <v>1021</v>
      </c>
      <c r="D85" s="92" t="s">
        <v>125</v>
      </c>
      <c r="E85" s="92" t="s">
        <v>254</v>
      </c>
      <c r="F85" s="79" t="s">
        <v>1022</v>
      </c>
      <c r="G85" s="92" t="s">
        <v>942</v>
      </c>
      <c r="H85" s="92" t="s">
        <v>138</v>
      </c>
      <c r="I85" s="86">
        <v>14.860106999999998</v>
      </c>
      <c r="J85" s="88">
        <v>2980</v>
      </c>
      <c r="K85" s="79"/>
      <c r="L85" s="86">
        <v>0.44283119199999993</v>
      </c>
      <c r="M85" s="87">
        <v>3.0289042212755545E-6</v>
      </c>
      <c r="N85" s="87">
        <v>3.6506472938233314E-4</v>
      </c>
      <c r="O85" s="87">
        <f>L85/'סכום נכסי הקרן'!$C$42</f>
        <v>3.5909426788357914E-6</v>
      </c>
    </row>
    <row r="86" spans="2:15">
      <c r="B86" s="85" t="s">
        <v>1023</v>
      </c>
      <c r="C86" s="79" t="s">
        <v>1024</v>
      </c>
      <c r="D86" s="92" t="s">
        <v>125</v>
      </c>
      <c r="E86" s="92" t="s">
        <v>254</v>
      </c>
      <c r="F86" s="79" t="s">
        <v>1025</v>
      </c>
      <c r="G86" s="92" t="s">
        <v>134</v>
      </c>
      <c r="H86" s="92" t="s">
        <v>138</v>
      </c>
      <c r="I86" s="86">
        <v>194.23750799999999</v>
      </c>
      <c r="J86" s="88">
        <v>351.7</v>
      </c>
      <c r="K86" s="79"/>
      <c r="L86" s="86">
        <v>0.68313331500000007</v>
      </c>
      <c r="M86" s="87">
        <v>3.5323681755440739E-6</v>
      </c>
      <c r="N86" s="87">
        <v>5.6316692066382538E-4</v>
      </c>
      <c r="O86" s="87">
        <f>L86/'סכום נכסי הקרן'!$C$42</f>
        <v>5.5395659124393275E-6</v>
      </c>
    </row>
    <row r="87" spans="2:15">
      <c r="B87" s="85" t="s">
        <v>1026</v>
      </c>
      <c r="C87" s="79" t="s">
        <v>1027</v>
      </c>
      <c r="D87" s="92" t="s">
        <v>125</v>
      </c>
      <c r="E87" s="92" t="s">
        <v>254</v>
      </c>
      <c r="F87" s="79" t="s">
        <v>1028</v>
      </c>
      <c r="G87" s="92" t="s">
        <v>134</v>
      </c>
      <c r="H87" s="92" t="s">
        <v>138</v>
      </c>
      <c r="I87" s="86">
        <v>61.828279999999992</v>
      </c>
      <c r="J87" s="88">
        <v>1739</v>
      </c>
      <c r="K87" s="79"/>
      <c r="L87" s="86">
        <v>1.0751937909999998</v>
      </c>
      <c r="M87" s="87">
        <v>4.6575859669803146E-6</v>
      </c>
      <c r="N87" s="87">
        <v>8.8637688003012183E-4</v>
      </c>
      <c r="O87" s="87">
        <f>L87/'סכום נכסי הקרן'!$C$42</f>
        <v>8.7188060413800972E-6</v>
      </c>
    </row>
    <row r="88" spans="2:15">
      <c r="B88" s="85" t="s">
        <v>1029</v>
      </c>
      <c r="C88" s="79" t="s">
        <v>1030</v>
      </c>
      <c r="D88" s="92" t="s">
        <v>125</v>
      </c>
      <c r="E88" s="92" t="s">
        <v>254</v>
      </c>
      <c r="F88" s="79" t="s">
        <v>1031</v>
      </c>
      <c r="G88" s="92" t="s">
        <v>133</v>
      </c>
      <c r="H88" s="92" t="s">
        <v>138</v>
      </c>
      <c r="I88" s="86">
        <v>6.6759899999999979</v>
      </c>
      <c r="J88" s="88">
        <v>7548</v>
      </c>
      <c r="K88" s="79"/>
      <c r="L88" s="86">
        <v>0.50390375899999995</v>
      </c>
      <c r="M88" s="87">
        <v>6.6527055306427479E-7</v>
      </c>
      <c r="N88" s="87">
        <v>4.1541222194229585E-4</v>
      </c>
      <c r="O88" s="87">
        <f>L88/'סכום נכסי הקרן'!$C$42</f>
        <v>4.0861835094463831E-6</v>
      </c>
    </row>
    <row r="89" spans="2:15">
      <c r="B89" s="85" t="s">
        <v>1032</v>
      </c>
      <c r="C89" s="79" t="s">
        <v>1033</v>
      </c>
      <c r="D89" s="92" t="s">
        <v>125</v>
      </c>
      <c r="E89" s="92" t="s">
        <v>254</v>
      </c>
      <c r="F89" s="79" t="s">
        <v>1034</v>
      </c>
      <c r="G89" s="92" t="s">
        <v>1035</v>
      </c>
      <c r="H89" s="92" t="s">
        <v>138</v>
      </c>
      <c r="I89" s="86">
        <v>912.0148999999999</v>
      </c>
      <c r="J89" s="88">
        <v>104.8</v>
      </c>
      <c r="K89" s="79"/>
      <c r="L89" s="86">
        <v>0.95579161499999987</v>
      </c>
      <c r="M89" s="87">
        <v>2.7305613532546364E-6</v>
      </c>
      <c r="N89" s="87">
        <v>7.8794315662361505E-4</v>
      </c>
      <c r="O89" s="87">
        <f>L89/'סכום נכסי הקרן'!$C$42</f>
        <v>7.7505671786031003E-6</v>
      </c>
    </row>
    <row r="90" spans="2:15">
      <c r="B90" s="85" t="s">
        <v>1036</v>
      </c>
      <c r="C90" s="79" t="s">
        <v>1037</v>
      </c>
      <c r="D90" s="92" t="s">
        <v>125</v>
      </c>
      <c r="E90" s="92" t="s">
        <v>254</v>
      </c>
      <c r="F90" s="79" t="s">
        <v>1038</v>
      </c>
      <c r="G90" s="92" t="s">
        <v>935</v>
      </c>
      <c r="H90" s="92" t="s">
        <v>138</v>
      </c>
      <c r="I90" s="86">
        <v>97.319216999999995</v>
      </c>
      <c r="J90" s="88">
        <v>280</v>
      </c>
      <c r="K90" s="79"/>
      <c r="L90" s="86">
        <v>0.27249380899999992</v>
      </c>
      <c r="M90" s="87">
        <v>5.0415750417440792E-6</v>
      </c>
      <c r="N90" s="87">
        <v>2.2464063155006064E-4</v>
      </c>
      <c r="O90" s="87">
        <f>L90/'סכום נכסי הקרן'!$C$42</f>
        <v>2.2096673995282345E-6</v>
      </c>
    </row>
    <row r="91" spans="2:15">
      <c r="B91" s="85" t="s">
        <v>1039</v>
      </c>
      <c r="C91" s="79" t="s">
        <v>1040</v>
      </c>
      <c r="D91" s="92" t="s">
        <v>125</v>
      </c>
      <c r="E91" s="92" t="s">
        <v>254</v>
      </c>
      <c r="F91" s="79" t="s">
        <v>1041</v>
      </c>
      <c r="G91" s="92" t="s">
        <v>160</v>
      </c>
      <c r="H91" s="92" t="s">
        <v>138</v>
      </c>
      <c r="I91" s="86">
        <v>58.410729999999994</v>
      </c>
      <c r="J91" s="88">
        <v>517.9</v>
      </c>
      <c r="K91" s="79"/>
      <c r="L91" s="86">
        <v>0.30250917299999991</v>
      </c>
      <c r="M91" s="87">
        <v>1.3563240821236187E-6</v>
      </c>
      <c r="N91" s="87">
        <v>2.4938493803507497E-4</v>
      </c>
      <c r="O91" s="87">
        <f>L91/'סכום נכסי הקרן'!$C$42</f>
        <v>2.4530636497372562E-6</v>
      </c>
    </row>
    <row r="92" spans="2:15">
      <c r="B92" s="85" t="s">
        <v>1042</v>
      </c>
      <c r="C92" s="79" t="s">
        <v>1043</v>
      </c>
      <c r="D92" s="92" t="s">
        <v>125</v>
      </c>
      <c r="E92" s="92" t="s">
        <v>254</v>
      </c>
      <c r="F92" s="79" t="s">
        <v>1044</v>
      </c>
      <c r="G92" s="92" t="s">
        <v>631</v>
      </c>
      <c r="H92" s="92" t="s">
        <v>138</v>
      </c>
      <c r="I92" s="86">
        <v>61.231872999999993</v>
      </c>
      <c r="J92" s="88">
        <v>1405</v>
      </c>
      <c r="K92" s="79"/>
      <c r="L92" s="86">
        <v>0.86030782099999992</v>
      </c>
      <c r="M92" s="87">
        <v>2.1873389775883737E-6</v>
      </c>
      <c r="N92" s="87">
        <v>7.0922746078571112E-4</v>
      </c>
      <c r="O92" s="87">
        <f>L92/'סכום נכסי הקרן'!$C$42</f>
        <v>6.9762838010858159E-6</v>
      </c>
    </row>
    <row r="93" spans="2:15">
      <c r="B93" s="85" t="s">
        <v>1045</v>
      </c>
      <c r="C93" s="79" t="s">
        <v>1046</v>
      </c>
      <c r="D93" s="92" t="s">
        <v>125</v>
      </c>
      <c r="E93" s="92" t="s">
        <v>254</v>
      </c>
      <c r="F93" s="79" t="s">
        <v>1047</v>
      </c>
      <c r="G93" s="92" t="s">
        <v>134</v>
      </c>
      <c r="H93" s="92" t="s">
        <v>138</v>
      </c>
      <c r="I93" s="86">
        <v>32.688052999999989</v>
      </c>
      <c r="J93" s="88">
        <v>2138</v>
      </c>
      <c r="K93" s="79"/>
      <c r="L93" s="86">
        <v>0.69887056899999989</v>
      </c>
      <c r="M93" s="87">
        <v>4.9137159315195526E-6</v>
      </c>
      <c r="N93" s="87">
        <v>5.7614052432255537E-4</v>
      </c>
      <c r="O93" s="87">
        <f>L93/'סכום נכסי הקרן'!$C$42</f>
        <v>5.6671801773266999E-6</v>
      </c>
    </row>
    <row r="94" spans="2:15">
      <c r="B94" s="85" t="s">
        <v>1048</v>
      </c>
      <c r="C94" s="79" t="s">
        <v>1049</v>
      </c>
      <c r="D94" s="92" t="s">
        <v>125</v>
      </c>
      <c r="E94" s="92" t="s">
        <v>254</v>
      </c>
      <c r="F94" s="79" t="s">
        <v>1050</v>
      </c>
      <c r="G94" s="92" t="s">
        <v>796</v>
      </c>
      <c r="H94" s="92" t="s">
        <v>138</v>
      </c>
      <c r="I94" s="86">
        <v>5.4328049999999992</v>
      </c>
      <c r="J94" s="88">
        <v>0</v>
      </c>
      <c r="K94" s="79"/>
      <c r="L94" s="86">
        <v>5.0000000000000001E-9</v>
      </c>
      <c r="M94" s="87">
        <v>3.4364592762112955E-6</v>
      </c>
      <c r="N94" s="87">
        <v>4.1219400979135772E-12</v>
      </c>
      <c r="O94" s="87">
        <f>L94/'סכום נכסי הקרן'!$C$42</f>
        <v>4.0545277113584535E-14</v>
      </c>
    </row>
    <row r="95" spans="2:15">
      <c r="B95" s="85" t="s">
        <v>1051</v>
      </c>
      <c r="C95" s="79" t="s">
        <v>1052</v>
      </c>
      <c r="D95" s="92" t="s">
        <v>125</v>
      </c>
      <c r="E95" s="92" t="s">
        <v>254</v>
      </c>
      <c r="F95" s="79" t="s">
        <v>1053</v>
      </c>
      <c r="G95" s="92" t="s">
        <v>1035</v>
      </c>
      <c r="H95" s="92" t="s">
        <v>138</v>
      </c>
      <c r="I95" s="86">
        <v>60.864499999999992</v>
      </c>
      <c r="J95" s="88">
        <v>292</v>
      </c>
      <c r="K95" s="79"/>
      <c r="L95" s="86">
        <v>0.17772433899999995</v>
      </c>
      <c r="M95" s="87">
        <v>2.2474562529868165E-6</v>
      </c>
      <c r="N95" s="87">
        <v>1.4651381585985713E-4</v>
      </c>
      <c r="O95" s="87">
        <f>L95/'סכום נכסי הקרן'!$C$42</f>
        <v>1.4411765149167277E-6</v>
      </c>
    </row>
    <row r="96" spans="2:15">
      <c r="B96" s="85" t="s">
        <v>1054</v>
      </c>
      <c r="C96" s="79" t="s">
        <v>1055</v>
      </c>
      <c r="D96" s="92" t="s">
        <v>125</v>
      </c>
      <c r="E96" s="92" t="s">
        <v>254</v>
      </c>
      <c r="F96" s="79" t="s">
        <v>1056</v>
      </c>
      <c r="G96" s="92" t="s">
        <v>159</v>
      </c>
      <c r="H96" s="92" t="s">
        <v>138</v>
      </c>
      <c r="I96" s="86">
        <v>37.652205000000002</v>
      </c>
      <c r="J96" s="88">
        <v>599.5</v>
      </c>
      <c r="K96" s="79"/>
      <c r="L96" s="86">
        <v>0.22572497</v>
      </c>
      <c r="M96" s="87">
        <v>6.2415135306099722E-6</v>
      </c>
      <c r="N96" s="87">
        <v>1.8608496098866786E-4</v>
      </c>
      <c r="O96" s="87">
        <f>L96/'סכום נכסי הקרן'!$C$42</f>
        <v>1.8304162920211111E-6</v>
      </c>
    </row>
    <row r="97" spans="2:15">
      <c r="B97" s="85" t="s">
        <v>1057</v>
      </c>
      <c r="C97" s="79" t="s">
        <v>1058</v>
      </c>
      <c r="D97" s="92" t="s">
        <v>125</v>
      </c>
      <c r="E97" s="92" t="s">
        <v>254</v>
      </c>
      <c r="F97" s="79" t="s">
        <v>1059</v>
      </c>
      <c r="G97" s="92" t="s">
        <v>161</v>
      </c>
      <c r="H97" s="92" t="s">
        <v>138</v>
      </c>
      <c r="I97" s="86">
        <v>86.034671999999986</v>
      </c>
      <c r="J97" s="88">
        <v>320.89999999999998</v>
      </c>
      <c r="K97" s="79"/>
      <c r="L97" s="86">
        <v>0.27608526399999994</v>
      </c>
      <c r="M97" s="87">
        <v>5.5782160157231912E-6</v>
      </c>
      <c r="N97" s="87">
        <v>2.2760138402493112E-4</v>
      </c>
      <c r="O97" s="87">
        <f>L97/'סכום נכסי הקרן'!$C$42</f>
        <v>2.2387907071714284E-6</v>
      </c>
    </row>
    <row r="98" spans="2:15">
      <c r="B98" s="85" t="s">
        <v>1060</v>
      </c>
      <c r="C98" s="79" t="s">
        <v>1061</v>
      </c>
      <c r="D98" s="92" t="s">
        <v>125</v>
      </c>
      <c r="E98" s="92" t="s">
        <v>254</v>
      </c>
      <c r="F98" s="79" t="s">
        <v>1062</v>
      </c>
      <c r="G98" s="92" t="s">
        <v>435</v>
      </c>
      <c r="H98" s="92" t="s">
        <v>138</v>
      </c>
      <c r="I98" s="86">
        <v>120.44205799999997</v>
      </c>
      <c r="J98" s="88">
        <v>599.6</v>
      </c>
      <c r="K98" s="79"/>
      <c r="L98" s="86">
        <v>0.72217057799999973</v>
      </c>
      <c r="M98" s="87">
        <v>3.5184221776230647E-6</v>
      </c>
      <c r="N98" s="87">
        <v>5.9534877259832472E-4</v>
      </c>
      <c r="O98" s="87">
        <f>L98/'סכום נכסי הקרן'!$C$42</f>
        <v>5.8561212416575009E-6</v>
      </c>
    </row>
    <row r="99" spans="2:15">
      <c r="B99" s="85" t="s">
        <v>1063</v>
      </c>
      <c r="C99" s="79" t="s">
        <v>1064</v>
      </c>
      <c r="D99" s="92" t="s">
        <v>125</v>
      </c>
      <c r="E99" s="92" t="s">
        <v>254</v>
      </c>
      <c r="F99" s="79" t="s">
        <v>1065</v>
      </c>
      <c r="G99" s="92" t="s">
        <v>435</v>
      </c>
      <c r="H99" s="92" t="s">
        <v>138</v>
      </c>
      <c r="I99" s="86">
        <v>75.194900999999987</v>
      </c>
      <c r="J99" s="88">
        <v>1653</v>
      </c>
      <c r="K99" s="79"/>
      <c r="L99" s="86">
        <v>1.2429717099999997</v>
      </c>
      <c r="M99" s="87">
        <v>4.9536268244433517E-6</v>
      </c>
      <c r="N99" s="87">
        <v>1.024690986404241E-3</v>
      </c>
      <c r="O99" s="87">
        <f>L99/'סכום נכסי הקרן'!$C$42</f>
        <v>1.0079326485259205E-5</v>
      </c>
    </row>
    <row r="100" spans="2:15">
      <c r="B100" s="85" t="s">
        <v>1066</v>
      </c>
      <c r="C100" s="79" t="s">
        <v>1067</v>
      </c>
      <c r="D100" s="92" t="s">
        <v>125</v>
      </c>
      <c r="E100" s="92" t="s">
        <v>254</v>
      </c>
      <c r="F100" s="79" t="s">
        <v>1068</v>
      </c>
      <c r="G100" s="92" t="s">
        <v>631</v>
      </c>
      <c r="H100" s="92" t="s">
        <v>138</v>
      </c>
      <c r="I100" s="86">
        <v>4004.8199999999993</v>
      </c>
      <c r="J100" s="88">
        <v>91</v>
      </c>
      <c r="K100" s="79"/>
      <c r="L100" s="86">
        <v>3.6443861999999996</v>
      </c>
      <c r="M100" s="87">
        <v>4.2452605135657689E-6</v>
      </c>
      <c r="N100" s="87">
        <v>3.0043883220125774E-3</v>
      </c>
      <c r="O100" s="87">
        <f>L100/'סכום נכסי הקרן'!$C$42</f>
        <v>2.9552529677584661E-5</v>
      </c>
    </row>
    <row r="101" spans="2:15">
      <c r="B101" s="85" t="s">
        <v>1069</v>
      </c>
      <c r="C101" s="79" t="s">
        <v>1070</v>
      </c>
      <c r="D101" s="92" t="s">
        <v>125</v>
      </c>
      <c r="E101" s="92" t="s">
        <v>254</v>
      </c>
      <c r="F101" s="79" t="s">
        <v>1071</v>
      </c>
      <c r="G101" s="92" t="s">
        <v>132</v>
      </c>
      <c r="H101" s="92" t="s">
        <v>138</v>
      </c>
      <c r="I101" s="86">
        <v>70.774068999999997</v>
      </c>
      <c r="J101" s="88">
        <v>919.7</v>
      </c>
      <c r="K101" s="79"/>
      <c r="L101" s="86">
        <v>0.65090911299999998</v>
      </c>
      <c r="M101" s="87">
        <v>3.5385265236738162E-6</v>
      </c>
      <c r="N101" s="87">
        <v>5.3660167459441196E-4</v>
      </c>
      <c r="O101" s="87">
        <f>L101/'סכום נכסי הקרן'!$C$42</f>
        <v>5.2782580724685018E-6</v>
      </c>
    </row>
    <row r="102" spans="2:15">
      <c r="B102" s="85" t="s">
        <v>1072</v>
      </c>
      <c r="C102" s="79" t="s">
        <v>1073</v>
      </c>
      <c r="D102" s="92" t="s">
        <v>125</v>
      </c>
      <c r="E102" s="92" t="s">
        <v>254</v>
      </c>
      <c r="F102" s="79" t="s">
        <v>1074</v>
      </c>
      <c r="G102" s="92" t="s">
        <v>662</v>
      </c>
      <c r="H102" s="92" t="s">
        <v>138</v>
      </c>
      <c r="I102" s="86">
        <v>52.16255799999999</v>
      </c>
      <c r="J102" s="88">
        <v>1475</v>
      </c>
      <c r="K102" s="79"/>
      <c r="L102" s="86">
        <v>0.76939773099999986</v>
      </c>
      <c r="M102" s="87">
        <v>3.5958170345546165E-6</v>
      </c>
      <c r="N102" s="87">
        <v>6.342822717305247E-4</v>
      </c>
      <c r="O102" s="87">
        <f>L102/'סכום נכסי הקרן'!$C$42</f>
        <v>6.2390888427916337E-6</v>
      </c>
    </row>
    <row r="103" spans="2:15">
      <c r="B103" s="85" t="s">
        <v>1075</v>
      </c>
      <c r="C103" s="79" t="s">
        <v>1076</v>
      </c>
      <c r="D103" s="92" t="s">
        <v>125</v>
      </c>
      <c r="E103" s="92" t="s">
        <v>254</v>
      </c>
      <c r="F103" s="79" t="s">
        <v>1077</v>
      </c>
      <c r="G103" s="92" t="s">
        <v>796</v>
      </c>
      <c r="H103" s="92" t="s">
        <v>138</v>
      </c>
      <c r="I103" s="86">
        <v>38.933969999999995</v>
      </c>
      <c r="J103" s="88">
        <v>1459</v>
      </c>
      <c r="K103" s="79"/>
      <c r="L103" s="86">
        <v>0.56804662299999986</v>
      </c>
      <c r="M103" s="87">
        <v>3.1678100972295672E-6</v>
      </c>
      <c r="N103" s="87">
        <v>4.6829083056561927E-4</v>
      </c>
      <c r="O103" s="87">
        <f>L103/'סכום נכסי הקרן'!$C$42</f>
        <v>4.6063215485941759E-6</v>
      </c>
    </row>
    <row r="104" spans="2:15">
      <c r="B104" s="85" t="s">
        <v>1078</v>
      </c>
      <c r="C104" s="79" t="s">
        <v>1079</v>
      </c>
      <c r="D104" s="92" t="s">
        <v>125</v>
      </c>
      <c r="E104" s="92" t="s">
        <v>254</v>
      </c>
      <c r="F104" s="79" t="s">
        <v>1080</v>
      </c>
      <c r="G104" s="92" t="s">
        <v>134</v>
      </c>
      <c r="H104" s="92" t="s">
        <v>138</v>
      </c>
      <c r="I104" s="86">
        <v>52.205809999999992</v>
      </c>
      <c r="J104" s="88">
        <v>641.9</v>
      </c>
      <c r="K104" s="79"/>
      <c r="L104" s="86">
        <v>0.33510909499999997</v>
      </c>
      <c r="M104" s="87">
        <v>4.5299156349384568E-6</v>
      </c>
      <c r="N104" s="87">
        <v>2.7625992317120604E-4</v>
      </c>
      <c r="O104" s="87">
        <f>L104/'סכום נכסי הקרן'!$C$42</f>
        <v>2.7174182240115049E-6</v>
      </c>
    </row>
    <row r="105" spans="2:15">
      <c r="B105" s="85" t="s">
        <v>1081</v>
      </c>
      <c r="C105" s="79" t="s">
        <v>1082</v>
      </c>
      <c r="D105" s="92" t="s">
        <v>125</v>
      </c>
      <c r="E105" s="92" t="s">
        <v>254</v>
      </c>
      <c r="F105" s="79" t="s">
        <v>1083</v>
      </c>
      <c r="G105" s="92" t="s">
        <v>576</v>
      </c>
      <c r="H105" s="92" t="s">
        <v>138</v>
      </c>
      <c r="I105" s="86">
        <v>21.898800999999995</v>
      </c>
      <c r="J105" s="88">
        <v>19150</v>
      </c>
      <c r="K105" s="79"/>
      <c r="L105" s="86">
        <v>4.1936203419999991</v>
      </c>
      <c r="M105" s="87">
        <v>5.9993559242911044E-6</v>
      </c>
      <c r="N105" s="87">
        <v>3.4571703686231692E-3</v>
      </c>
      <c r="O105" s="87">
        <f>L105/'סכום נכסי הקרן'!$C$42</f>
        <v>3.4006299775111025E-5</v>
      </c>
    </row>
    <row r="106" spans="2:15">
      <c r="B106" s="85" t="s">
        <v>1084</v>
      </c>
      <c r="C106" s="79" t="s">
        <v>1085</v>
      </c>
      <c r="D106" s="92" t="s">
        <v>125</v>
      </c>
      <c r="E106" s="92" t="s">
        <v>254</v>
      </c>
      <c r="F106" s="79" t="s">
        <v>1086</v>
      </c>
      <c r="G106" s="92" t="s">
        <v>133</v>
      </c>
      <c r="H106" s="92" t="s">
        <v>138</v>
      </c>
      <c r="I106" s="86">
        <v>54.129369999999987</v>
      </c>
      <c r="J106" s="88">
        <v>1559</v>
      </c>
      <c r="K106" s="79"/>
      <c r="L106" s="86">
        <v>0.84387687199999983</v>
      </c>
      <c r="M106" s="87">
        <v>3.760337749367549E-6</v>
      </c>
      <c r="N106" s="87">
        <v>6.9568198327973646E-4</v>
      </c>
      <c r="O106" s="87">
        <f>L106/'סכום נכסי הקרן'!$C$42</f>
        <v>6.8430443249969805E-6</v>
      </c>
    </row>
    <row r="107" spans="2:15">
      <c r="B107" s="85" t="s">
        <v>1087</v>
      </c>
      <c r="C107" s="79" t="s">
        <v>1088</v>
      </c>
      <c r="D107" s="92" t="s">
        <v>125</v>
      </c>
      <c r="E107" s="92" t="s">
        <v>254</v>
      </c>
      <c r="F107" s="79" t="s">
        <v>1089</v>
      </c>
      <c r="G107" s="92" t="s">
        <v>662</v>
      </c>
      <c r="H107" s="92" t="s">
        <v>138</v>
      </c>
      <c r="I107" s="86">
        <v>2.1998109999999995</v>
      </c>
      <c r="J107" s="88">
        <v>13930</v>
      </c>
      <c r="K107" s="79"/>
      <c r="L107" s="86">
        <v>0.30643362899999993</v>
      </c>
      <c r="M107" s="87">
        <v>6.6163231497366464E-7</v>
      </c>
      <c r="N107" s="87">
        <v>2.526202125448545E-4</v>
      </c>
      <c r="O107" s="87">
        <f>L107/'סכום נכסי הקרן'!$C$42</f>
        <v>2.4848872809452703E-6</v>
      </c>
    </row>
    <row r="108" spans="2:15">
      <c r="B108" s="85" t="s">
        <v>1090</v>
      </c>
      <c r="C108" s="79" t="s">
        <v>1091</v>
      </c>
      <c r="D108" s="92" t="s">
        <v>125</v>
      </c>
      <c r="E108" s="92" t="s">
        <v>254</v>
      </c>
      <c r="F108" s="79" t="s">
        <v>1092</v>
      </c>
      <c r="G108" s="92" t="s">
        <v>133</v>
      </c>
      <c r="H108" s="92" t="s">
        <v>138</v>
      </c>
      <c r="I108" s="86">
        <v>141.47084499999997</v>
      </c>
      <c r="J108" s="88">
        <v>647.9</v>
      </c>
      <c r="K108" s="79"/>
      <c r="L108" s="86">
        <v>0.91658960499999986</v>
      </c>
      <c r="M108" s="87">
        <v>3.5706830625167157E-6</v>
      </c>
      <c r="N108" s="87">
        <v>7.5562548923605326E-4</v>
      </c>
      <c r="O108" s="87">
        <f>L108/'סכום נכסי הקרן'!$C$42</f>
        <v>7.4326759068311973E-6</v>
      </c>
    </row>
    <row r="109" spans="2:15">
      <c r="B109" s="85" t="s">
        <v>1093</v>
      </c>
      <c r="C109" s="79" t="s">
        <v>1094</v>
      </c>
      <c r="D109" s="92" t="s">
        <v>125</v>
      </c>
      <c r="E109" s="92" t="s">
        <v>254</v>
      </c>
      <c r="F109" s="79" t="s">
        <v>1095</v>
      </c>
      <c r="G109" s="92" t="s">
        <v>133</v>
      </c>
      <c r="H109" s="92" t="s">
        <v>138</v>
      </c>
      <c r="I109" s="86">
        <v>231.42350699999994</v>
      </c>
      <c r="J109" s="88">
        <v>59.5</v>
      </c>
      <c r="K109" s="79"/>
      <c r="L109" s="86">
        <v>0.13769698699999997</v>
      </c>
      <c r="M109" s="87">
        <v>1.3235940376578242E-6</v>
      </c>
      <c r="N109" s="87">
        <v>1.1351574641543688E-4</v>
      </c>
      <c r="O109" s="87">
        <f>L109/'סכום נכסי הקרן'!$C$42</f>
        <v>1.1165924991241291E-6</v>
      </c>
    </row>
    <row r="110" spans="2:15">
      <c r="B110" s="85" t="s">
        <v>1096</v>
      </c>
      <c r="C110" s="79" t="s">
        <v>1097</v>
      </c>
      <c r="D110" s="92" t="s">
        <v>125</v>
      </c>
      <c r="E110" s="92" t="s">
        <v>254</v>
      </c>
      <c r="F110" s="79" t="s">
        <v>1098</v>
      </c>
      <c r="G110" s="92" t="s">
        <v>134</v>
      </c>
      <c r="H110" s="92" t="s">
        <v>138</v>
      </c>
      <c r="I110" s="86">
        <v>1059.2500599999998</v>
      </c>
      <c r="J110" s="88">
        <v>159.9</v>
      </c>
      <c r="K110" s="79"/>
      <c r="L110" s="86">
        <v>1.6937408459999996</v>
      </c>
      <c r="M110" s="87">
        <v>2.2853986515197229E-6</v>
      </c>
      <c r="N110" s="87">
        <v>1.3962996617202926E-3</v>
      </c>
      <c r="O110" s="87">
        <f>L110/'סכום נכסי הקרן'!$C$42</f>
        <v>1.373463839193342E-5</v>
      </c>
    </row>
    <row r="111" spans="2:15">
      <c r="B111" s="85" t="s">
        <v>1099</v>
      </c>
      <c r="C111" s="79" t="s">
        <v>1100</v>
      </c>
      <c r="D111" s="92" t="s">
        <v>125</v>
      </c>
      <c r="E111" s="92" t="s">
        <v>254</v>
      </c>
      <c r="F111" s="79" t="s">
        <v>1101</v>
      </c>
      <c r="G111" s="92" t="s">
        <v>911</v>
      </c>
      <c r="H111" s="92" t="s">
        <v>138</v>
      </c>
      <c r="I111" s="86">
        <v>25.985614999999992</v>
      </c>
      <c r="J111" s="88">
        <v>2049</v>
      </c>
      <c r="K111" s="79"/>
      <c r="L111" s="86">
        <v>0.53244525999999992</v>
      </c>
      <c r="M111" s="87">
        <v>2.4675953569852225E-6</v>
      </c>
      <c r="N111" s="87">
        <v>4.3894149342760394E-4</v>
      </c>
      <c r="O111" s="87">
        <f>L111/'סכום נכסי הקרן'!$C$42</f>
        <v>4.3176281229029127E-6</v>
      </c>
    </row>
    <row r="112" spans="2:15">
      <c r="B112" s="85" t="s">
        <v>1102</v>
      </c>
      <c r="C112" s="79" t="s">
        <v>1103</v>
      </c>
      <c r="D112" s="92" t="s">
        <v>125</v>
      </c>
      <c r="E112" s="92" t="s">
        <v>254</v>
      </c>
      <c r="F112" s="79" t="s">
        <v>1104</v>
      </c>
      <c r="G112" s="92" t="s">
        <v>631</v>
      </c>
      <c r="H112" s="92" t="s">
        <v>138</v>
      </c>
      <c r="I112" s="86">
        <v>12.414941999999998</v>
      </c>
      <c r="J112" s="88">
        <v>27700</v>
      </c>
      <c r="K112" s="79"/>
      <c r="L112" s="86">
        <v>3.4389389339999994</v>
      </c>
      <c r="M112" s="87">
        <v>1.6112439003783291E-6</v>
      </c>
      <c r="N112" s="87">
        <v>2.8350200572661542E-3</v>
      </c>
      <c r="O112" s="87">
        <f>L112/'סכום נכסי הקרן'!$C$42</f>
        <v>2.7886546411144996E-5</v>
      </c>
    </row>
    <row r="113" spans="2:15">
      <c r="B113" s="85" t="s">
        <v>1105</v>
      </c>
      <c r="C113" s="79" t="s">
        <v>1106</v>
      </c>
      <c r="D113" s="92" t="s">
        <v>125</v>
      </c>
      <c r="E113" s="92" t="s">
        <v>254</v>
      </c>
      <c r="F113" s="79" t="s">
        <v>1107</v>
      </c>
      <c r="G113" s="92" t="s">
        <v>576</v>
      </c>
      <c r="H113" s="92" t="s">
        <v>138</v>
      </c>
      <c r="I113" s="86">
        <v>0.68050900000000003</v>
      </c>
      <c r="J113" s="88">
        <v>96.6</v>
      </c>
      <c r="K113" s="79"/>
      <c r="L113" s="86">
        <v>6.5737199999999982E-4</v>
      </c>
      <c r="M113" s="87">
        <v>9.9263186622679297E-8</v>
      </c>
      <c r="N113" s="87">
        <v>5.4192960120912869E-7</v>
      </c>
      <c r="O113" s="87">
        <f>L113/'סכום נכסי הקרן'!$C$42</f>
        <v>5.3306659813422573E-9</v>
      </c>
    </row>
    <row r="114" spans="2:15">
      <c r="B114" s="85" t="s">
        <v>1108</v>
      </c>
      <c r="C114" s="79" t="s">
        <v>1109</v>
      </c>
      <c r="D114" s="92" t="s">
        <v>125</v>
      </c>
      <c r="E114" s="92" t="s">
        <v>254</v>
      </c>
      <c r="F114" s="79" t="s">
        <v>1110</v>
      </c>
      <c r="G114" s="92" t="s">
        <v>435</v>
      </c>
      <c r="H114" s="92" t="s">
        <v>138</v>
      </c>
      <c r="I114" s="86">
        <v>32.853184999999996</v>
      </c>
      <c r="J114" s="88">
        <v>603</v>
      </c>
      <c r="K114" s="79"/>
      <c r="L114" s="86">
        <v>0.19810470499999996</v>
      </c>
      <c r="M114" s="87">
        <v>2.5030286758326791E-6</v>
      </c>
      <c r="N114" s="87">
        <v>1.6331514542496802E-4</v>
      </c>
      <c r="O114" s="87">
        <f>L114/'סכום נכסי הקרן'!$C$42</f>
        <v>1.6064420323459829E-6</v>
      </c>
    </row>
    <row r="115" spans="2:15">
      <c r="B115" s="85" t="s">
        <v>1111</v>
      </c>
      <c r="C115" s="79" t="s">
        <v>1112</v>
      </c>
      <c r="D115" s="92" t="s">
        <v>125</v>
      </c>
      <c r="E115" s="92" t="s">
        <v>254</v>
      </c>
      <c r="F115" s="79" t="s">
        <v>1113</v>
      </c>
      <c r="G115" s="92" t="s">
        <v>435</v>
      </c>
      <c r="H115" s="92" t="s">
        <v>138</v>
      </c>
      <c r="I115" s="86">
        <v>72.07861699999998</v>
      </c>
      <c r="J115" s="88">
        <v>1541</v>
      </c>
      <c r="K115" s="79"/>
      <c r="L115" s="86">
        <v>1.1107314859999997</v>
      </c>
      <c r="M115" s="87">
        <v>2.8018368320879595E-6</v>
      </c>
      <c r="N115" s="87">
        <v>9.156737300317064E-4</v>
      </c>
      <c r="O115" s="87">
        <f>L115/'סכום נכסי הקרן'!$C$42</f>
        <v>9.0069831797307069E-6</v>
      </c>
    </row>
    <row r="116" spans="2:15">
      <c r="B116" s="85" t="s">
        <v>1114</v>
      </c>
      <c r="C116" s="79" t="s">
        <v>1115</v>
      </c>
      <c r="D116" s="92" t="s">
        <v>125</v>
      </c>
      <c r="E116" s="92" t="s">
        <v>254</v>
      </c>
      <c r="F116" s="79" t="s">
        <v>1116</v>
      </c>
      <c r="G116" s="92" t="s">
        <v>135</v>
      </c>
      <c r="H116" s="92" t="s">
        <v>138</v>
      </c>
      <c r="I116" s="86">
        <v>553.808536</v>
      </c>
      <c r="J116" s="88">
        <v>294.10000000000002</v>
      </c>
      <c r="K116" s="79"/>
      <c r="L116" s="86">
        <v>1.628750905</v>
      </c>
      <c r="M116" s="87">
        <v>3.503677637574277E-6</v>
      </c>
      <c r="N116" s="87">
        <v>1.3427227329665054E-3</v>
      </c>
      <c r="O116" s="87">
        <f>L116/'סכום נכסי הקרן'!$C$42</f>
        <v>1.3207631358445321E-5</v>
      </c>
    </row>
    <row r="117" spans="2:15">
      <c r="B117" s="85" t="s">
        <v>1117</v>
      </c>
      <c r="C117" s="79" t="s">
        <v>1118</v>
      </c>
      <c r="D117" s="92" t="s">
        <v>125</v>
      </c>
      <c r="E117" s="92" t="s">
        <v>254</v>
      </c>
      <c r="F117" s="79" t="s">
        <v>1119</v>
      </c>
      <c r="G117" s="92" t="s">
        <v>162</v>
      </c>
      <c r="H117" s="92" t="s">
        <v>138</v>
      </c>
      <c r="I117" s="86">
        <v>31.962912999999993</v>
      </c>
      <c r="J117" s="88">
        <v>1425</v>
      </c>
      <c r="K117" s="79"/>
      <c r="L117" s="86">
        <v>0.45547151599999997</v>
      </c>
      <c r="M117" s="87">
        <v>3.6136583610975149E-6</v>
      </c>
      <c r="N117" s="87">
        <v>3.7548526105157706E-4</v>
      </c>
      <c r="O117" s="87">
        <f>L117/'סכום נכסי הקרן'!$C$42</f>
        <v>3.6934437667128903E-6</v>
      </c>
    </row>
    <row r="118" spans="2:15">
      <c r="B118" s="85" t="s">
        <v>1120</v>
      </c>
      <c r="C118" s="79" t="s">
        <v>1121</v>
      </c>
      <c r="D118" s="92" t="s">
        <v>125</v>
      </c>
      <c r="E118" s="92" t="s">
        <v>254</v>
      </c>
      <c r="F118" s="79" t="s">
        <v>1122</v>
      </c>
      <c r="G118" s="92" t="s">
        <v>159</v>
      </c>
      <c r="H118" s="92" t="s">
        <v>138</v>
      </c>
      <c r="I118" s="86">
        <v>16.732047999999999</v>
      </c>
      <c r="J118" s="88">
        <v>5280</v>
      </c>
      <c r="K118" s="79"/>
      <c r="L118" s="86">
        <v>0.88345213799999989</v>
      </c>
      <c r="M118" s="87">
        <v>2.0287098233068164E-6</v>
      </c>
      <c r="N118" s="87">
        <v>7.2830735844193572E-4</v>
      </c>
      <c r="O118" s="87">
        <f>L118/'סכום נכסי הקרן'!$C$42</f>
        <v>7.1639623503597446E-6</v>
      </c>
    </row>
    <row r="119" spans="2:15">
      <c r="B119" s="85" t="s">
        <v>1123</v>
      </c>
      <c r="C119" s="79" t="s">
        <v>1124</v>
      </c>
      <c r="D119" s="92" t="s">
        <v>125</v>
      </c>
      <c r="E119" s="92" t="s">
        <v>254</v>
      </c>
      <c r="F119" s="79" t="s">
        <v>1125</v>
      </c>
      <c r="G119" s="92" t="s">
        <v>435</v>
      </c>
      <c r="H119" s="92" t="s">
        <v>138</v>
      </c>
      <c r="I119" s="86">
        <v>368.43195999999995</v>
      </c>
      <c r="J119" s="88">
        <v>762.2</v>
      </c>
      <c r="K119" s="79"/>
      <c r="L119" s="86">
        <v>2.8081883950000002</v>
      </c>
      <c r="M119" s="87">
        <v>4.3742005295576569E-6</v>
      </c>
      <c r="N119" s="87">
        <v>2.3150368695692143E-3</v>
      </c>
      <c r="O119" s="87">
        <f>L119/'סכום נכסי הקרן'!$C$42</f>
        <v>2.2771755332485441E-5</v>
      </c>
    </row>
    <row r="120" spans="2:15">
      <c r="B120" s="85" t="s">
        <v>1126</v>
      </c>
      <c r="C120" s="79" t="s">
        <v>1127</v>
      </c>
      <c r="D120" s="92" t="s">
        <v>125</v>
      </c>
      <c r="E120" s="92" t="s">
        <v>254</v>
      </c>
      <c r="F120" s="79" t="s">
        <v>1128</v>
      </c>
      <c r="G120" s="92" t="s">
        <v>435</v>
      </c>
      <c r="H120" s="92" t="s">
        <v>138</v>
      </c>
      <c r="I120" s="86">
        <v>87.242423000000002</v>
      </c>
      <c r="J120" s="88">
        <v>996</v>
      </c>
      <c r="K120" s="79"/>
      <c r="L120" s="86">
        <v>0.86893453099999984</v>
      </c>
      <c r="M120" s="87">
        <v>5.1939798777567319E-6</v>
      </c>
      <c r="N120" s="87">
        <v>7.1633921715812555E-4</v>
      </c>
      <c r="O120" s="87">
        <f>L120/'סכום נכסי הקרן'!$C$42</f>
        <v>7.0462382705915217E-6</v>
      </c>
    </row>
    <row r="121" spans="2:15">
      <c r="B121" s="85" t="s">
        <v>1129</v>
      </c>
      <c r="C121" s="79" t="s">
        <v>1130</v>
      </c>
      <c r="D121" s="92" t="s">
        <v>125</v>
      </c>
      <c r="E121" s="92" t="s">
        <v>254</v>
      </c>
      <c r="F121" s="79" t="s">
        <v>1131</v>
      </c>
      <c r="G121" s="92" t="s">
        <v>796</v>
      </c>
      <c r="H121" s="92" t="s">
        <v>138</v>
      </c>
      <c r="I121" s="86">
        <v>450.91794699999997</v>
      </c>
      <c r="J121" s="88">
        <v>15.5</v>
      </c>
      <c r="K121" s="79"/>
      <c r="L121" s="86">
        <v>6.9892281999999986E-2</v>
      </c>
      <c r="M121" s="87">
        <v>1.0951138305725192E-6</v>
      </c>
      <c r="N121" s="87">
        <v>5.7618359942096659E-5</v>
      </c>
      <c r="O121" s="87">
        <f>L121/'סכום נכסי הקרן'!$C$42</f>
        <v>5.6676038835815921E-7</v>
      </c>
    </row>
    <row r="122" spans="2:15">
      <c r="B122" s="82"/>
      <c r="C122" s="79"/>
      <c r="D122" s="79"/>
      <c r="E122" s="79"/>
      <c r="F122" s="79"/>
      <c r="G122" s="79"/>
      <c r="H122" s="79"/>
      <c r="I122" s="86"/>
      <c r="J122" s="88"/>
      <c r="K122" s="79"/>
      <c r="L122" s="79"/>
      <c r="M122" s="79"/>
      <c r="N122" s="87"/>
      <c r="O122" s="79"/>
    </row>
    <row r="123" spans="2:15">
      <c r="B123" s="80" t="s">
        <v>202</v>
      </c>
      <c r="C123" s="81"/>
      <c r="D123" s="81"/>
      <c r="E123" s="81"/>
      <c r="F123" s="81"/>
      <c r="G123" s="81"/>
      <c r="H123" s="81"/>
      <c r="I123" s="89"/>
      <c r="J123" s="91"/>
      <c r="K123" s="89">
        <v>0.13742621599999999</v>
      </c>
      <c r="L123" s="89">
        <f>L124+L151</f>
        <v>355.55237755199994</v>
      </c>
      <c r="M123" s="81"/>
      <c r="N123" s="90">
        <v>0.29311312038801918</v>
      </c>
      <c r="O123" s="90">
        <f>L123/'סכום נכסי הקרן'!$C$42</f>
        <v>2.8831939352479343E-3</v>
      </c>
    </row>
    <row r="124" spans="2:15">
      <c r="B124" s="96" t="s">
        <v>65</v>
      </c>
      <c r="C124" s="81"/>
      <c r="D124" s="81"/>
      <c r="E124" s="81"/>
      <c r="F124" s="81"/>
      <c r="G124" s="81"/>
      <c r="H124" s="81"/>
      <c r="I124" s="89"/>
      <c r="J124" s="91"/>
      <c r="K124" s="89">
        <v>5.2384711999999993E-2</v>
      </c>
      <c r="L124" s="89">
        <f>SUM(L125:L149)</f>
        <v>110.90907167199998</v>
      </c>
      <c r="M124" s="81"/>
      <c r="N124" s="90">
        <v>0.10536468432888994</v>
      </c>
      <c r="O124" s="90">
        <f>L124/'סכום נכסי הקרן'!$C$42</f>
        <v>8.993678090703296E-4</v>
      </c>
    </row>
    <row r="125" spans="2:15">
      <c r="B125" s="85" t="s">
        <v>1132</v>
      </c>
      <c r="C125" s="79" t="s">
        <v>1133</v>
      </c>
      <c r="D125" s="92" t="s">
        <v>1134</v>
      </c>
      <c r="E125" s="92" t="s">
        <v>1135</v>
      </c>
      <c r="F125" s="79" t="s">
        <v>923</v>
      </c>
      <c r="G125" s="92" t="s">
        <v>163</v>
      </c>
      <c r="H125" s="92" t="s">
        <v>137</v>
      </c>
      <c r="I125" s="86">
        <v>89.682292999999987</v>
      </c>
      <c r="J125" s="88">
        <v>806</v>
      </c>
      <c r="K125" s="79"/>
      <c r="L125" s="86">
        <v>2.5169263689999992</v>
      </c>
      <c r="M125" s="87">
        <v>2.6138091397450672E-6</v>
      </c>
      <c r="N125" s="87">
        <v>2.0749239447754243E-3</v>
      </c>
      <c r="O125" s="87">
        <f>L125/'סכום נכסי הקרן'!$C$42</f>
        <v>2.040989542111862E-5</v>
      </c>
    </row>
    <row r="126" spans="2:15">
      <c r="B126" s="85" t="s">
        <v>1136</v>
      </c>
      <c r="C126" s="79" t="s">
        <v>1137</v>
      </c>
      <c r="D126" s="92" t="s">
        <v>1134</v>
      </c>
      <c r="E126" s="92" t="s">
        <v>1135</v>
      </c>
      <c r="F126" s="79" t="s">
        <v>1138</v>
      </c>
      <c r="G126" s="92" t="s">
        <v>848</v>
      </c>
      <c r="H126" s="92" t="s">
        <v>137</v>
      </c>
      <c r="I126" s="86">
        <v>29.416648999999996</v>
      </c>
      <c r="J126" s="88">
        <v>1661</v>
      </c>
      <c r="K126" s="79"/>
      <c r="L126" s="86">
        <v>1.7013418909999998</v>
      </c>
      <c r="M126" s="87">
        <v>8.5525522914990673E-7</v>
      </c>
      <c r="N126" s="87">
        <v>1.4025658721546019E-3</v>
      </c>
      <c r="O126" s="87">
        <f>L126/'סכום נכסי הקרן'!$C$42</f>
        <v>1.3796275687108985E-5</v>
      </c>
    </row>
    <row r="127" spans="2:15">
      <c r="B127" s="85" t="s">
        <v>1139</v>
      </c>
      <c r="C127" s="79" t="s">
        <v>1140</v>
      </c>
      <c r="D127" s="92" t="s">
        <v>1134</v>
      </c>
      <c r="E127" s="92" t="s">
        <v>1135</v>
      </c>
      <c r="F127" s="79" t="s">
        <v>1003</v>
      </c>
      <c r="G127" s="92" t="s">
        <v>876</v>
      </c>
      <c r="H127" s="92" t="s">
        <v>137</v>
      </c>
      <c r="I127" s="86">
        <v>35.266399999999997</v>
      </c>
      <c r="J127" s="88">
        <v>938</v>
      </c>
      <c r="K127" s="79"/>
      <c r="L127" s="86">
        <v>1.1518415469999999</v>
      </c>
      <c r="M127" s="87">
        <v>9.154667450339814E-7</v>
      </c>
      <c r="N127" s="87">
        <v>9.4956437180442109E-4</v>
      </c>
      <c r="O127" s="87">
        <f>L127/'סכום נכסי הקרן'!$C$42</f>
        <v>9.3403469428109811E-6</v>
      </c>
    </row>
    <row r="128" spans="2:15">
      <c r="B128" s="85" t="s">
        <v>1141</v>
      </c>
      <c r="C128" s="79" t="s">
        <v>1142</v>
      </c>
      <c r="D128" s="92" t="s">
        <v>1134</v>
      </c>
      <c r="E128" s="92" t="s">
        <v>1135</v>
      </c>
      <c r="F128" s="79" t="s">
        <v>1143</v>
      </c>
      <c r="G128" s="92" t="s">
        <v>1144</v>
      </c>
      <c r="H128" s="92" t="s">
        <v>137</v>
      </c>
      <c r="I128" s="86">
        <v>14.802659999999998</v>
      </c>
      <c r="J128" s="88">
        <v>10950</v>
      </c>
      <c r="K128" s="79"/>
      <c r="L128" s="86">
        <v>5.6439434709999983</v>
      </c>
      <c r="M128" s="87">
        <v>9.7232710447277576E-8</v>
      </c>
      <c r="N128" s="87">
        <v>4.6527993806944855E-3</v>
      </c>
      <c r="O128" s="87">
        <f>L128/'סכום נכסי הקרן'!$C$42</f>
        <v>4.5767050409020217E-5</v>
      </c>
    </row>
    <row r="129" spans="2:15">
      <c r="B129" s="85" t="s">
        <v>1145</v>
      </c>
      <c r="C129" s="79" t="s">
        <v>1146</v>
      </c>
      <c r="D129" s="92" t="s">
        <v>1134</v>
      </c>
      <c r="E129" s="92" t="s">
        <v>1135</v>
      </c>
      <c r="F129" s="79" t="s">
        <v>1147</v>
      </c>
      <c r="G129" s="92" t="s">
        <v>1144</v>
      </c>
      <c r="H129" s="92" t="s">
        <v>137</v>
      </c>
      <c r="I129" s="86">
        <v>9.5225719999999985</v>
      </c>
      <c r="J129" s="88">
        <v>9982</v>
      </c>
      <c r="K129" s="79"/>
      <c r="L129" s="86">
        <v>3.3097912029999992</v>
      </c>
      <c r="M129" s="87">
        <v>2.5231634456753701E-7</v>
      </c>
      <c r="N129" s="87">
        <v>2.7285522150734625E-3</v>
      </c>
      <c r="O129" s="87">
        <f>L129/'סכום נכסי הקרן'!$C$42</f>
        <v>2.6839280302747859E-5</v>
      </c>
    </row>
    <row r="130" spans="2:15">
      <c r="B130" s="85" t="s">
        <v>1148</v>
      </c>
      <c r="C130" s="79" t="s">
        <v>1149</v>
      </c>
      <c r="D130" s="92" t="s">
        <v>126</v>
      </c>
      <c r="E130" s="92" t="s">
        <v>1135</v>
      </c>
      <c r="F130" s="79" t="s">
        <v>857</v>
      </c>
      <c r="G130" s="92" t="s">
        <v>132</v>
      </c>
      <c r="H130" s="92" t="s">
        <v>140</v>
      </c>
      <c r="I130" s="86">
        <v>147.65740199999996</v>
      </c>
      <c r="J130" s="88">
        <v>937</v>
      </c>
      <c r="K130" s="79"/>
      <c r="L130" s="86">
        <v>5.9215933829999994</v>
      </c>
      <c r="M130" s="87">
        <v>8.3530167836137858E-7</v>
      </c>
      <c r="N130" s="87">
        <v>4.8816906417854817E-3</v>
      </c>
      <c r="O130" s="87">
        <f>L130/'סכום נכסי הקרן'!$C$42</f>
        <v>4.8018528933540704E-5</v>
      </c>
    </row>
    <row r="131" spans="2:15">
      <c r="B131" s="85" t="s">
        <v>1150</v>
      </c>
      <c r="C131" s="79" t="s">
        <v>1151</v>
      </c>
      <c r="D131" s="92" t="s">
        <v>1152</v>
      </c>
      <c r="E131" s="92" t="s">
        <v>1135</v>
      </c>
      <c r="F131" s="137">
        <v>514440874</v>
      </c>
      <c r="G131" s="92" t="s">
        <v>1153</v>
      </c>
      <c r="H131" s="92" t="s">
        <v>137</v>
      </c>
      <c r="I131" s="86">
        <v>2.6698799999999996</v>
      </c>
      <c r="J131" s="88">
        <v>1870</v>
      </c>
      <c r="K131" s="79"/>
      <c r="L131" s="86">
        <v>0.17384496399999996</v>
      </c>
      <c r="M131" s="87">
        <v>8.3998965916815812E-8</v>
      </c>
      <c r="N131" s="87">
        <v>1.4331570558638842E-4</v>
      </c>
      <c r="O131" s="87">
        <f>L131/'סכום נכסי הקרן'!$C$42</f>
        <v>1.4097184480362253E-6</v>
      </c>
    </row>
    <row r="132" spans="2:15">
      <c r="B132" s="85" t="s">
        <v>1154</v>
      </c>
      <c r="C132" s="79" t="s">
        <v>1155</v>
      </c>
      <c r="D132" s="92" t="s">
        <v>1152</v>
      </c>
      <c r="E132" s="92" t="s">
        <v>1135</v>
      </c>
      <c r="F132" s="79">
        <v>1760</v>
      </c>
      <c r="G132" s="92" t="s">
        <v>848</v>
      </c>
      <c r="H132" s="92" t="s">
        <v>137</v>
      </c>
      <c r="I132" s="86">
        <v>14.817833999999998</v>
      </c>
      <c r="J132" s="88">
        <v>12269</v>
      </c>
      <c r="K132" s="86">
        <v>3.869677299999999E-2</v>
      </c>
      <c r="L132" s="86">
        <v>6.3689729599999998</v>
      </c>
      <c r="M132" s="87">
        <v>1.3877631800650764E-7</v>
      </c>
      <c r="N132" s="87">
        <v>5.2505050052702651E-3</v>
      </c>
      <c r="O132" s="87">
        <f>L132/'סכום נכסי הקרן'!$C$42</f>
        <v>5.1646354718425348E-5</v>
      </c>
    </row>
    <row r="133" spans="2:15">
      <c r="B133" s="85" t="s">
        <v>1156</v>
      </c>
      <c r="C133" s="79" t="s">
        <v>1157</v>
      </c>
      <c r="D133" s="92" t="s">
        <v>1134</v>
      </c>
      <c r="E133" s="92" t="s">
        <v>1135</v>
      </c>
      <c r="F133" s="79" t="s">
        <v>1158</v>
      </c>
      <c r="G133" s="92" t="s">
        <v>1159</v>
      </c>
      <c r="H133" s="92" t="s">
        <v>137</v>
      </c>
      <c r="I133" s="86">
        <v>16.379401999999995</v>
      </c>
      <c r="J133" s="88">
        <v>2479</v>
      </c>
      <c r="K133" s="86">
        <v>1.3687938999999998E-2</v>
      </c>
      <c r="L133" s="86">
        <v>1.4275379639999999</v>
      </c>
      <c r="M133" s="87">
        <v>6.9772529415966822E-7</v>
      </c>
      <c r="N133" s="87">
        <v>1.1768451950211016E-3</v>
      </c>
      <c r="O133" s="87">
        <f>L133/'סכום נכסי הקרן'!$C$42</f>
        <v>1.1575984468108452E-5</v>
      </c>
    </row>
    <row r="134" spans="2:15">
      <c r="B134" s="85" t="s">
        <v>1160</v>
      </c>
      <c r="C134" s="79" t="s">
        <v>1161</v>
      </c>
      <c r="D134" s="92" t="s">
        <v>1134</v>
      </c>
      <c r="E134" s="92" t="s">
        <v>1135</v>
      </c>
      <c r="F134" s="79" t="s">
        <v>999</v>
      </c>
      <c r="G134" s="92" t="s">
        <v>1000</v>
      </c>
      <c r="H134" s="92" t="s">
        <v>137</v>
      </c>
      <c r="I134" s="86">
        <v>20.543569999999995</v>
      </c>
      <c r="J134" s="88">
        <v>513</v>
      </c>
      <c r="K134" s="79"/>
      <c r="L134" s="86">
        <v>0.36696280000000003</v>
      </c>
      <c r="M134" s="87">
        <v>5.1017709629896063E-7</v>
      </c>
      <c r="N134" s="87">
        <v>3.0251973595252809E-4</v>
      </c>
      <c r="O134" s="87">
        <f>L134/'סכום נכסי הקרן'!$C$42</f>
        <v>2.9757216832753803E-6</v>
      </c>
    </row>
    <row r="135" spans="2:15">
      <c r="B135" s="85" t="s">
        <v>1162</v>
      </c>
      <c r="C135" s="79" t="s">
        <v>1163</v>
      </c>
      <c r="D135" s="92" t="s">
        <v>1134</v>
      </c>
      <c r="E135" s="92" t="s">
        <v>1135</v>
      </c>
      <c r="F135" s="79" t="s">
        <v>1164</v>
      </c>
      <c r="G135" s="92" t="s">
        <v>27</v>
      </c>
      <c r="H135" s="92" t="s">
        <v>137</v>
      </c>
      <c r="I135" s="86">
        <v>71.866271999999981</v>
      </c>
      <c r="J135" s="88">
        <v>3078</v>
      </c>
      <c r="K135" s="79"/>
      <c r="L135" s="86">
        <v>7.7023367369999978</v>
      </c>
      <c r="M135" s="87">
        <v>1.7799661905288745E-6</v>
      </c>
      <c r="N135" s="87">
        <v>6.3497141287746223E-3</v>
      </c>
      <c r="O135" s="87">
        <f>L135/'סכום נכסי הקרן'!$C$42</f>
        <v>6.2458675484761486E-5</v>
      </c>
    </row>
    <row r="136" spans="2:15">
      <c r="B136" s="85" t="s">
        <v>1165</v>
      </c>
      <c r="C136" s="79" t="s">
        <v>1166</v>
      </c>
      <c r="D136" s="92" t="s">
        <v>1134</v>
      </c>
      <c r="E136" s="92" t="s">
        <v>1135</v>
      </c>
      <c r="F136" s="79" t="s">
        <v>1167</v>
      </c>
      <c r="G136" s="92" t="s">
        <v>1168</v>
      </c>
      <c r="H136" s="92" t="s">
        <v>137</v>
      </c>
      <c r="I136" s="86">
        <v>84.951665999999989</v>
      </c>
      <c r="J136" s="88">
        <v>320</v>
      </c>
      <c r="K136" s="79"/>
      <c r="L136" s="86">
        <v>0.94656544099999984</v>
      </c>
      <c r="M136" s="87">
        <v>3.1256547051181983E-6</v>
      </c>
      <c r="N136" s="87">
        <v>7.803372093114295E-4</v>
      </c>
      <c r="O136" s="87">
        <f>L136/'סכום נכסי הקרן'!$C$42</f>
        <v>7.675751622297469E-6</v>
      </c>
    </row>
    <row r="137" spans="2:15">
      <c r="B137" s="85" t="s">
        <v>1169</v>
      </c>
      <c r="C137" s="79" t="s">
        <v>1170</v>
      </c>
      <c r="D137" s="92" t="s">
        <v>1134</v>
      </c>
      <c r="E137" s="92" t="s">
        <v>1135</v>
      </c>
      <c r="F137" s="79" t="s">
        <v>1171</v>
      </c>
      <c r="G137" s="92" t="s">
        <v>876</v>
      </c>
      <c r="H137" s="92" t="s">
        <v>137</v>
      </c>
      <c r="I137" s="86">
        <v>8.4446519999999978</v>
      </c>
      <c r="J137" s="88">
        <v>10959</v>
      </c>
      <c r="K137" s="79"/>
      <c r="L137" s="86">
        <v>3.2224150259999997</v>
      </c>
      <c r="M137" s="87">
        <v>1.5410153061516832E-7</v>
      </c>
      <c r="N137" s="87">
        <v>2.6565203415577243E-3</v>
      </c>
      <c r="O137" s="87">
        <f>L137/'סכום נכסי הקרן'!$C$42</f>
        <v>2.6130742040829741E-5</v>
      </c>
    </row>
    <row r="138" spans="2:15">
      <c r="B138" s="85" t="s">
        <v>1172</v>
      </c>
      <c r="C138" s="79" t="s">
        <v>1173</v>
      </c>
      <c r="D138" s="92" t="s">
        <v>1134</v>
      </c>
      <c r="E138" s="92" t="s">
        <v>1135</v>
      </c>
      <c r="F138" s="79" t="s">
        <v>891</v>
      </c>
      <c r="G138" s="92" t="s">
        <v>163</v>
      </c>
      <c r="H138" s="92" t="s">
        <v>137</v>
      </c>
      <c r="I138" s="86">
        <v>48.946464999999996</v>
      </c>
      <c r="J138" s="88">
        <v>14380</v>
      </c>
      <c r="K138" s="79"/>
      <c r="L138" s="86">
        <v>24.508062833999997</v>
      </c>
      <c r="M138" s="87">
        <v>7.8775948369974915E-7</v>
      </c>
      <c r="N138" s="87">
        <v>2.0204153383530009E-2</v>
      </c>
      <c r="O138" s="87">
        <f>L138/'סכום נכסי הקרן'!$C$42</f>
        <v>1.9873723982433437E-4</v>
      </c>
    </row>
    <row r="139" spans="2:15">
      <c r="B139" s="85" t="s">
        <v>1174</v>
      </c>
      <c r="C139" s="79" t="s">
        <v>1175</v>
      </c>
      <c r="D139" s="92" t="s">
        <v>1134</v>
      </c>
      <c r="E139" s="92" t="s">
        <v>1135</v>
      </c>
      <c r="F139" s="79" t="s">
        <v>980</v>
      </c>
      <c r="G139" s="92" t="s">
        <v>876</v>
      </c>
      <c r="H139" s="92" t="s">
        <v>137</v>
      </c>
      <c r="I139" s="86">
        <v>39.30606199999999</v>
      </c>
      <c r="J139" s="88">
        <v>3177</v>
      </c>
      <c r="K139" s="79"/>
      <c r="L139" s="86">
        <v>4.3481600389999997</v>
      </c>
      <c r="M139" s="87">
        <v>1.4175736296088559E-6</v>
      </c>
      <c r="N139" s="87">
        <v>3.5845710433799124E-3</v>
      </c>
      <c r="O139" s="87">
        <f>L139/'סכום נכסי הקרן'!$C$42</f>
        <v>3.5259470743093908E-5</v>
      </c>
    </row>
    <row r="140" spans="2:15">
      <c r="B140" s="85" t="s">
        <v>1178</v>
      </c>
      <c r="C140" s="79" t="s">
        <v>1179</v>
      </c>
      <c r="D140" s="92" t="s">
        <v>1134</v>
      </c>
      <c r="E140" s="92" t="s">
        <v>1135</v>
      </c>
      <c r="F140" s="79" t="s">
        <v>785</v>
      </c>
      <c r="G140" s="92" t="s">
        <v>162</v>
      </c>
      <c r="H140" s="92" t="s">
        <v>137</v>
      </c>
      <c r="I140" s="86">
        <v>3.2909389999999998</v>
      </c>
      <c r="J140" s="88">
        <v>471</v>
      </c>
      <c r="K140" s="79"/>
      <c r="L140" s="86">
        <v>5.3972116999999993E-2</v>
      </c>
      <c r="M140" s="87">
        <v>2.0070570678681208E-8</v>
      </c>
      <c r="N140" s="87">
        <v>4.4493966646316603E-5</v>
      </c>
      <c r="O140" s="87">
        <f>L140/'סכום נכסי הקרן'!$C$42</f>
        <v>4.3766288803436133E-7</v>
      </c>
    </row>
    <row r="141" spans="2:15">
      <c r="B141" s="85" t="s">
        <v>1184</v>
      </c>
      <c r="C141" s="79" t="s">
        <v>1185</v>
      </c>
      <c r="D141" s="92" t="s">
        <v>1134</v>
      </c>
      <c r="E141" s="92" t="s">
        <v>1135</v>
      </c>
      <c r="F141" s="79" t="s">
        <v>1009</v>
      </c>
      <c r="G141" s="92" t="s">
        <v>1000</v>
      </c>
      <c r="H141" s="92" t="s">
        <v>137</v>
      </c>
      <c r="I141" s="86">
        <v>17.350392999999997</v>
      </c>
      <c r="J141" s="88">
        <v>704</v>
      </c>
      <c r="K141" s="79"/>
      <c r="L141" s="86">
        <v>0.42531504599999992</v>
      </c>
      <c r="M141" s="87">
        <v>6.1160358086314231E-7</v>
      </c>
      <c r="N141" s="87">
        <v>3.5062462847067146E-4</v>
      </c>
      <c r="O141" s="87">
        <f>L141/'סכום נכסי הקרן'!$C$42</f>
        <v>3.4489032801293904E-6</v>
      </c>
    </row>
    <row r="142" spans="2:15">
      <c r="B142" s="85" t="s">
        <v>1186</v>
      </c>
      <c r="C142" s="79" t="s">
        <v>1187</v>
      </c>
      <c r="D142" s="92" t="s">
        <v>1134</v>
      </c>
      <c r="E142" s="92" t="s">
        <v>1135</v>
      </c>
      <c r="F142" s="137">
        <v>512544693</v>
      </c>
      <c r="G142" s="92" t="s">
        <v>1188</v>
      </c>
      <c r="H142" s="92" t="s">
        <v>137</v>
      </c>
      <c r="I142" s="86">
        <v>38.935749999999992</v>
      </c>
      <c r="J142" s="88">
        <v>899</v>
      </c>
      <c r="K142" s="79"/>
      <c r="L142" s="86">
        <v>1.2188127909999997</v>
      </c>
      <c r="M142" s="87">
        <v>1.927515429727413E-6</v>
      </c>
      <c r="N142" s="87">
        <v>1.0047746630145718E-3</v>
      </c>
      <c r="O142" s="87">
        <f>L142/'סכום נכסי הקרן'!$C$42</f>
        <v>9.8834204721352761E-6</v>
      </c>
    </row>
    <row r="143" spans="2:15">
      <c r="B143" s="85" t="s">
        <v>1189</v>
      </c>
      <c r="C143" s="79" t="s">
        <v>1190</v>
      </c>
      <c r="D143" s="92" t="s">
        <v>1134</v>
      </c>
      <c r="E143" s="92" t="s">
        <v>1135</v>
      </c>
      <c r="F143" s="79" t="s">
        <v>1191</v>
      </c>
      <c r="G143" s="92" t="s">
        <v>1192</v>
      </c>
      <c r="H143" s="92" t="s">
        <v>137</v>
      </c>
      <c r="I143" s="86">
        <v>51.99951699999999</v>
      </c>
      <c r="J143" s="88">
        <v>8372</v>
      </c>
      <c r="K143" s="79"/>
      <c r="L143" s="86">
        <v>15.158537377999997</v>
      </c>
      <c r="M143" s="87">
        <v>1.0839770670847743E-6</v>
      </c>
      <c r="N143" s="87">
        <v>1.2496516608819985E-2</v>
      </c>
      <c r="O143" s="87">
        <f>L143/'סכום נכסי הקרן'!$C$42</f>
        <v>1.2292141972552781E-4</v>
      </c>
    </row>
    <row r="144" spans="2:15">
      <c r="B144" s="85" t="s">
        <v>1193</v>
      </c>
      <c r="C144" s="79" t="s">
        <v>1194</v>
      </c>
      <c r="D144" s="92" t="s">
        <v>1134</v>
      </c>
      <c r="E144" s="92" t="s">
        <v>1135</v>
      </c>
      <c r="F144" s="79" t="s">
        <v>879</v>
      </c>
      <c r="G144" s="92" t="s">
        <v>880</v>
      </c>
      <c r="H144" s="92" t="s">
        <v>137</v>
      </c>
      <c r="I144" s="86">
        <v>191.91097399999998</v>
      </c>
      <c r="J144" s="88">
        <v>688</v>
      </c>
      <c r="K144" s="79"/>
      <c r="L144" s="86">
        <v>4.5974500089999992</v>
      </c>
      <c r="M144" s="87">
        <v>1.7580736999571076E-7</v>
      </c>
      <c r="N144" s="87">
        <v>3.7900827080500467E-3</v>
      </c>
      <c r="O144" s="87">
        <f>L144/'סכום נכסי הקרן'!$C$42</f>
        <v>3.7280976926151339E-5</v>
      </c>
    </row>
    <row r="145" spans="2:15">
      <c r="B145" s="85" t="s">
        <v>1195</v>
      </c>
      <c r="C145" s="79" t="s">
        <v>1196</v>
      </c>
      <c r="D145" s="92" t="s">
        <v>1134</v>
      </c>
      <c r="E145" s="92" t="s">
        <v>1135</v>
      </c>
      <c r="F145" s="79" t="s">
        <v>875</v>
      </c>
      <c r="G145" s="92" t="s">
        <v>876</v>
      </c>
      <c r="H145" s="92" t="s">
        <v>137</v>
      </c>
      <c r="I145" s="86">
        <v>51.087263999999983</v>
      </c>
      <c r="J145" s="88">
        <v>1924</v>
      </c>
      <c r="K145" s="79"/>
      <c r="L145" s="86">
        <v>3.4225238059999996</v>
      </c>
      <c r="M145" s="87">
        <v>4.8000124925394507E-7</v>
      </c>
      <c r="N145" s="87">
        <v>2.8214876224030372E-3</v>
      </c>
      <c r="O145" s="87">
        <f>L145/'סכום נכסי הקרן'!$C$42</f>
        <v>2.7753435228422004E-5</v>
      </c>
    </row>
    <row r="146" spans="2:15">
      <c r="B146" s="85" t="s">
        <v>1197</v>
      </c>
      <c r="C146" s="79" t="s">
        <v>1198</v>
      </c>
      <c r="D146" s="92" t="s">
        <v>1152</v>
      </c>
      <c r="E146" s="92" t="s">
        <v>1135</v>
      </c>
      <c r="F146" s="79" t="s">
        <v>1199</v>
      </c>
      <c r="G146" s="92" t="s">
        <v>1144</v>
      </c>
      <c r="H146" s="92" t="s">
        <v>137</v>
      </c>
      <c r="I146" s="86">
        <v>24.518397999999998</v>
      </c>
      <c r="J146" s="88">
        <v>1646</v>
      </c>
      <c r="K146" s="79"/>
      <c r="L146" s="86">
        <v>1.4052405979999998</v>
      </c>
      <c r="M146" s="87">
        <v>7.202874428451144E-7</v>
      </c>
      <c r="N146" s="87">
        <v>1.1584635136224505E-3</v>
      </c>
      <c r="O146" s="87">
        <f>L146/'סכום נכסי הקרן'!$C$42</f>
        <v>1.1395173891433849E-5</v>
      </c>
    </row>
    <row r="147" spans="2:15">
      <c r="B147" s="85" t="s">
        <v>1200</v>
      </c>
      <c r="C147" s="79" t="s">
        <v>1201</v>
      </c>
      <c r="D147" s="92" t="s">
        <v>1134</v>
      </c>
      <c r="E147" s="92" t="s">
        <v>1135</v>
      </c>
      <c r="F147" s="79" t="s">
        <v>1202</v>
      </c>
      <c r="G147" s="92" t="s">
        <v>1188</v>
      </c>
      <c r="H147" s="92" t="s">
        <v>137</v>
      </c>
      <c r="I147" s="86">
        <v>34.410391999999995</v>
      </c>
      <c r="J147" s="88">
        <v>2383</v>
      </c>
      <c r="K147" s="79"/>
      <c r="L147" s="86">
        <v>2.8552387839999995</v>
      </c>
      <c r="M147" s="87">
        <v>1.6466025416152397E-6</v>
      </c>
      <c r="N147" s="87">
        <v>2.3538246465775203E-3</v>
      </c>
      <c r="O147" s="87">
        <f>L147/'סכום נכסי הקרן'!$C$42</f>
        <v>2.3153289544546823E-5</v>
      </c>
    </row>
    <row r="148" spans="2:15">
      <c r="B148" s="85" t="s">
        <v>1203</v>
      </c>
      <c r="C148" s="79" t="s">
        <v>1204</v>
      </c>
      <c r="D148" s="92" t="s">
        <v>1134</v>
      </c>
      <c r="E148" s="92" t="s">
        <v>1135</v>
      </c>
      <c r="F148" s="79" t="s">
        <v>1205</v>
      </c>
      <c r="G148" s="92" t="s">
        <v>1144</v>
      </c>
      <c r="H148" s="92" t="s">
        <v>137</v>
      </c>
      <c r="I148" s="86">
        <v>52.685631999999984</v>
      </c>
      <c r="J148" s="88">
        <v>4278</v>
      </c>
      <c r="K148" s="79"/>
      <c r="L148" s="86">
        <v>7.8480496349999997</v>
      </c>
      <c r="M148" s="87">
        <v>7.8904395692657917E-7</v>
      </c>
      <c r="N148" s="87">
        <v>6.4698380961845025E-3</v>
      </c>
      <c r="O148" s="87">
        <f>L148/'סכום נכסי הקרן'!$C$42</f>
        <v>6.3640269450448194E-5</v>
      </c>
    </row>
    <row r="149" spans="2:15">
      <c r="B149" s="85" t="s">
        <v>1206</v>
      </c>
      <c r="C149" s="79" t="s">
        <v>1207</v>
      </c>
      <c r="D149" s="92" t="s">
        <v>1134</v>
      </c>
      <c r="E149" s="92" t="s">
        <v>1135</v>
      </c>
      <c r="F149" s="79" t="s">
        <v>1208</v>
      </c>
      <c r="G149" s="92" t="s">
        <v>1144</v>
      </c>
      <c r="H149" s="92" t="s">
        <v>137</v>
      </c>
      <c r="I149" s="86">
        <v>11.349970999999998</v>
      </c>
      <c r="J149" s="88">
        <v>11674</v>
      </c>
      <c r="K149" s="79"/>
      <c r="L149" s="86">
        <v>4.6136348789999992</v>
      </c>
      <c r="M149" s="87">
        <v>2.2188736151578504E-7</v>
      </c>
      <c r="N149" s="87">
        <v>3.8034253209765505E-3</v>
      </c>
      <c r="O149" s="87">
        <f>L149/'סכום נכסי הקרן'!$C$42</f>
        <v>3.7412220933990809E-5</v>
      </c>
    </row>
    <row r="150" spans="2:15">
      <c r="B150" s="82"/>
      <c r="C150" s="79"/>
      <c r="D150" s="79"/>
      <c r="E150" s="79"/>
      <c r="F150" s="79"/>
      <c r="G150" s="79"/>
      <c r="H150" s="79"/>
      <c r="I150" s="86"/>
      <c r="J150" s="88"/>
      <c r="K150" s="79"/>
      <c r="L150" s="79"/>
      <c r="M150" s="79"/>
      <c r="N150" s="87"/>
      <c r="O150" s="79"/>
    </row>
    <row r="151" spans="2:15">
      <c r="B151" s="96" t="s">
        <v>64</v>
      </c>
      <c r="C151" s="81"/>
      <c r="D151" s="81"/>
      <c r="E151" s="81"/>
      <c r="F151" s="81"/>
      <c r="G151" s="81"/>
      <c r="H151" s="81"/>
      <c r="I151" s="89"/>
      <c r="J151" s="91"/>
      <c r="K151" s="89">
        <v>8.504150399999999E-2</v>
      </c>
      <c r="L151" s="89">
        <f>SUM(L152:L217)</f>
        <v>244.64330587999999</v>
      </c>
      <c r="M151" s="81"/>
      <c r="N151" s="90">
        <v>0.18774843605912919</v>
      </c>
      <c r="O151" s="90">
        <f>L151/'סכום נכסי הקרן'!$C$42</f>
        <v>1.983826126177605E-3</v>
      </c>
    </row>
    <row r="152" spans="2:15">
      <c r="B152" s="85" t="s">
        <v>1209</v>
      </c>
      <c r="C152" s="79" t="s">
        <v>1210</v>
      </c>
      <c r="D152" s="92" t="s">
        <v>27</v>
      </c>
      <c r="E152" s="92" t="s">
        <v>1135</v>
      </c>
      <c r="F152" s="79"/>
      <c r="G152" s="92" t="s">
        <v>1211</v>
      </c>
      <c r="H152" s="92" t="s">
        <v>139</v>
      </c>
      <c r="I152" s="86">
        <v>5.9443929999999989</v>
      </c>
      <c r="J152" s="88">
        <v>28495</v>
      </c>
      <c r="K152" s="79"/>
      <c r="L152" s="86">
        <v>6.4451177509999988</v>
      </c>
      <c r="M152" s="87">
        <v>2.9660244108227859E-8</v>
      </c>
      <c r="N152" s="87">
        <v>5.3132778587242939E-3</v>
      </c>
      <c r="O152" s="87">
        <f>L152/'סכום נכסי הקרן'!$C$42</f>
        <v>5.2263817048795541E-5</v>
      </c>
    </row>
    <row r="153" spans="2:15">
      <c r="B153" s="85" t="s">
        <v>1212</v>
      </c>
      <c r="C153" s="79" t="s">
        <v>1213</v>
      </c>
      <c r="D153" s="92" t="s">
        <v>27</v>
      </c>
      <c r="E153" s="92" t="s">
        <v>1135</v>
      </c>
      <c r="F153" s="79"/>
      <c r="G153" s="92" t="s">
        <v>1214</v>
      </c>
      <c r="H153" s="92" t="s">
        <v>139</v>
      </c>
      <c r="I153" s="86">
        <v>13.277488999999997</v>
      </c>
      <c r="J153" s="88">
        <v>11920</v>
      </c>
      <c r="K153" s="79"/>
      <c r="L153" s="86">
        <v>6.0220848239999984</v>
      </c>
      <c r="M153" s="87">
        <v>1.706405982913787E-8</v>
      </c>
      <c r="N153" s="87">
        <v>4.9645345818164844E-3</v>
      </c>
      <c r="O153" s="87">
        <f>L153/'סכום נכסי הקרן'!$C$42</f>
        <v>4.8833419598118381E-5</v>
      </c>
    </row>
    <row r="154" spans="2:15">
      <c r="B154" s="85" t="s">
        <v>1215</v>
      </c>
      <c r="C154" s="79" t="s">
        <v>1216</v>
      </c>
      <c r="D154" s="92" t="s">
        <v>1152</v>
      </c>
      <c r="E154" s="92" t="s">
        <v>1135</v>
      </c>
      <c r="F154" s="79"/>
      <c r="G154" s="92" t="s">
        <v>1217</v>
      </c>
      <c r="H154" s="92" t="s">
        <v>137</v>
      </c>
      <c r="I154" s="86">
        <v>4.2214149999999995</v>
      </c>
      <c r="J154" s="88">
        <v>15404</v>
      </c>
      <c r="K154" s="86">
        <v>1.4698967999999996E-2</v>
      </c>
      <c r="L154" s="86">
        <v>2.2789280159999992</v>
      </c>
      <c r="M154" s="87">
        <v>3.7220134375898969E-8</v>
      </c>
      <c r="N154" s="87">
        <v>1.8787209538818062E-3</v>
      </c>
      <c r="O154" s="87">
        <f>L154/'סכום נכסי הקרן'!$C$42</f>
        <v>1.8479953586126275E-5</v>
      </c>
    </row>
    <row r="155" spans="2:15">
      <c r="B155" s="85" t="s">
        <v>1218</v>
      </c>
      <c r="C155" s="79" t="s">
        <v>1219</v>
      </c>
      <c r="D155" s="92" t="s">
        <v>1152</v>
      </c>
      <c r="E155" s="92" t="s">
        <v>1135</v>
      </c>
      <c r="F155" s="79"/>
      <c r="G155" s="92" t="s">
        <v>1153</v>
      </c>
      <c r="H155" s="92" t="s">
        <v>137</v>
      </c>
      <c r="I155" s="86">
        <v>9.9735949999999978</v>
      </c>
      <c r="J155" s="88">
        <v>16723</v>
      </c>
      <c r="K155" s="79"/>
      <c r="L155" s="86">
        <v>5.8075730289999994</v>
      </c>
      <c r="M155" s="87">
        <v>3.8307367176908772E-9</v>
      </c>
      <c r="N155" s="87">
        <v>4.7876936279593017E-3</v>
      </c>
      <c r="O155" s="87">
        <f>L155/'סכום נכסי הקרן'!$C$42</f>
        <v>4.7093931563636897E-5</v>
      </c>
    </row>
    <row r="156" spans="2:15">
      <c r="B156" s="85" t="s">
        <v>1220</v>
      </c>
      <c r="C156" s="79" t="s">
        <v>1221</v>
      </c>
      <c r="D156" s="92" t="s">
        <v>1134</v>
      </c>
      <c r="E156" s="92" t="s">
        <v>1135</v>
      </c>
      <c r="F156" s="79"/>
      <c r="G156" s="92" t="s">
        <v>1144</v>
      </c>
      <c r="H156" s="92" t="s">
        <v>137</v>
      </c>
      <c r="I156" s="86">
        <v>1.9554439999999997</v>
      </c>
      <c r="J156" s="88">
        <v>121900</v>
      </c>
      <c r="K156" s="79"/>
      <c r="L156" s="86">
        <v>8.2999939139999981</v>
      </c>
      <c r="M156" s="87">
        <v>5.629694820949604E-9</v>
      </c>
      <c r="N156" s="87">
        <v>6.842415545311049E-3</v>
      </c>
      <c r="O156" s="87">
        <f>L156/'סכום נכסי הקרן'!$C$42</f>
        <v>6.7305110656839018E-5</v>
      </c>
    </row>
    <row r="157" spans="2:15">
      <c r="B157" s="85" t="s">
        <v>1222</v>
      </c>
      <c r="C157" s="79" t="s">
        <v>1223</v>
      </c>
      <c r="D157" s="92" t="s">
        <v>1134</v>
      </c>
      <c r="E157" s="92" t="s">
        <v>1135</v>
      </c>
      <c r="F157" s="79"/>
      <c r="G157" s="92" t="s">
        <v>1153</v>
      </c>
      <c r="H157" s="92" t="s">
        <v>137</v>
      </c>
      <c r="I157" s="86">
        <v>2.0386329999999995</v>
      </c>
      <c r="J157" s="88">
        <v>173591</v>
      </c>
      <c r="K157" s="79"/>
      <c r="L157" s="86">
        <v>12.322391069999998</v>
      </c>
      <c r="M157" s="87">
        <v>4.1213144855824697E-9</v>
      </c>
      <c r="N157" s="87">
        <v>1.0158431570721037E-2</v>
      </c>
      <c r="O157" s="87">
        <f>L157/'סכום נכסי הקרן'!$C$42</f>
        <v>9.9922952127021875E-5</v>
      </c>
    </row>
    <row r="158" spans="2:15">
      <c r="B158" s="85" t="s">
        <v>1224</v>
      </c>
      <c r="C158" s="79" t="s">
        <v>1225</v>
      </c>
      <c r="D158" s="92" t="s">
        <v>27</v>
      </c>
      <c r="E158" s="92" t="s">
        <v>1135</v>
      </c>
      <c r="F158" s="79"/>
      <c r="G158" s="92" t="s">
        <v>1217</v>
      </c>
      <c r="H158" s="92" t="s">
        <v>139</v>
      </c>
      <c r="I158" s="86">
        <v>37.823299999999996</v>
      </c>
      <c r="J158" s="88">
        <v>747.6</v>
      </c>
      <c r="K158" s="79"/>
      <c r="L158" s="86">
        <v>1.0759283999999998</v>
      </c>
      <c r="M158" s="87">
        <v>3.091214093461549E-8</v>
      </c>
      <c r="N158" s="87">
        <v>8.869824828887995E-4</v>
      </c>
      <c r="O158" s="87">
        <f>L158/'סכום נכסי הקרן'!$C$42</f>
        <v>8.7247630264751247E-6</v>
      </c>
    </row>
    <row r="159" spans="2:15">
      <c r="B159" s="85" t="s">
        <v>1226</v>
      </c>
      <c r="C159" s="79" t="s">
        <v>1227</v>
      </c>
      <c r="D159" s="92" t="s">
        <v>27</v>
      </c>
      <c r="E159" s="92" t="s">
        <v>1135</v>
      </c>
      <c r="F159" s="79"/>
      <c r="G159" s="92" t="s">
        <v>1192</v>
      </c>
      <c r="H159" s="92" t="s">
        <v>139</v>
      </c>
      <c r="I159" s="86">
        <v>2.4451319999999996</v>
      </c>
      <c r="J159" s="88">
        <v>22725</v>
      </c>
      <c r="K159" s="79"/>
      <c r="L159" s="86">
        <v>2.1142722269999994</v>
      </c>
      <c r="M159" s="87">
        <v>5.7443358121408048E-9</v>
      </c>
      <c r="N159" s="87">
        <v>1.7429806940752668E-3</v>
      </c>
      <c r="O159" s="87">
        <f>L159/'סכום נכסי הקרן'!$C$42</f>
        <v>1.7144750667454097E-5</v>
      </c>
    </row>
    <row r="160" spans="2:15">
      <c r="B160" s="85" t="s">
        <v>1228</v>
      </c>
      <c r="C160" s="79" t="s">
        <v>1229</v>
      </c>
      <c r="D160" s="92" t="s">
        <v>1152</v>
      </c>
      <c r="E160" s="92" t="s">
        <v>1135</v>
      </c>
      <c r="F160" s="79"/>
      <c r="G160" s="92" t="s">
        <v>1230</v>
      </c>
      <c r="H160" s="92" t="s">
        <v>137</v>
      </c>
      <c r="I160" s="86">
        <v>30.146148999999994</v>
      </c>
      <c r="J160" s="88">
        <v>2917</v>
      </c>
      <c r="K160" s="79"/>
      <c r="L160" s="86">
        <v>3.061942535</v>
      </c>
      <c r="M160" s="87">
        <v>3.2386308202457888E-9</v>
      </c>
      <c r="N160" s="87">
        <v>2.5242287425047295E-3</v>
      </c>
      <c r="O160" s="87">
        <f>L160/'סכום נכסי הקרן'!$C$42</f>
        <v>2.4829461717489304E-5</v>
      </c>
    </row>
    <row r="161" spans="2:15">
      <c r="B161" s="85" t="s">
        <v>1231</v>
      </c>
      <c r="C161" s="79" t="s">
        <v>1232</v>
      </c>
      <c r="D161" s="92" t="s">
        <v>1152</v>
      </c>
      <c r="E161" s="92" t="s">
        <v>1135</v>
      </c>
      <c r="F161" s="79"/>
      <c r="G161" s="92" t="s">
        <v>1168</v>
      </c>
      <c r="H161" s="92" t="s">
        <v>137</v>
      </c>
      <c r="I161" s="86">
        <v>2.3799819999999996</v>
      </c>
      <c r="J161" s="88">
        <v>25296</v>
      </c>
      <c r="K161" s="86">
        <v>6.3810639999999988E-3</v>
      </c>
      <c r="L161" s="86">
        <v>2.1026848059999996</v>
      </c>
      <c r="M161" s="87">
        <v>8.8162455711320235E-9</v>
      </c>
      <c r="N161" s="87">
        <v>1.7334281630250058E-3</v>
      </c>
      <c r="O161" s="87">
        <f>L161/'סכום נכסי הקרן'!$C$42</f>
        <v>1.7050787628358745E-5</v>
      </c>
    </row>
    <row r="162" spans="2:15">
      <c r="B162" s="85" t="s">
        <v>1233</v>
      </c>
      <c r="C162" s="79" t="s">
        <v>1234</v>
      </c>
      <c r="D162" s="92" t="s">
        <v>1152</v>
      </c>
      <c r="E162" s="92" t="s">
        <v>1135</v>
      </c>
      <c r="F162" s="79"/>
      <c r="G162" s="92" t="s">
        <v>1235</v>
      </c>
      <c r="H162" s="92" t="s">
        <v>137</v>
      </c>
      <c r="I162" s="86">
        <v>0.90554799999999991</v>
      </c>
      <c r="J162" s="88">
        <v>44564</v>
      </c>
      <c r="K162" s="79"/>
      <c r="L162" s="86">
        <v>1.4051551309999997</v>
      </c>
      <c r="M162" s="87">
        <v>5.8583543885964152E-9</v>
      </c>
      <c r="N162" s="87">
        <v>1.1583930556515807E-3</v>
      </c>
      <c r="O162" s="87">
        <f>L162/'סכום נכסי הקרן'!$C$42</f>
        <v>1.1394480834794034E-5</v>
      </c>
    </row>
    <row r="163" spans="2:15">
      <c r="B163" s="85" t="s">
        <v>1236</v>
      </c>
      <c r="C163" s="79" t="s">
        <v>1237</v>
      </c>
      <c r="D163" s="92" t="s">
        <v>1152</v>
      </c>
      <c r="E163" s="92" t="s">
        <v>1135</v>
      </c>
      <c r="F163" s="79"/>
      <c r="G163" s="92" t="s">
        <v>1214</v>
      </c>
      <c r="H163" s="92" t="s">
        <v>137</v>
      </c>
      <c r="I163" s="86">
        <v>2.7573780000000001</v>
      </c>
      <c r="J163" s="88">
        <v>38047</v>
      </c>
      <c r="K163" s="79"/>
      <c r="L163" s="86">
        <v>3.6529652579999992</v>
      </c>
      <c r="M163" s="87">
        <v>4.9001758646524729E-9</v>
      </c>
      <c r="N163" s="87">
        <v>3.0114607946470826E-3</v>
      </c>
      <c r="O163" s="87">
        <f>L163/'סכום נכסי הקרן'!$C$42</f>
        <v>2.9622097734381361E-5</v>
      </c>
    </row>
    <row r="164" spans="2:15">
      <c r="B164" s="85" t="s">
        <v>1238</v>
      </c>
      <c r="C164" s="79" t="s">
        <v>1239</v>
      </c>
      <c r="D164" s="92" t="s">
        <v>1152</v>
      </c>
      <c r="E164" s="92" t="s">
        <v>1135</v>
      </c>
      <c r="F164" s="79"/>
      <c r="G164" s="92" t="s">
        <v>1214</v>
      </c>
      <c r="H164" s="92" t="s">
        <v>137</v>
      </c>
      <c r="I164" s="86">
        <v>8.974517999999998</v>
      </c>
      <c r="J164" s="88">
        <v>12631</v>
      </c>
      <c r="K164" s="79"/>
      <c r="L164" s="86">
        <v>3.9470955929999993</v>
      </c>
      <c r="M164" s="87">
        <v>1.5952169262349014E-8</v>
      </c>
      <c r="N164" s="87">
        <v>3.2539383190169332E-3</v>
      </c>
      <c r="O164" s="87">
        <f>L164/'סכום נכסי הקרן'!$C$42</f>
        <v>3.200721692239865E-5</v>
      </c>
    </row>
    <row r="165" spans="2:15">
      <c r="B165" s="85" t="s">
        <v>1240</v>
      </c>
      <c r="C165" s="79" t="s">
        <v>1241</v>
      </c>
      <c r="D165" s="92" t="s">
        <v>1134</v>
      </c>
      <c r="E165" s="92" t="s">
        <v>1135</v>
      </c>
      <c r="F165" s="79"/>
      <c r="G165" s="92" t="s">
        <v>1159</v>
      </c>
      <c r="H165" s="92" t="s">
        <v>137</v>
      </c>
      <c r="I165" s="86">
        <v>16.510394999999995</v>
      </c>
      <c r="J165" s="88">
        <v>4941</v>
      </c>
      <c r="K165" s="79"/>
      <c r="L165" s="86">
        <v>2.8405411389999995</v>
      </c>
      <c r="M165" s="87">
        <v>3.8891086605402704E-9</v>
      </c>
      <c r="N165" s="87">
        <v>2.3417080841234405E-3</v>
      </c>
      <c r="O165" s="87">
        <f>L165/'סכום נכסי הקרן'!$C$42</f>
        <v>2.3034105526658406E-5</v>
      </c>
    </row>
    <row r="166" spans="2:15">
      <c r="B166" s="85" t="s">
        <v>1242</v>
      </c>
      <c r="C166" s="79" t="s">
        <v>1243</v>
      </c>
      <c r="D166" s="92" t="s">
        <v>1152</v>
      </c>
      <c r="E166" s="92" t="s">
        <v>1135</v>
      </c>
      <c r="F166" s="79"/>
      <c r="G166" s="92" t="s">
        <v>1230</v>
      </c>
      <c r="H166" s="92" t="s">
        <v>137</v>
      </c>
      <c r="I166" s="86">
        <v>7.1524289999999988</v>
      </c>
      <c r="J166" s="88">
        <v>6908</v>
      </c>
      <c r="K166" s="79"/>
      <c r="L166" s="86">
        <v>1.7204207589999998</v>
      </c>
      <c r="M166" s="87">
        <v>3.166113422859435E-9</v>
      </c>
      <c r="N166" s="87">
        <v>1.4182942623610019E-3</v>
      </c>
      <c r="O166" s="87">
        <f>L166/'סכום נכסי הקרן'!$C$42</f>
        <v>1.3950987285123686E-5</v>
      </c>
    </row>
    <row r="167" spans="2:15">
      <c r="B167" s="85" t="s">
        <v>1244</v>
      </c>
      <c r="C167" s="79" t="s">
        <v>1245</v>
      </c>
      <c r="D167" s="92" t="s">
        <v>27</v>
      </c>
      <c r="E167" s="92" t="s">
        <v>1135</v>
      </c>
      <c r="F167" s="79"/>
      <c r="G167" s="92" t="s">
        <v>1246</v>
      </c>
      <c r="H167" s="92" t="s">
        <v>139</v>
      </c>
      <c r="I167" s="86">
        <v>6.3596699999999995</v>
      </c>
      <c r="J167" s="88">
        <v>8082</v>
      </c>
      <c r="K167" s="79"/>
      <c r="L167" s="86">
        <v>1.9557264559999998</v>
      </c>
      <c r="M167" s="87">
        <v>9.2690236826894882E-9</v>
      </c>
      <c r="N167" s="87">
        <v>1.6122774599073625E-3</v>
      </c>
      <c r="O167" s="87">
        <f>L167/'סכום נכסי הקרן'!$C$42</f>
        <v>1.5859094223377718E-5</v>
      </c>
    </row>
    <row r="168" spans="2:15">
      <c r="B168" s="85" t="s">
        <v>1247</v>
      </c>
      <c r="C168" s="79" t="s">
        <v>1248</v>
      </c>
      <c r="D168" s="92" t="s">
        <v>27</v>
      </c>
      <c r="E168" s="92" t="s">
        <v>1135</v>
      </c>
      <c r="F168" s="79"/>
      <c r="G168" s="92" t="s">
        <v>1249</v>
      </c>
      <c r="H168" s="92" t="s">
        <v>139</v>
      </c>
      <c r="I168" s="86">
        <v>34.481801999999995</v>
      </c>
      <c r="J168" s="88">
        <v>3058</v>
      </c>
      <c r="K168" s="79"/>
      <c r="L168" s="86">
        <v>4.0121955429999989</v>
      </c>
      <c r="M168" s="87">
        <v>2.7886464630315857E-8</v>
      </c>
      <c r="N168" s="87">
        <v>3.3076059378723665E-3</v>
      </c>
      <c r="O168" s="87">
        <f>L168/'סכום נכסי הקרן'!$C$42</f>
        <v>3.2535116024964748E-5</v>
      </c>
    </row>
    <row r="169" spans="2:15">
      <c r="B169" s="85" t="s">
        <v>1250</v>
      </c>
      <c r="C169" s="79" t="s">
        <v>1251</v>
      </c>
      <c r="D169" s="92" t="s">
        <v>1152</v>
      </c>
      <c r="E169" s="92" t="s">
        <v>1135</v>
      </c>
      <c r="F169" s="79"/>
      <c r="G169" s="138" t="s">
        <v>1246</v>
      </c>
      <c r="H169" s="92" t="s">
        <v>137</v>
      </c>
      <c r="I169" s="86">
        <v>3.5792399999999991</v>
      </c>
      <c r="J169" s="88">
        <v>24459</v>
      </c>
      <c r="K169" s="86">
        <v>8.1008940000000008E-3</v>
      </c>
      <c r="L169" s="86">
        <v>3.0564049509999993</v>
      </c>
      <c r="M169" s="87">
        <v>8.6805262505376742E-8</v>
      </c>
      <c r="N169" s="87">
        <v>2.5196636245976957E-3</v>
      </c>
      <c r="O169" s="87">
        <f>L169/'סכום נכסי הקרן'!$C$42</f>
        <v>2.4784557141925346E-5</v>
      </c>
    </row>
    <row r="170" spans="2:15">
      <c r="B170" s="85" t="s">
        <v>1252</v>
      </c>
      <c r="C170" s="79" t="s">
        <v>1253</v>
      </c>
      <c r="D170" s="92" t="s">
        <v>27</v>
      </c>
      <c r="E170" s="92" t="s">
        <v>1135</v>
      </c>
      <c r="F170" s="79"/>
      <c r="G170" s="92" t="s">
        <v>1214</v>
      </c>
      <c r="H170" s="92" t="s">
        <v>139</v>
      </c>
      <c r="I170" s="86">
        <v>3.1948979999999993</v>
      </c>
      <c r="J170" s="88">
        <v>9512</v>
      </c>
      <c r="K170" s="79"/>
      <c r="L170" s="86">
        <v>1.1563344729999996</v>
      </c>
      <c r="M170" s="87">
        <v>3.2600999999999995E-8</v>
      </c>
      <c r="N170" s="87">
        <v>9.5326828617169253E-4</v>
      </c>
      <c r="O170" s="87">
        <f>L170/'סכום נכסי הקרן'!$C$42</f>
        <v>9.3767803287551438E-6</v>
      </c>
    </row>
    <row r="171" spans="2:15">
      <c r="B171" s="85" t="s">
        <v>1254</v>
      </c>
      <c r="C171" s="79" t="s">
        <v>1255</v>
      </c>
      <c r="D171" s="92" t="s">
        <v>27</v>
      </c>
      <c r="E171" s="92" t="s">
        <v>1135</v>
      </c>
      <c r="F171" s="79"/>
      <c r="G171" s="92" t="s">
        <v>1159</v>
      </c>
      <c r="H171" s="92" t="s">
        <v>143</v>
      </c>
      <c r="I171" s="86">
        <v>103.88748399999999</v>
      </c>
      <c r="J171" s="88">
        <v>7866</v>
      </c>
      <c r="K171" s="79"/>
      <c r="L171" s="86">
        <v>2.9107914059999995</v>
      </c>
      <c r="M171" s="87">
        <v>3.3813184363496671E-8</v>
      </c>
      <c r="N171" s="87">
        <v>2.3996215626107273E-3</v>
      </c>
      <c r="O171" s="87">
        <f>L171/'סכום נכסי הקרן'!$C$42</f>
        <v>2.3603768835222067E-5</v>
      </c>
    </row>
    <row r="172" spans="2:15">
      <c r="B172" s="85" t="s">
        <v>1256</v>
      </c>
      <c r="C172" s="79" t="s">
        <v>1257</v>
      </c>
      <c r="D172" s="92" t="s">
        <v>1152</v>
      </c>
      <c r="E172" s="92" t="s">
        <v>1135</v>
      </c>
      <c r="F172" s="79"/>
      <c r="G172" s="92" t="s">
        <v>1258</v>
      </c>
      <c r="H172" s="92" t="s">
        <v>137</v>
      </c>
      <c r="I172" s="86">
        <v>4.1331699999999989</v>
      </c>
      <c r="J172" s="88">
        <v>19895</v>
      </c>
      <c r="K172" s="79"/>
      <c r="L172" s="86">
        <v>2.8632283049999998</v>
      </c>
      <c r="M172" s="87">
        <v>1.8629568825388953E-8</v>
      </c>
      <c r="N172" s="87">
        <v>2.3604111119721249E-3</v>
      </c>
      <c r="O172" s="87">
        <f>L172/'סכום נכסי הקרן'!$C$42</f>
        <v>2.3218077013136787E-5</v>
      </c>
    </row>
    <row r="173" spans="2:15">
      <c r="B173" s="85" t="s">
        <v>1259</v>
      </c>
      <c r="C173" s="79" t="s">
        <v>1260</v>
      </c>
      <c r="D173" s="92" t="s">
        <v>1134</v>
      </c>
      <c r="E173" s="92" t="s">
        <v>1135</v>
      </c>
      <c r="F173" s="79"/>
      <c r="G173" s="92" t="s">
        <v>1159</v>
      </c>
      <c r="H173" s="92" t="s">
        <v>137</v>
      </c>
      <c r="I173" s="86">
        <v>3.1527989999999995</v>
      </c>
      <c r="J173" s="88">
        <v>17808</v>
      </c>
      <c r="K173" s="79"/>
      <c r="L173" s="86">
        <v>1.9549705269999997</v>
      </c>
      <c r="M173" s="87">
        <v>1.3105410813158508E-9</v>
      </c>
      <c r="N173" s="87">
        <v>1.6116542810961072E-3</v>
      </c>
      <c r="O173" s="87">
        <f>L173/'סכום נכסי הקרן'!$C$42</f>
        <v>1.5852964353221078E-5</v>
      </c>
    </row>
    <row r="174" spans="2:15">
      <c r="B174" s="85" t="s">
        <v>1261</v>
      </c>
      <c r="C174" s="79" t="s">
        <v>1262</v>
      </c>
      <c r="D174" s="92" t="s">
        <v>1152</v>
      </c>
      <c r="E174" s="92" t="s">
        <v>1135</v>
      </c>
      <c r="F174" s="79"/>
      <c r="G174" s="92" t="s">
        <v>1249</v>
      </c>
      <c r="H174" s="92" t="s">
        <v>137</v>
      </c>
      <c r="I174" s="86">
        <v>6.5454929999999987</v>
      </c>
      <c r="J174" s="88">
        <v>14557</v>
      </c>
      <c r="K174" s="86">
        <v>1.4814412999999997E-2</v>
      </c>
      <c r="L174" s="86">
        <v>3.3325592429999995</v>
      </c>
      <c r="M174" s="87">
        <v>2.5087138277851638E-8</v>
      </c>
      <c r="N174" s="87">
        <v>2.747321914478843E-3</v>
      </c>
      <c r="O174" s="87">
        <f>L174/'סכום נכסי הקרן'!$C$42</f>
        <v>2.7023907600974497E-5</v>
      </c>
    </row>
    <row r="175" spans="2:15">
      <c r="B175" s="85" t="s">
        <v>1263</v>
      </c>
      <c r="C175" s="79" t="s">
        <v>1264</v>
      </c>
      <c r="D175" s="92" t="s">
        <v>1152</v>
      </c>
      <c r="E175" s="92" t="s">
        <v>1135</v>
      </c>
      <c r="F175" s="79"/>
      <c r="G175" s="92" t="s">
        <v>1235</v>
      </c>
      <c r="H175" s="92" t="s">
        <v>137</v>
      </c>
      <c r="I175" s="86">
        <v>1.2619379999999998</v>
      </c>
      <c r="J175" s="88">
        <v>20723</v>
      </c>
      <c r="K175" s="79"/>
      <c r="L175" s="86">
        <v>0.91058256199999998</v>
      </c>
      <c r="M175" s="87">
        <v>3.509638594647413E-9</v>
      </c>
      <c r="N175" s="87">
        <v>7.5067335495373512E-4</v>
      </c>
      <c r="O175" s="87">
        <f>L175/'סכום נכסי הקרן'!$C$42</f>
        <v>7.3839644622175545E-6</v>
      </c>
    </row>
    <row r="176" spans="2:15">
      <c r="B176" s="85" t="s">
        <v>1265</v>
      </c>
      <c r="C176" s="79" t="s">
        <v>1266</v>
      </c>
      <c r="D176" s="92" t="s">
        <v>1152</v>
      </c>
      <c r="E176" s="92" t="s">
        <v>1135</v>
      </c>
      <c r="F176" s="79"/>
      <c r="G176" s="92" t="s">
        <v>1217</v>
      </c>
      <c r="H176" s="92" t="s">
        <v>137</v>
      </c>
      <c r="I176" s="86">
        <v>16.191799999999997</v>
      </c>
      <c r="J176" s="88">
        <v>3563</v>
      </c>
      <c r="K176" s="79"/>
      <c r="L176" s="86">
        <v>2.0088139699999998</v>
      </c>
      <c r="M176" s="87">
        <v>3.2969782959143793E-8</v>
      </c>
      <c r="N176" s="87">
        <v>1.6560421704383923E-3</v>
      </c>
      <c r="O176" s="87">
        <f>L176/'סכום נכסי הקרן'!$C$42</f>
        <v>1.6289583816657977E-5</v>
      </c>
    </row>
    <row r="177" spans="2:15">
      <c r="B177" s="85" t="s">
        <v>1267</v>
      </c>
      <c r="C177" s="79" t="s">
        <v>1268</v>
      </c>
      <c r="D177" s="92" t="s">
        <v>1269</v>
      </c>
      <c r="E177" s="92" t="s">
        <v>1135</v>
      </c>
      <c r="F177" s="79"/>
      <c r="G177" s="92" t="s">
        <v>1153</v>
      </c>
      <c r="H177" s="92" t="s">
        <v>139</v>
      </c>
      <c r="I177" s="86">
        <v>17.470099999999995</v>
      </c>
      <c r="J177" s="88">
        <v>2840</v>
      </c>
      <c r="K177" s="79"/>
      <c r="L177" s="86">
        <v>1.8878539459999997</v>
      </c>
      <c r="M177" s="87">
        <v>5.6054060575258306E-9</v>
      </c>
      <c r="N177" s="87">
        <v>1.5563241758043544E-3</v>
      </c>
      <c r="O177" s="87">
        <f>L177/'סכום נכסי הקרן'!$C$42</f>
        <v>1.5308712278108809E-5</v>
      </c>
    </row>
    <row r="178" spans="2:15">
      <c r="B178" s="85" t="s">
        <v>1270</v>
      </c>
      <c r="C178" s="79" t="s">
        <v>1271</v>
      </c>
      <c r="D178" s="92" t="s">
        <v>1152</v>
      </c>
      <c r="E178" s="92" t="s">
        <v>1135</v>
      </c>
      <c r="F178" s="79"/>
      <c r="G178" s="138" t="s">
        <v>1230</v>
      </c>
      <c r="H178" s="92" t="s">
        <v>137</v>
      </c>
      <c r="I178" s="86">
        <v>7.1844719999999995</v>
      </c>
      <c r="J178" s="88">
        <v>11769</v>
      </c>
      <c r="K178" s="79"/>
      <c r="L178" s="86">
        <v>2.9441720959999995</v>
      </c>
      <c r="M178" s="87">
        <v>2.2469134412565023E-9</v>
      </c>
      <c r="N178" s="87">
        <v>2.4271402035321321E-3</v>
      </c>
      <c r="O178" s="87">
        <f>L178/'סכום נכסי הקרן'!$C$42</f>
        <v>2.3874454700480598E-5</v>
      </c>
    </row>
    <row r="179" spans="2:15">
      <c r="B179" s="85" t="s">
        <v>1272</v>
      </c>
      <c r="C179" s="79" t="s">
        <v>1273</v>
      </c>
      <c r="D179" s="92" t="s">
        <v>27</v>
      </c>
      <c r="E179" s="92" t="s">
        <v>1135</v>
      </c>
      <c r="F179" s="79"/>
      <c r="G179" s="92" t="s">
        <v>1211</v>
      </c>
      <c r="H179" s="92" t="s">
        <v>139</v>
      </c>
      <c r="I179" s="86">
        <v>1.6617899999999997</v>
      </c>
      <c r="J179" s="88">
        <v>46755</v>
      </c>
      <c r="K179" s="79"/>
      <c r="L179" s="86">
        <v>2.9563705249999992</v>
      </c>
      <c r="M179" s="87">
        <v>1.3159636698081097E-8</v>
      </c>
      <c r="N179" s="87">
        <v>2.437196442257462E-3</v>
      </c>
      <c r="O179" s="87">
        <f>L179/'סכום נכסי הקרן'!$C$42</f>
        <v>2.3973372437311672E-5</v>
      </c>
    </row>
    <row r="180" spans="2:15">
      <c r="B180" s="85" t="s">
        <v>1274</v>
      </c>
      <c r="C180" s="79" t="s">
        <v>1275</v>
      </c>
      <c r="D180" s="92" t="s">
        <v>1152</v>
      </c>
      <c r="E180" s="92" t="s">
        <v>1135</v>
      </c>
      <c r="F180" s="79"/>
      <c r="G180" s="92" t="s">
        <v>1214</v>
      </c>
      <c r="H180" s="92" t="s">
        <v>137</v>
      </c>
      <c r="I180" s="86">
        <v>2.2084759999999997</v>
      </c>
      <c r="J180" s="88">
        <v>39006</v>
      </c>
      <c r="K180" s="79"/>
      <c r="L180" s="86">
        <v>2.9995280409999996</v>
      </c>
      <c r="M180" s="87">
        <v>7.8204516406113651E-9</v>
      </c>
      <c r="N180" s="87">
        <v>2.4727749814028115E-3</v>
      </c>
      <c r="O180" s="87">
        <f>L180/'סכום נכסי הקרן'!$C$42</f>
        <v>2.4323339126462468E-5</v>
      </c>
    </row>
    <row r="181" spans="2:15">
      <c r="B181" s="85" t="s">
        <v>1276</v>
      </c>
      <c r="C181" s="79" t="s">
        <v>1277</v>
      </c>
      <c r="D181" s="92" t="s">
        <v>27</v>
      </c>
      <c r="E181" s="92" t="s">
        <v>1135</v>
      </c>
      <c r="F181" s="79"/>
      <c r="G181" s="92" t="s">
        <v>1211</v>
      </c>
      <c r="H181" s="92" t="s">
        <v>139</v>
      </c>
      <c r="I181" s="86">
        <v>2.0026700000000002</v>
      </c>
      <c r="J181" s="88">
        <v>36465</v>
      </c>
      <c r="K181" s="79"/>
      <c r="L181" s="86">
        <v>2.7786911069999998</v>
      </c>
      <c r="M181" s="87">
        <v>3.9622992470677792E-9</v>
      </c>
      <c r="N181" s="87">
        <v>2.2907196587318331E-3</v>
      </c>
      <c r="O181" s="87">
        <f>L181/'סכום נכסי הקרן'!$C$42</f>
        <v>2.2532560189273594E-5</v>
      </c>
    </row>
    <row r="182" spans="2:15">
      <c r="B182" s="85" t="s">
        <v>1278</v>
      </c>
      <c r="C182" s="79" t="s">
        <v>1279</v>
      </c>
      <c r="D182" s="92" t="s">
        <v>1152</v>
      </c>
      <c r="E182" s="92" t="s">
        <v>1135</v>
      </c>
      <c r="F182" s="79"/>
      <c r="G182" s="92" t="s">
        <v>1144</v>
      </c>
      <c r="H182" s="92" t="s">
        <v>137</v>
      </c>
      <c r="I182" s="86">
        <v>6.362055999999999</v>
      </c>
      <c r="J182" s="88">
        <v>27157</v>
      </c>
      <c r="K182" s="79"/>
      <c r="L182" s="86">
        <v>6.0160034969999989</v>
      </c>
      <c r="M182" s="87">
        <v>6.34232785306965E-9</v>
      </c>
      <c r="N182" s="87">
        <v>4.9595212086945197E-3</v>
      </c>
      <c r="O182" s="87">
        <f>L182/'סכום נכסי הקרן'!$C$42</f>
        <v>4.8784105780431722E-5</v>
      </c>
    </row>
    <row r="183" spans="2:15">
      <c r="B183" s="85" t="s">
        <v>1280</v>
      </c>
      <c r="C183" s="79" t="s">
        <v>1281</v>
      </c>
      <c r="D183" s="92" t="s">
        <v>1152</v>
      </c>
      <c r="E183" s="92" t="s">
        <v>1135</v>
      </c>
      <c r="F183" s="79"/>
      <c r="G183" s="92" t="s">
        <v>1282</v>
      </c>
      <c r="H183" s="92" t="s">
        <v>137</v>
      </c>
      <c r="I183" s="86">
        <v>9.973253999999999</v>
      </c>
      <c r="J183" s="88">
        <v>21471</v>
      </c>
      <c r="K183" s="79"/>
      <c r="L183" s="86">
        <v>7.4562063419999998</v>
      </c>
      <c r="M183" s="87">
        <v>1.3132306944262633E-8</v>
      </c>
      <c r="N183" s="87">
        <v>6.1468071798814628E-3</v>
      </c>
      <c r="O183" s="87">
        <f>L183/'סכום נכסי הקרן'!$C$42</f>
        <v>6.0462790470491294E-5</v>
      </c>
    </row>
    <row r="184" spans="2:15">
      <c r="B184" s="85" t="s">
        <v>1283</v>
      </c>
      <c r="C184" s="79" t="s">
        <v>1284</v>
      </c>
      <c r="D184" s="92" t="s">
        <v>1134</v>
      </c>
      <c r="E184" s="92" t="s">
        <v>1135</v>
      </c>
      <c r="F184" s="79"/>
      <c r="G184" s="92" t="s">
        <v>1285</v>
      </c>
      <c r="H184" s="92" t="s">
        <v>137</v>
      </c>
      <c r="I184" s="86">
        <v>32.935101000000003</v>
      </c>
      <c r="J184" s="88">
        <v>13903</v>
      </c>
      <c r="K184" s="79"/>
      <c r="L184" s="86">
        <v>15.943963525999996</v>
      </c>
      <c r="M184" s="87">
        <v>4.3134689018770888E-9</v>
      </c>
      <c r="N184" s="87">
        <v>1.3144012515498184E-2</v>
      </c>
      <c r="O184" s="87">
        <f>L184/'סכום נכסי הקרן'!$C$42</f>
        <v>1.2929048389011085E-4</v>
      </c>
    </row>
    <row r="185" spans="2:15">
      <c r="B185" s="85" t="s">
        <v>1286</v>
      </c>
      <c r="C185" s="79" t="s">
        <v>1287</v>
      </c>
      <c r="D185" s="92" t="s">
        <v>1152</v>
      </c>
      <c r="E185" s="92" t="s">
        <v>1135</v>
      </c>
      <c r="F185" s="79"/>
      <c r="G185" s="92" t="s">
        <v>1235</v>
      </c>
      <c r="H185" s="92" t="s">
        <v>137</v>
      </c>
      <c r="I185" s="86">
        <v>1.6047349999999998</v>
      </c>
      <c r="J185" s="88">
        <v>20483</v>
      </c>
      <c r="K185" s="79"/>
      <c r="L185" s="86">
        <v>1.1445261330000001</v>
      </c>
      <c r="M185" s="87">
        <v>8.4816860465116266E-9</v>
      </c>
      <c r="N185" s="87">
        <v>9.4353363214453364E-4</v>
      </c>
      <c r="O185" s="87">
        <f>L185/'סכום נכסי הקרן'!$C$42</f>
        <v>9.2810258452448622E-6</v>
      </c>
    </row>
    <row r="186" spans="2:15">
      <c r="B186" s="85" t="s">
        <v>1288</v>
      </c>
      <c r="C186" s="79" t="s">
        <v>1289</v>
      </c>
      <c r="D186" s="92" t="s">
        <v>1152</v>
      </c>
      <c r="E186" s="92" t="s">
        <v>1135</v>
      </c>
      <c r="F186" s="79"/>
      <c r="G186" s="92" t="s">
        <v>848</v>
      </c>
      <c r="H186" s="92" t="s">
        <v>137</v>
      </c>
      <c r="I186" s="86">
        <v>6.6746999999999987</v>
      </c>
      <c r="J186" s="88">
        <v>2050</v>
      </c>
      <c r="K186" s="79"/>
      <c r="L186" s="86">
        <v>0.47644676099999994</v>
      </c>
      <c r="M186" s="87">
        <v>1.7297910385628645E-8</v>
      </c>
      <c r="N186" s="87">
        <v>3.9277700173738928E-4</v>
      </c>
      <c r="O186" s="87">
        <f>L186/'סכום נכסי הקרן'!$C$42</f>
        <v>3.8635331909229557E-6</v>
      </c>
    </row>
    <row r="187" spans="2:15">
      <c r="B187" s="85" t="s">
        <v>1290</v>
      </c>
      <c r="C187" s="79" t="s">
        <v>1291</v>
      </c>
      <c r="D187" s="92" t="s">
        <v>130</v>
      </c>
      <c r="E187" s="92" t="s">
        <v>1135</v>
      </c>
      <c r="F187" s="79"/>
      <c r="G187" s="92" t="s">
        <v>1246</v>
      </c>
      <c r="H187" s="92" t="s">
        <v>1292</v>
      </c>
      <c r="I187" s="86">
        <v>5.1558099999999989</v>
      </c>
      <c r="J187" s="88">
        <v>10828</v>
      </c>
      <c r="K187" s="79"/>
      <c r="L187" s="86">
        <v>1.9577451169999998</v>
      </c>
      <c r="M187" s="87">
        <v>1.7324630376344081E-9</v>
      </c>
      <c r="N187" s="87">
        <v>1.6139416198513612E-3</v>
      </c>
      <c r="O187" s="87">
        <f>L187/'סכום נכסי הקרן'!$C$42</f>
        <v>1.5875463657306393E-5</v>
      </c>
    </row>
    <row r="188" spans="2:15">
      <c r="B188" s="85" t="s">
        <v>1293</v>
      </c>
      <c r="C188" s="79" t="s">
        <v>1294</v>
      </c>
      <c r="D188" s="92" t="s">
        <v>1134</v>
      </c>
      <c r="E188" s="92" t="s">
        <v>1135</v>
      </c>
      <c r="F188" s="79"/>
      <c r="G188" s="92" t="s">
        <v>1285</v>
      </c>
      <c r="H188" s="92" t="s">
        <v>137</v>
      </c>
      <c r="I188" s="86">
        <v>3.8212649999999995</v>
      </c>
      <c r="J188" s="88">
        <v>26762</v>
      </c>
      <c r="K188" s="79"/>
      <c r="L188" s="86">
        <v>3.5608564559999993</v>
      </c>
      <c r="M188" s="87">
        <v>8.7276394757419058E-9</v>
      </c>
      <c r="N188" s="87">
        <v>2.9355274017801663E-3</v>
      </c>
      <c r="O188" s="87">
        <f>L188/'סכום נכסי הקרן'!$C$42</f>
        <v>2.8875182354043304E-5</v>
      </c>
    </row>
    <row r="189" spans="2:15">
      <c r="B189" s="85" t="s">
        <v>1295</v>
      </c>
      <c r="C189" s="79" t="s">
        <v>1296</v>
      </c>
      <c r="D189" s="92" t="s">
        <v>1152</v>
      </c>
      <c r="E189" s="92" t="s">
        <v>1135</v>
      </c>
      <c r="F189" s="79"/>
      <c r="G189" s="92" t="s">
        <v>1211</v>
      </c>
      <c r="H189" s="92" t="s">
        <v>137</v>
      </c>
      <c r="I189" s="86">
        <v>19.926012999999998</v>
      </c>
      <c r="J189" s="88">
        <v>9392</v>
      </c>
      <c r="K189" s="79"/>
      <c r="L189" s="86">
        <v>6.516392731999999</v>
      </c>
      <c r="M189" s="87">
        <v>1.5917079676844445E-8</v>
      </c>
      <c r="N189" s="87">
        <v>5.3720360991566796E-3</v>
      </c>
      <c r="O189" s="87">
        <f>L189/'סכום נכסי הקרן'!$C$42</f>
        <v>5.2841789819977633E-5</v>
      </c>
    </row>
    <row r="190" spans="2:15">
      <c r="B190" s="85" t="s">
        <v>1297</v>
      </c>
      <c r="C190" s="79" t="s">
        <v>1298</v>
      </c>
      <c r="D190" s="92" t="s">
        <v>27</v>
      </c>
      <c r="E190" s="92" t="s">
        <v>1135</v>
      </c>
      <c r="F190" s="79"/>
      <c r="G190" s="92" t="s">
        <v>1159</v>
      </c>
      <c r="H190" s="92" t="s">
        <v>139</v>
      </c>
      <c r="I190" s="86">
        <v>158.84475399999997</v>
      </c>
      <c r="J190" s="88">
        <v>465</v>
      </c>
      <c r="K190" s="79"/>
      <c r="L190" s="86">
        <v>2.8104799389999995</v>
      </c>
      <c r="M190" s="87">
        <v>2.8161286360437277E-8</v>
      </c>
      <c r="N190" s="87">
        <v>2.3169259909891606E-3</v>
      </c>
      <c r="O190" s="87">
        <f>L190/'סכום נכסי הקרן'!$C$42</f>
        <v>2.2790337589785028E-5</v>
      </c>
    </row>
    <row r="191" spans="2:15">
      <c r="B191" s="85" t="s">
        <v>1299</v>
      </c>
      <c r="C191" s="79" t="s">
        <v>1300</v>
      </c>
      <c r="D191" s="92" t="s">
        <v>1152</v>
      </c>
      <c r="E191" s="92" t="s">
        <v>1135</v>
      </c>
      <c r="F191" s="79"/>
      <c r="G191" s="92" t="s">
        <v>848</v>
      </c>
      <c r="H191" s="92" t="s">
        <v>137</v>
      </c>
      <c r="I191" s="86">
        <v>13.838877999999998</v>
      </c>
      <c r="J191" s="88">
        <v>4988</v>
      </c>
      <c r="K191" s="86">
        <v>2.1684137999999999E-2</v>
      </c>
      <c r="L191" s="86">
        <v>2.4252503609999998</v>
      </c>
      <c r="M191" s="87">
        <v>2.4157243588646987E-8</v>
      </c>
      <c r="N191" s="87">
        <v>1.9993473420970554E-3</v>
      </c>
      <c r="O191" s="87">
        <f>L191/'סכום נכסי הקרן'!$C$42</f>
        <v>1.9666489591313184E-5</v>
      </c>
    </row>
    <row r="192" spans="2:15">
      <c r="B192" s="85" t="s">
        <v>1176</v>
      </c>
      <c r="C192" s="79" t="s">
        <v>1177</v>
      </c>
      <c r="D192" s="92" t="s">
        <v>1152</v>
      </c>
      <c r="E192" s="92" t="s">
        <v>1135</v>
      </c>
      <c r="F192" s="79"/>
      <c r="G192" s="92" t="s">
        <v>161</v>
      </c>
      <c r="H192" s="92" t="s">
        <v>137</v>
      </c>
      <c r="I192" s="86">
        <v>40.019612999999993</v>
      </c>
      <c r="J192" s="88">
        <v>7429</v>
      </c>
      <c r="K192" s="79"/>
      <c r="L192" s="86">
        <v>10.352184686999999</v>
      </c>
      <c r="M192" s="87">
        <v>7.8481986425348228E-7</v>
      </c>
      <c r="N192" s="87">
        <v>8.5342170324704415E-3</v>
      </c>
      <c r="O192" s="87">
        <f>L192/'סכום נכסי הקרן'!$C$42</f>
        <v>8.3946439373084274E-5</v>
      </c>
    </row>
    <row r="193" spans="2:15">
      <c r="B193" s="85" t="s">
        <v>1301</v>
      </c>
      <c r="C193" s="79" t="s">
        <v>1302</v>
      </c>
      <c r="D193" s="92" t="s">
        <v>1152</v>
      </c>
      <c r="E193" s="92" t="s">
        <v>1135</v>
      </c>
      <c r="F193" s="79"/>
      <c r="G193" s="92" t="s">
        <v>1159</v>
      </c>
      <c r="H193" s="92" t="s">
        <v>137</v>
      </c>
      <c r="I193" s="86">
        <v>6.2030209999999988</v>
      </c>
      <c r="J193" s="88">
        <v>20383</v>
      </c>
      <c r="K193" s="79"/>
      <c r="L193" s="86">
        <v>4.402507825999999</v>
      </c>
      <c r="M193" s="87">
        <v>6.3954946918501678E-8</v>
      </c>
      <c r="N193" s="87">
        <v>3.6293747078735453E-3</v>
      </c>
      <c r="O193" s="87">
        <f>L193/'סכום נכסי הקרן'!$C$42</f>
        <v>3.5700179959978912E-5</v>
      </c>
    </row>
    <row r="194" spans="2:15">
      <c r="B194" s="85" t="s">
        <v>1303</v>
      </c>
      <c r="C194" s="79" t="s">
        <v>1304</v>
      </c>
      <c r="D194" s="92" t="s">
        <v>1134</v>
      </c>
      <c r="E194" s="92" t="s">
        <v>1135</v>
      </c>
      <c r="F194" s="79"/>
      <c r="G194" s="92" t="s">
        <v>1159</v>
      </c>
      <c r="H194" s="92" t="s">
        <v>137</v>
      </c>
      <c r="I194" s="86">
        <v>8.4404869999999974</v>
      </c>
      <c r="J194" s="88">
        <v>10359</v>
      </c>
      <c r="K194" s="79"/>
      <c r="L194" s="86">
        <v>3.0444868929999993</v>
      </c>
      <c r="M194" s="87">
        <v>7.1731650822329773E-9</v>
      </c>
      <c r="N194" s="87">
        <v>2.5098385203658037E-3</v>
      </c>
      <c r="O194" s="87">
        <f>L194/'סכום נכסי הקרן'!$C$42</f>
        <v>2.4687912949072195E-5</v>
      </c>
    </row>
    <row r="195" spans="2:15">
      <c r="B195" s="85" t="s">
        <v>1180</v>
      </c>
      <c r="C195" s="79" t="s">
        <v>1181</v>
      </c>
      <c r="D195" s="92" t="s">
        <v>1134</v>
      </c>
      <c r="E195" s="92" t="s">
        <v>1135</v>
      </c>
      <c r="F195" s="79"/>
      <c r="G195" s="92" t="s">
        <v>880</v>
      </c>
      <c r="H195" s="92" t="s">
        <v>137</v>
      </c>
      <c r="I195" s="86">
        <v>33.643557999999992</v>
      </c>
      <c r="J195" s="88">
        <v>5589</v>
      </c>
      <c r="K195" s="79"/>
      <c r="L195" s="86">
        <v>6.5473385759999987</v>
      </c>
      <c r="M195" s="87">
        <v>2.4727973285323599E-7</v>
      </c>
      <c r="N195" s="87">
        <v>5.3975474822061551E-3</v>
      </c>
      <c r="O195" s="87">
        <f>L195/'סכום נכסי הקרן'!$C$42</f>
        <v>5.3092731384076382E-5</v>
      </c>
    </row>
    <row r="196" spans="2:15">
      <c r="B196" s="85" t="s">
        <v>1182</v>
      </c>
      <c r="C196" s="79" t="s">
        <v>1183</v>
      </c>
      <c r="D196" s="92" t="s">
        <v>126</v>
      </c>
      <c r="E196" s="92" t="s">
        <v>1135</v>
      </c>
      <c r="F196" s="79" t="s">
        <v>1107</v>
      </c>
      <c r="G196" s="92" t="s">
        <v>576</v>
      </c>
      <c r="H196" s="92" t="s">
        <v>140</v>
      </c>
      <c r="I196" s="86">
        <v>0.83464899999999986</v>
      </c>
      <c r="J196" s="88">
        <v>27.5</v>
      </c>
      <c r="K196" s="79"/>
      <c r="L196" s="86">
        <v>9.8238299999999987E-4</v>
      </c>
      <c r="M196" s="87">
        <v>1.2174698564079626E-7</v>
      </c>
      <c r="N196" s="87">
        <v>8.0986477584172659E-7</v>
      </c>
      <c r="O196" s="87">
        <f>L196/'סכום נכסי הקרן'!$C$42</f>
        <v>7.9661981933349032E-9</v>
      </c>
    </row>
    <row r="197" spans="2:15">
      <c r="B197" s="85" t="s">
        <v>1305</v>
      </c>
      <c r="C197" s="79" t="s">
        <v>1306</v>
      </c>
      <c r="D197" s="92" t="s">
        <v>1152</v>
      </c>
      <c r="E197" s="92" t="s">
        <v>1135</v>
      </c>
      <c r="F197" s="79"/>
      <c r="G197" s="92" t="s">
        <v>1217</v>
      </c>
      <c r="H197" s="92" t="s">
        <v>137</v>
      </c>
      <c r="I197" s="86">
        <v>28.049821999999995</v>
      </c>
      <c r="J197" s="88">
        <v>8522</v>
      </c>
      <c r="K197" s="79"/>
      <c r="L197" s="86">
        <v>8.3233931379999984</v>
      </c>
      <c r="M197" s="87">
        <v>4.4474096214592365E-8</v>
      </c>
      <c r="N197" s="87">
        <v>6.8617055852441822E-3</v>
      </c>
      <c r="O197" s="87">
        <f>L197/'סכום נכסי הקרן'!$C$42</f>
        <v>6.7494856261103581E-5</v>
      </c>
    </row>
    <row r="198" spans="2:15">
      <c r="B198" s="85" t="s">
        <v>1307</v>
      </c>
      <c r="C198" s="79" t="s">
        <v>1308</v>
      </c>
      <c r="D198" s="92" t="s">
        <v>1134</v>
      </c>
      <c r="E198" s="92" t="s">
        <v>1135</v>
      </c>
      <c r="F198" s="79"/>
      <c r="G198" s="92" t="s">
        <v>1153</v>
      </c>
      <c r="H198" s="92" t="s">
        <v>137</v>
      </c>
      <c r="I198" s="86">
        <v>7.6697999999999986</v>
      </c>
      <c r="J198" s="88">
        <v>10985</v>
      </c>
      <c r="K198" s="79"/>
      <c r="L198" s="86">
        <v>2.9336808589999994</v>
      </c>
      <c r="M198" s="87">
        <v>2.1203082671344031E-8</v>
      </c>
      <c r="N198" s="87">
        <v>2.4184913534387288E-3</v>
      </c>
      <c r="O198" s="87">
        <f>L198/'סכום נכסי הקרן'!$C$42</f>
        <v>2.3789380678194739E-5</v>
      </c>
    </row>
    <row r="199" spans="2:15">
      <c r="B199" s="85" t="s">
        <v>1309</v>
      </c>
      <c r="C199" s="79" t="s">
        <v>1310</v>
      </c>
      <c r="D199" s="92" t="s">
        <v>1152</v>
      </c>
      <c r="E199" s="92" t="s">
        <v>1135</v>
      </c>
      <c r="F199" s="79"/>
      <c r="G199" s="92" t="s">
        <v>1235</v>
      </c>
      <c r="H199" s="92" t="s">
        <v>137</v>
      </c>
      <c r="I199" s="86">
        <v>1.3629229999999999</v>
      </c>
      <c r="J199" s="88">
        <v>24498</v>
      </c>
      <c r="K199" s="79"/>
      <c r="L199" s="86">
        <v>1.1626014599999999</v>
      </c>
      <c r="M199" s="87">
        <v>5.5335891189606165E-9</v>
      </c>
      <c r="N199" s="87">
        <v>9.5843471517337341E-4</v>
      </c>
      <c r="O199" s="87">
        <f>L199/'סכום נכסי הקרן'!$C$42</f>
        <v>9.4275996736715931E-6</v>
      </c>
    </row>
    <row r="200" spans="2:15">
      <c r="B200" s="85" t="s">
        <v>1311</v>
      </c>
      <c r="C200" s="79" t="s">
        <v>1312</v>
      </c>
      <c r="D200" s="92" t="s">
        <v>27</v>
      </c>
      <c r="E200" s="92" t="s">
        <v>1135</v>
      </c>
      <c r="F200" s="79"/>
      <c r="G200" s="92" t="s">
        <v>1214</v>
      </c>
      <c r="H200" s="92" t="s">
        <v>143</v>
      </c>
      <c r="I200" s="86">
        <v>13.744451999999999</v>
      </c>
      <c r="J200" s="88">
        <v>28260</v>
      </c>
      <c r="K200" s="79"/>
      <c r="L200" s="86">
        <v>1.3835456809999997</v>
      </c>
      <c r="M200" s="87">
        <v>1.0298405364153844E-7</v>
      </c>
      <c r="N200" s="87">
        <v>1.1405784839618092E-3</v>
      </c>
      <c r="O200" s="87">
        <f>L200/'סכום נכסי הקרן'!$C$42</f>
        <v>1.1219248607089605E-5</v>
      </c>
    </row>
    <row r="201" spans="2:15">
      <c r="B201" s="85" t="s">
        <v>1313</v>
      </c>
      <c r="C201" s="79" t="s">
        <v>1314</v>
      </c>
      <c r="D201" s="92" t="s">
        <v>27</v>
      </c>
      <c r="E201" s="92" t="s">
        <v>1135</v>
      </c>
      <c r="F201" s="79"/>
      <c r="G201" s="92" t="s">
        <v>1144</v>
      </c>
      <c r="H201" s="92" t="s">
        <v>139</v>
      </c>
      <c r="I201" s="86">
        <v>4.2609999999999992</v>
      </c>
      <c r="J201" s="88">
        <v>10796</v>
      </c>
      <c r="K201" s="79"/>
      <c r="L201" s="86">
        <v>1.7503668159999997</v>
      </c>
      <c r="M201" s="87">
        <v>3.4684454072455998E-9</v>
      </c>
      <c r="N201" s="87">
        <v>1.4429814329855429E-3</v>
      </c>
      <c r="O201" s="87">
        <f>L201/'סכום נכסי הקרן'!$C$42</f>
        <v>1.4193821521028525E-5</v>
      </c>
    </row>
    <row r="202" spans="2:15">
      <c r="B202" s="85" t="s">
        <v>1315</v>
      </c>
      <c r="C202" s="79" t="s">
        <v>1316</v>
      </c>
      <c r="D202" s="92" t="s">
        <v>126</v>
      </c>
      <c r="E202" s="92" t="s">
        <v>1135</v>
      </c>
      <c r="F202" s="79"/>
      <c r="G202" s="92" t="s">
        <v>1217</v>
      </c>
      <c r="H202" s="92" t="s">
        <v>140</v>
      </c>
      <c r="I202" s="86">
        <v>201.70402199999998</v>
      </c>
      <c r="J202" s="88">
        <v>810.8</v>
      </c>
      <c r="K202" s="79"/>
      <c r="L202" s="86">
        <v>6.9995813889999994</v>
      </c>
      <c r="M202" s="87">
        <v>1.8392820268228445E-7</v>
      </c>
      <c r="N202" s="87">
        <v>5.7703710391857422E-3</v>
      </c>
      <c r="O202" s="87">
        <f>L202/'סכום נכסי הקרן'!$C$42</f>
        <v>5.6759993419218791E-5</v>
      </c>
    </row>
    <row r="203" spans="2:15">
      <c r="B203" s="85" t="s">
        <v>1317</v>
      </c>
      <c r="C203" s="79" t="s">
        <v>1318</v>
      </c>
      <c r="D203" s="92" t="s">
        <v>1134</v>
      </c>
      <c r="E203" s="92" t="s">
        <v>1135</v>
      </c>
      <c r="F203" s="79"/>
      <c r="G203" s="92" t="s">
        <v>1282</v>
      </c>
      <c r="H203" s="92" t="s">
        <v>137</v>
      </c>
      <c r="I203" s="86">
        <v>8.3089499999999994</v>
      </c>
      <c r="J203" s="88">
        <v>8842</v>
      </c>
      <c r="K203" s="79"/>
      <c r="L203" s="86">
        <v>2.5581465639999998</v>
      </c>
      <c r="M203" s="87">
        <v>6.9414786967418542E-9</v>
      </c>
      <c r="N203" s="87">
        <v>2.1089053796982879E-3</v>
      </c>
      <c r="O203" s="87">
        <f>L203/'סכום נכסי הקרן'!$C$42</f>
        <v>2.0744152266908822E-5</v>
      </c>
    </row>
    <row r="204" spans="2:15">
      <c r="B204" s="85" t="s">
        <v>1319</v>
      </c>
      <c r="C204" s="79" t="s">
        <v>1320</v>
      </c>
      <c r="D204" s="92" t="s">
        <v>1152</v>
      </c>
      <c r="E204" s="92" t="s">
        <v>1135</v>
      </c>
      <c r="F204" s="79"/>
      <c r="G204" s="92" t="s">
        <v>1153</v>
      </c>
      <c r="H204" s="92" t="s">
        <v>137</v>
      </c>
      <c r="I204" s="86">
        <v>8.0532899999999987</v>
      </c>
      <c r="J204" s="88">
        <v>10691</v>
      </c>
      <c r="K204" s="79"/>
      <c r="L204" s="86">
        <v>2.9979227279999994</v>
      </c>
      <c r="M204" s="87">
        <v>1.5762067945015483E-8</v>
      </c>
      <c r="N204" s="87">
        <v>2.4714515805979312E-3</v>
      </c>
      <c r="O204" s="87">
        <f>L204/'סכום נכסי הקרן'!$C$42</f>
        <v>2.4310321554374659E-5</v>
      </c>
    </row>
    <row r="205" spans="2:15">
      <c r="B205" s="85" t="s">
        <v>1321</v>
      </c>
      <c r="C205" s="79" t="s">
        <v>1322</v>
      </c>
      <c r="D205" s="92" t="s">
        <v>27</v>
      </c>
      <c r="E205" s="92" t="s">
        <v>1135</v>
      </c>
      <c r="F205" s="79"/>
      <c r="G205" s="92" t="s">
        <v>1214</v>
      </c>
      <c r="H205" s="92" t="s">
        <v>139</v>
      </c>
      <c r="I205" s="86">
        <v>3.8702659999999991</v>
      </c>
      <c r="J205" s="88">
        <v>10550</v>
      </c>
      <c r="K205" s="79"/>
      <c r="L205" s="86">
        <v>1.5536313249999998</v>
      </c>
      <c r="M205" s="87">
        <v>1.8143987860884311E-8</v>
      </c>
      <c r="N205" s="87">
        <v>1.2807950511784199E-3</v>
      </c>
      <c r="O205" s="87">
        <f>L205/'סכום נכסי הקרן'!$C$42</f>
        <v>1.2598482520894102E-5</v>
      </c>
    </row>
    <row r="206" spans="2:15">
      <c r="B206" s="85" t="s">
        <v>1323</v>
      </c>
      <c r="C206" s="79" t="s">
        <v>1324</v>
      </c>
      <c r="D206" s="92" t="s">
        <v>1152</v>
      </c>
      <c r="E206" s="92" t="s">
        <v>1135</v>
      </c>
      <c r="F206" s="79"/>
      <c r="G206" s="92" t="s">
        <v>1153</v>
      </c>
      <c r="H206" s="92" t="s">
        <v>137</v>
      </c>
      <c r="I206" s="86">
        <v>9.5872499999999974</v>
      </c>
      <c r="J206" s="88">
        <v>9263</v>
      </c>
      <c r="K206" s="86">
        <v>1.9362026999999997E-2</v>
      </c>
      <c r="L206" s="86">
        <v>3.1116112069999997</v>
      </c>
      <c r="M206" s="87">
        <v>7.9365530726114057E-8</v>
      </c>
      <c r="N206" s="87">
        <v>2.5651750006501126E-3</v>
      </c>
      <c r="O206" s="87">
        <f>L206/'סכום נכסי הקרן'!$C$42</f>
        <v>2.523222773151005E-5</v>
      </c>
    </row>
    <row r="207" spans="2:15">
      <c r="B207" s="85" t="s">
        <v>1325</v>
      </c>
      <c r="C207" s="79" t="s">
        <v>1326</v>
      </c>
      <c r="D207" s="92" t="s">
        <v>1152</v>
      </c>
      <c r="E207" s="92" t="s">
        <v>1135</v>
      </c>
      <c r="F207" s="79"/>
      <c r="G207" s="92" t="s">
        <v>1153</v>
      </c>
      <c r="H207" s="92" t="s">
        <v>137</v>
      </c>
      <c r="I207" s="86">
        <v>15.765699999999999</v>
      </c>
      <c r="J207" s="88">
        <v>5574</v>
      </c>
      <c r="K207" s="79"/>
      <c r="L207" s="86">
        <v>3.0599123709999998</v>
      </c>
      <c r="M207" s="87">
        <v>1.3041007518742149E-8</v>
      </c>
      <c r="N207" s="87">
        <v>2.5225550996253411E-3</v>
      </c>
      <c r="O207" s="87">
        <f>L207/'סכום נכסי הקרן'!$C$42</f>
        <v>2.4812999005096098E-5</v>
      </c>
    </row>
    <row r="208" spans="2:15">
      <c r="B208" s="85" t="s">
        <v>1327</v>
      </c>
      <c r="C208" s="79" t="s">
        <v>1328</v>
      </c>
      <c r="D208" s="92" t="s">
        <v>1152</v>
      </c>
      <c r="E208" s="92" t="s">
        <v>1135</v>
      </c>
      <c r="F208" s="79"/>
      <c r="G208" s="92" t="s">
        <v>1144</v>
      </c>
      <c r="H208" s="92" t="s">
        <v>137</v>
      </c>
      <c r="I208" s="86">
        <v>7.5185349999999991</v>
      </c>
      <c r="J208" s="88">
        <v>4120</v>
      </c>
      <c r="K208" s="79"/>
      <c r="L208" s="86">
        <v>1.07859693</v>
      </c>
      <c r="M208" s="87">
        <v>9.7262137959159174E-9</v>
      </c>
      <c r="N208" s="87">
        <v>8.8918238705069669E-4</v>
      </c>
      <c r="O208" s="87">
        <f>L208/'סכום נכסי הקרן'!$C$42</f>
        <v>8.7464022841423084E-6</v>
      </c>
    </row>
    <row r="209" spans="2:15">
      <c r="B209" s="85" t="s">
        <v>1329</v>
      </c>
      <c r="C209" s="79" t="s">
        <v>1330</v>
      </c>
      <c r="D209" s="92" t="s">
        <v>27</v>
      </c>
      <c r="E209" s="92" t="s">
        <v>1135</v>
      </c>
      <c r="F209" s="79"/>
      <c r="G209" s="92" t="s">
        <v>1258</v>
      </c>
      <c r="H209" s="92" t="s">
        <v>139</v>
      </c>
      <c r="I209" s="86">
        <v>13.890859999999998</v>
      </c>
      <c r="J209" s="88">
        <v>5515</v>
      </c>
      <c r="K209" s="79"/>
      <c r="L209" s="86">
        <v>2.9149379349999998</v>
      </c>
      <c r="M209" s="87">
        <v>8.9924327763398032E-9</v>
      </c>
      <c r="N209" s="87">
        <v>2.40303991144118E-3</v>
      </c>
      <c r="O209" s="87">
        <f>L209/'סכום נכסי הקרן'!$C$42</f>
        <v>2.3637393268694971E-5</v>
      </c>
    </row>
    <row r="210" spans="2:15">
      <c r="B210" s="85" t="s">
        <v>1331</v>
      </c>
      <c r="C210" s="79" t="s">
        <v>1332</v>
      </c>
      <c r="D210" s="92" t="s">
        <v>1152</v>
      </c>
      <c r="E210" s="92" t="s">
        <v>1135</v>
      </c>
      <c r="F210" s="79"/>
      <c r="G210" s="92" t="s">
        <v>1249</v>
      </c>
      <c r="H210" s="92" t="s">
        <v>137</v>
      </c>
      <c r="I210" s="86">
        <v>10.645937999999999</v>
      </c>
      <c r="J210" s="88">
        <v>11982</v>
      </c>
      <c r="K210" s="79"/>
      <c r="L210" s="86">
        <v>4.4416263109999994</v>
      </c>
      <c r="M210" s="87">
        <v>1.5244744441836333E-8</v>
      </c>
      <c r="N210" s="87">
        <v>3.6616235182517715E-3</v>
      </c>
      <c r="O210" s="87">
        <f>L210/'סכום נכסי הקרן'!$C$42</f>
        <v>3.6017393922896639E-5</v>
      </c>
    </row>
    <row r="211" spans="2:15">
      <c r="B211" s="85" t="s">
        <v>1333</v>
      </c>
      <c r="C211" s="79" t="s">
        <v>1334</v>
      </c>
      <c r="D211" s="92" t="s">
        <v>1152</v>
      </c>
      <c r="E211" s="92" t="s">
        <v>1135</v>
      </c>
      <c r="F211" s="79"/>
      <c r="G211" s="92" t="s">
        <v>1168</v>
      </c>
      <c r="H211" s="92" t="s">
        <v>137</v>
      </c>
      <c r="I211" s="86">
        <v>5.5099839999999993</v>
      </c>
      <c r="J211" s="88">
        <v>21732</v>
      </c>
      <c r="K211" s="79"/>
      <c r="L211" s="86">
        <v>4.1694505369999995</v>
      </c>
      <c r="M211" s="87">
        <v>5.8141782660449048E-9</v>
      </c>
      <c r="N211" s="87">
        <v>3.4372450709455188E-3</v>
      </c>
      <c r="O211" s="87">
        <f>L211/'סכום נכסי הקרן'!$C$42</f>
        <v>3.3810305486809768E-5</v>
      </c>
    </row>
    <row r="212" spans="2:15">
      <c r="B212" s="85" t="s">
        <v>1335</v>
      </c>
      <c r="C212" s="79" t="s">
        <v>1336</v>
      </c>
      <c r="D212" s="92" t="s">
        <v>1134</v>
      </c>
      <c r="E212" s="92" t="s">
        <v>1135</v>
      </c>
      <c r="F212" s="79"/>
      <c r="G212" s="92" t="s">
        <v>1144</v>
      </c>
      <c r="H212" s="92" t="s">
        <v>137</v>
      </c>
      <c r="I212" s="86">
        <v>12.23695</v>
      </c>
      <c r="J212" s="88">
        <v>5978</v>
      </c>
      <c r="K212" s="79"/>
      <c r="L212" s="86">
        <v>2.5471696009999998</v>
      </c>
      <c r="M212" s="87">
        <v>4.0347640675507396E-7</v>
      </c>
      <c r="N212" s="87">
        <v>2.0998561029096853E-3</v>
      </c>
      <c r="O212" s="87">
        <f>L212/'סכום נכסי הקרן'!$C$42</f>
        <v>2.065513946556871E-5</v>
      </c>
    </row>
    <row r="213" spans="2:15">
      <c r="B213" s="85" t="s">
        <v>1337</v>
      </c>
      <c r="C213" s="79" t="s">
        <v>1338</v>
      </c>
      <c r="D213" s="92" t="s">
        <v>27</v>
      </c>
      <c r="E213" s="92" t="s">
        <v>1135</v>
      </c>
      <c r="F213" s="79"/>
      <c r="G213" s="92" t="s">
        <v>1214</v>
      </c>
      <c r="H213" s="92" t="s">
        <v>139</v>
      </c>
      <c r="I213" s="86">
        <v>5.6148049999999987</v>
      </c>
      <c r="J213" s="88">
        <v>9882</v>
      </c>
      <c r="K213" s="79"/>
      <c r="L213" s="86">
        <v>2.1112233599999994</v>
      </c>
      <c r="M213" s="87">
        <v>9.2770247161524639E-9</v>
      </c>
      <c r="N213" s="87">
        <v>1.7404672446471657E-3</v>
      </c>
      <c r="O213" s="87">
        <f>L213/'סכום נכסי הקרן'!$C$42</f>
        <v>1.7120027235974606E-5</v>
      </c>
    </row>
    <row r="214" spans="2:15">
      <c r="B214" s="85" t="s">
        <v>1339</v>
      </c>
      <c r="C214" s="79" t="s">
        <v>1340</v>
      </c>
      <c r="D214" s="92" t="s">
        <v>1152</v>
      </c>
      <c r="E214" s="92" t="s">
        <v>1135</v>
      </c>
      <c r="F214" s="79"/>
      <c r="G214" s="92" t="s">
        <v>1144</v>
      </c>
      <c r="H214" s="92" t="s">
        <v>137</v>
      </c>
      <c r="I214" s="86">
        <v>9.2711689999999987</v>
      </c>
      <c r="J214" s="88">
        <v>17201</v>
      </c>
      <c r="K214" s="79"/>
      <c r="L214" s="86">
        <v>5.5528630329999986</v>
      </c>
      <c r="M214" s="87">
        <v>5.3684551437071945E-9</v>
      </c>
      <c r="N214" s="87">
        <v>4.5777137587889394E-3</v>
      </c>
      <c r="O214" s="87">
        <f>L214/'סכום נכסי הקרן'!$C$42</f>
        <v>4.5028474089352889E-5</v>
      </c>
    </row>
    <row r="215" spans="2:15">
      <c r="B215" s="85" t="s">
        <v>1341</v>
      </c>
      <c r="C215" s="79" t="s">
        <v>1342</v>
      </c>
      <c r="D215" s="92" t="s">
        <v>1152</v>
      </c>
      <c r="E215" s="92" t="s">
        <v>1135</v>
      </c>
      <c r="F215" s="79"/>
      <c r="G215" s="92" t="s">
        <v>1343</v>
      </c>
      <c r="H215" s="92" t="s">
        <v>137</v>
      </c>
      <c r="I215" s="86">
        <v>19.228656999999995</v>
      </c>
      <c r="J215" s="88">
        <v>11868</v>
      </c>
      <c r="K215" s="79"/>
      <c r="L215" s="86">
        <v>7.9461226469999993</v>
      </c>
      <c r="M215" s="87">
        <v>6.7604558683885033E-9</v>
      </c>
      <c r="N215" s="87">
        <v>6.5506883123216935E-3</v>
      </c>
      <c r="O215" s="87">
        <f>L215/'סכום נכסי הקרן'!$C$42</f>
        <v>6.4435548940228968E-5</v>
      </c>
    </row>
    <row r="216" spans="2:15">
      <c r="B216" s="85" t="s">
        <v>1344</v>
      </c>
      <c r="C216" s="79" t="s">
        <v>1345</v>
      </c>
      <c r="D216" s="92" t="s">
        <v>1152</v>
      </c>
      <c r="E216" s="92" t="s">
        <v>1135</v>
      </c>
      <c r="F216" s="79"/>
      <c r="G216" s="92" t="s">
        <v>1346</v>
      </c>
      <c r="H216" s="92" t="s">
        <v>137</v>
      </c>
      <c r="I216" s="86">
        <v>7.5078819999999995</v>
      </c>
      <c r="J216" s="88">
        <v>13032</v>
      </c>
      <c r="K216" s="79"/>
      <c r="L216" s="86">
        <v>3.4068834479999994</v>
      </c>
      <c r="M216" s="87">
        <v>4.1678524503351477E-9</v>
      </c>
      <c r="N216" s="87">
        <v>2.8085938986458525E-3</v>
      </c>
      <c r="O216" s="87">
        <f>L216/'סכום נכסי הקרן'!$C$42</f>
        <v>2.7626606698568872E-5</v>
      </c>
    </row>
    <row r="217" spans="2:15">
      <c r="B217" s="85" t="s">
        <v>1347</v>
      </c>
      <c r="C217" s="79" t="s">
        <v>1348</v>
      </c>
      <c r="D217" s="92" t="s">
        <v>1152</v>
      </c>
      <c r="E217" s="92" t="s">
        <v>1135</v>
      </c>
      <c r="F217" s="79"/>
      <c r="G217" s="92" t="s">
        <v>1230</v>
      </c>
      <c r="H217" s="92" t="s">
        <v>137</v>
      </c>
      <c r="I217" s="86">
        <v>6.6010129999999991</v>
      </c>
      <c r="J217" s="88">
        <v>5044</v>
      </c>
      <c r="K217" s="79"/>
      <c r="L217" s="86">
        <v>1.1593497079999997</v>
      </c>
      <c r="M217" s="87">
        <v>1.4981508544937016E-9</v>
      </c>
      <c r="N217" s="87">
        <v>9.5575400978191916E-4</v>
      </c>
      <c r="O217" s="87">
        <f>L217/'סכום נכסי הקרן'!$C$42</f>
        <v>9.4012310364826599E-6</v>
      </c>
    </row>
    <row r="218" spans="2:15">
      <c r="B218" s="132"/>
      <c r="C218" s="132"/>
      <c r="D218" s="132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32"/>
      <c r="C219" s="132"/>
      <c r="D219" s="132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32"/>
      <c r="C220" s="132"/>
      <c r="D220" s="132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33" t="s">
        <v>223</v>
      </c>
      <c r="C221" s="132"/>
      <c r="D221" s="132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33" t="s">
        <v>117</v>
      </c>
      <c r="C222" s="132"/>
      <c r="D222" s="132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33" t="s">
        <v>206</v>
      </c>
      <c r="C223" s="132"/>
      <c r="D223" s="132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33" t="s">
        <v>214</v>
      </c>
      <c r="C224" s="132"/>
      <c r="D224" s="132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33" t="s">
        <v>220</v>
      </c>
      <c r="C225" s="132"/>
      <c r="D225" s="132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32"/>
      <c r="C226" s="132"/>
      <c r="D226" s="132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32"/>
      <c r="C227" s="132"/>
      <c r="D227" s="132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32"/>
      <c r="C228" s="132"/>
      <c r="D228" s="132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32"/>
      <c r="C229" s="132"/>
      <c r="D229" s="132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32"/>
      <c r="C230" s="132"/>
      <c r="D230" s="132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32"/>
      <c r="C231" s="132"/>
      <c r="D231" s="132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32"/>
      <c r="C232" s="132"/>
      <c r="D232" s="132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32"/>
      <c r="C233" s="132"/>
      <c r="D233" s="132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32"/>
      <c r="C234" s="132"/>
      <c r="D234" s="132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32"/>
      <c r="C235" s="132"/>
      <c r="D235" s="132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32"/>
      <c r="C236" s="132"/>
      <c r="D236" s="132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32"/>
      <c r="C237" s="132"/>
      <c r="D237" s="132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32"/>
      <c r="C238" s="132"/>
      <c r="D238" s="132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32"/>
      <c r="C239" s="132"/>
      <c r="D239" s="132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32"/>
      <c r="C240" s="132"/>
      <c r="D240" s="132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32"/>
      <c r="C241" s="132"/>
      <c r="D241" s="132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32"/>
      <c r="C242" s="132"/>
      <c r="D242" s="132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32"/>
      <c r="C243" s="132"/>
      <c r="D243" s="132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32"/>
      <c r="C244" s="132"/>
      <c r="D244" s="132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32"/>
      <c r="C245" s="132"/>
      <c r="D245" s="132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32"/>
      <c r="C246" s="132"/>
      <c r="D246" s="132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32"/>
      <c r="C247" s="132"/>
      <c r="D247" s="132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32"/>
      <c r="C248" s="132"/>
      <c r="D248" s="132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32"/>
      <c r="C249" s="132"/>
      <c r="D249" s="132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32"/>
      <c r="C250" s="132"/>
      <c r="D250" s="132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32"/>
      <c r="C251" s="132"/>
      <c r="D251" s="132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32"/>
      <c r="C252" s="132"/>
      <c r="D252" s="132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32"/>
      <c r="C253" s="132"/>
      <c r="D253" s="132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32"/>
      <c r="C254" s="132"/>
      <c r="D254" s="132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32"/>
      <c r="C255" s="132"/>
      <c r="D255" s="132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32"/>
      <c r="C256" s="132"/>
      <c r="D256" s="132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32"/>
      <c r="C257" s="132"/>
      <c r="D257" s="132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32"/>
      <c r="C258" s="132"/>
      <c r="D258" s="132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32"/>
      <c r="C259" s="132"/>
      <c r="D259" s="132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32"/>
      <c r="C260" s="132"/>
      <c r="D260" s="132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32"/>
      <c r="C261" s="132"/>
      <c r="D261" s="132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32"/>
      <c r="C262" s="132"/>
      <c r="D262" s="132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32"/>
      <c r="C263" s="132"/>
      <c r="D263" s="132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32"/>
      <c r="C264" s="132"/>
      <c r="D264" s="132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32"/>
      <c r="C265" s="132"/>
      <c r="D265" s="132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32"/>
      <c r="C266" s="132"/>
      <c r="D266" s="132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32"/>
      <c r="C267" s="132"/>
      <c r="D267" s="132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32"/>
      <c r="C268" s="132"/>
      <c r="D268" s="132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32"/>
      <c r="C269" s="132"/>
      <c r="D269" s="132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32"/>
      <c r="C270" s="132"/>
      <c r="D270" s="132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32"/>
      <c r="C271" s="132"/>
      <c r="D271" s="132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32"/>
      <c r="C272" s="132"/>
      <c r="D272" s="132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39"/>
      <c r="C273" s="132"/>
      <c r="D273" s="132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39"/>
      <c r="C274" s="132"/>
      <c r="D274" s="132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40"/>
      <c r="C275" s="132"/>
      <c r="D275" s="132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32"/>
      <c r="C276" s="132"/>
      <c r="D276" s="132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32"/>
      <c r="C277" s="132"/>
      <c r="D277" s="132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32"/>
      <c r="C278" s="132"/>
      <c r="D278" s="132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32"/>
      <c r="C279" s="132"/>
      <c r="D279" s="132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32"/>
      <c r="C280" s="132"/>
      <c r="D280" s="132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32"/>
      <c r="C281" s="132"/>
      <c r="D281" s="132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32"/>
      <c r="C282" s="132"/>
      <c r="D282" s="132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32"/>
      <c r="C283" s="132"/>
      <c r="D283" s="132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32"/>
      <c r="C284" s="132"/>
      <c r="D284" s="132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32"/>
      <c r="C285" s="132"/>
      <c r="D285" s="132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32"/>
      <c r="C286" s="132"/>
      <c r="D286" s="132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32"/>
      <c r="C287" s="132"/>
      <c r="D287" s="132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32"/>
      <c r="C288" s="132"/>
      <c r="D288" s="132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32"/>
      <c r="C289" s="132"/>
      <c r="D289" s="132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32"/>
      <c r="C290" s="132"/>
      <c r="D290" s="132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32"/>
      <c r="C291" s="132"/>
      <c r="D291" s="132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32"/>
      <c r="C292" s="132"/>
      <c r="D292" s="132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32"/>
      <c r="C293" s="132"/>
      <c r="D293" s="132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39"/>
      <c r="C294" s="132"/>
      <c r="D294" s="132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39"/>
      <c r="C295" s="132"/>
      <c r="D295" s="132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40"/>
      <c r="C296" s="132"/>
      <c r="D296" s="132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32"/>
      <c r="C297" s="132"/>
      <c r="D297" s="132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32"/>
      <c r="C298" s="132"/>
      <c r="D298" s="132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32"/>
      <c r="C299" s="132"/>
      <c r="D299" s="132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32"/>
      <c r="C300" s="132"/>
      <c r="D300" s="132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32"/>
      <c r="C301" s="132"/>
      <c r="D301" s="132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32"/>
      <c r="C302" s="132"/>
      <c r="D302" s="132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32"/>
      <c r="C303" s="132"/>
      <c r="D303" s="132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32"/>
      <c r="C304" s="132"/>
      <c r="D304" s="132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32"/>
      <c r="C305" s="132"/>
      <c r="D305" s="132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32"/>
      <c r="C306" s="132"/>
      <c r="D306" s="132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32"/>
      <c r="C307" s="132"/>
      <c r="D307" s="132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32"/>
      <c r="C308" s="132"/>
      <c r="D308" s="132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32"/>
      <c r="C309" s="132"/>
      <c r="D309" s="132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32"/>
      <c r="C310" s="132"/>
      <c r="D310" s="132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32"/>
      <c r="C311" s="132"/>
      <c r="D311" s="132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32"/>
      <c r="C312" s="132"/>
      <c r="D312" s="132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32"/>
      <c r="C313" s="132"/>
      <c r="D313" s="132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32"/>
      <c r="C314" s="132"/>
      <c r="D314" s="132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32"/>
      <c r="C315" s="132"/>
      <c r="D315" s="132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32"/>
      <c r="C316" s="132"/>
      <c r="D316" s="132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32"/>
      <c r="C317" s="132"/>
      <c r="D317" s="132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32"/>
      <c r="C318" s="132"/>
      <c r="D318" s="132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32"/>
      <c r="C319" s="132"/>
      <c r="D319" s="132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32"/>
      <c r="C320" s="132"/>
      <c r="D320" s="132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32"/>
      <c r="C321" s="132"/>
      <c r="D321" s="132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32"/>
      <c r="C322" s="132"/>
      <c r="D322" s="132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32"/>
      <c r="C323" s="132"/>
      <c r="D323" s="132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32"/>
      <c r="C324" s="132"/>
      <c r="D324" s="132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32"/>
      <c r="C325" s="132"/>
      <c r="D325" s="132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32"/>
      <c r="C326" s="132"/>
      <c r="D326" s="132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32"/>
      <c r="C327" s="132"/>
      <c r="D327" s="132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32"/>
      <c r="C328" s="132"/>
      <c r="D328" s="132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32"/>
      <c r="C329" s="132"/>
      <c r="D329" s="132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32"/>
      <c r="C330" s="132"/>
      <c r="D330" s="132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32"/>
      <c r="C331" s="132"/>
      <c r="D331" s="132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32"/>
      <c r="C332" s="132"/>
      <c r="D332" s="132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32"/>
      <c r="C333" s="132"/>
      <c r="D333" s="132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32"/>
      <c r="C334" s="132"/>
      <c r="D334" s="132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32"/>
      <c r="C335" s="132"/>
      <c r="D335" s="132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32"/>
      <c r="C336" s="132"/>
      <c r="D336" s="132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32"/>
      <c r="C337" s="132"/>
      <c r="D337" s="132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32"/>
      <c r="C338" s="132"/>
      <c r="D338" s="132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32"/>
      <c r="C339" s="132"/>
      <c r="D339" s="132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32"/>
      <c r="C340" s="132"/>
      <c r="D340" s="132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32"/>
      <c r="C341" s="132"/>
      <c r="D341" s="132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32"/>
      <c r="C342" s="132"/>
      <c r="D342" s="132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32"/>
      <c r="C343" s="132"/>
      <c r="D343" s="132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32"/>
      <c r="C344" s="132"/>
      <c r="D344" s="132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32"/>
      <c r="C345" s="132"/>
      <c r="D345" s="132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32"/>
      <c r="C346" s="132"/>
      <c r="D346" s="132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32"/>
      <c r="C347" s="132"/>
      <c r="D347" s="132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32"/>
      <c r="C348" s="132"/>
      <c r="D348" s="132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32"/>
      <c r="C349" s="132"/>
      <c r="D349" s="132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32"/>
      <c r="C350" s="132"/>
      <c r="D350" s="132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32"/>
      <c r="C351" s="132"/>
      <c r="D351" s="132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32"/>
      <c r="C352" s="132"/>
      <c r="D352" s="132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32"/>
      <c r="C353" s="132"/>
      <c r="D353" s="132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32"/>
      <c r="C354" s="132"/>
      <c r="D354" s="132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32"/>
      <c r="C355" s="132"/>
      <c r="D355" s="132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32"/>
      <c r="C356" s="132"/>
      <c r="D356" s="132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32"/>
      <c r="C357" s="132"/>
      <c r="D357" s="132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32"/>
      <c r="C358" s="132"/>
      <c r="D358" s="132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32"/>
      <c r="C359" s="132"/>
      <c r="D359" s="132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32"/>
      <c r="C360" s="132"/>
      <c r="D360" s="132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39"/>
      <c r="C361" s="132"/>
      <c r="D361" s="132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39"/>
      <c r="C362" s="132"/>
      <c r="D362" s="132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40"/>
      <c r="C363" s="132"/>
      <c r="D363" s="132"/>
      <c r="E363" s="132"/>
      <c r="F363" s="132"/>
      <c r="G363" s="132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32"/>
      <c r="C364" s="132"/>
      <c r="D364" s="132"/>
      <c r="E364" s="132"/>
      <c r="F364" s="132"/>
      <c r="G364" s="132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32"/>
      <c r="C365" s="132"/>
      <c r="D365" s="132"/>
      <c r="E365" s="132"/>
      <c r="F365" s="132"/>
      <c r="G365" s="132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32"/>
      <c r="C366" s="132"/>
      <c r="D366" s="132"/>
      <c r="E366" s="132"/>
      <c r="F366" s="132"/>
      <c r="G366" s="132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32"/>
      <c r="C367" s="132"/>
      <c r="D367" s="132"/>
      <c r="E367" s="132"/>
      <c r="F367" s="132"/>
      <c r="G367" s="132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32"/>
      <c r="C368" s="132"/>
      <c r="D368" s="132"/>
      <c r="E368" s="132"/>
      <c r="F368" s="132"/>
      <c r="G368" s="132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32"/>
      <c r="C369" s="132"/>
      <c r="D369" s="132"/>
      <c r="E369" s="132"/>
      <c r="F369" s="132"/>
      <c r="G369" s="132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32"/>
      <c r="C370" s="132"/>
      <c r="D370" s="132"/>
      <c r="E370" s="132"/>
      <c r="F370" s="132"/>
      <c r="G370" s="132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32"/>
      <c r="C371" s="132"/>
      <c r="D371" s="132"/>
      <c r="E371" s="132"/>
      <c r="F371" s="132"/>
      <c r="G371" s="132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32"/>
      <c r="C372" s="132"/>
      <c r="D372" s="132"/>
      <c r="E372" s="132"/>
      <c r="F372" s="132"/>
      <c r="G372" s="132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32"/>
      <c r="C373" s="132"/>
      <c r="D373" s="132"/>
      <c r="E373" s="132"/>
      <c r="F373" s="132"/>
      <c r="G373" s="132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32"/>
      <c r="C374" s="132"/>
      <c r="D374" s="132"/>
      <c r="E374" s="132"/>
      <c r="F374" s="132"/>
      <c r="G374" s="132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32"/>
      <c r="C375" s="132"/>
      <c r="D375" s="132"/>
      <c r="E375" s="132"/>
      <c r="F375" s="132"/>
      <c r="G375" s="132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32"/>
      <c r="C376" s="132"/>
      <c r="D376" s="132"/>
      <c r="E376" s="132"/>
      <c r="F376" s="132"/>
      <c r="G376" s="132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32"/>
      <c r="C377" s="132"/>
      <c r="D377" s="132"/>
      <c r="E377" s="132"/>
      <c r="F377" s="132"/>
      <c r="G377" s="132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32"/>
      <c r="C378" s="132"/>
      <c r="D378" s="132"/>
      <c r="E378" s="132"/>
      <c r="F378" s="132"/>
      <c r="G378" s="132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32"/>
      <c r="C379" s="132"/>
      <c r="D379" s="132"/>
      <c r="E379" s="132"/>
      <c r="F379" s="132"/>
      <c r="G379" s="132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32"/>
      <c r="C380" s="132"/>
      <c r="D380" s="132"/>
      <c r="E380" s="132"/>
      <c r="F380" s="132"/>
      <c r="G380" s="132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32"/>
      <c r="C381" s="132"/>
      <c r="D381" s="132"/>
      <c r="E381" s="132"/>
      <c r="F381" s="132"/>
      <c r="G381" s="132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32"/>
      <c r="C382" s="132"/>
      <c r="D382" s="132"/>
      <c r="E382" s="132"/>
      <c r="F382" s="132"/>
      <c r="G382" s="132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32"/>
      <c r="C383" s="132"/>
      <c r="D383" s="132"/>
      <c r="E383" s="132"/>
      <c r="F383" s="132"/>
      <c r="G383" s="132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32"/>
      <c r="C384" s="132"/>
      <c r="D384" s="132"/>
      <c r="E384" s="132"/>
      <c r="F384" s="132"/>
      <c r="G384" s="132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32"/>
      <c r="C385" s="132"/>
      <c r="D385" s="132"/>
      <c r="E385" s="132"/>
      <c r="F385" s="132"/>
      <c r="G385" s="132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32"/>
      <c r="C386" s="132"/>
      <c r="D386" s="132"/>
      <c r="E386" s="132"/>
      <c r="F386" s="132"/>
      <c r="G386" s="132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32"/>
      <c r="C387" s="132"/>
      <c r="D387" s="132"/>
      <c r="E387" s="132"/>
      <c r="F387" s="132"/>
      <c r="G387" s="132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32"/>
      <c r="C388" s="132"/>
      <c r="D388" s="132"/>
      <c r="E388" s="132"/>
      <c r="F388" s="132"/>
      <c r="G388" s="132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32"/>
      <c r="C389" s="132"/>
      <c r="D389" s="132"/>
      <c r="E389" s="132"/>
      <c r="F389" s="132"/>
      <c r="G389" s="132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32"/>
      <c r="C390" s="132"/>
      <c r="D390" s="132"/>
      <c r="E390" s="132"/>
      <c r="F390" s="132"/>
      <c r="G390" s="132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32"/>
      <c r="C391" s="132"/>
      <c r="D391" s="132"/>
      <c r="E391" s="132"/>
      <c r="F391" s="132"/>
      <c r="G391" s="132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32"/>
      <c r="C392" s="132"/>
      <c r="D392" s="132"/>
      <c r="E392" s="132"/>
      <c r="F392" s="132"/>
      <c r="G392" s="132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32"/>
      <c r="C393" s="132"/>
      <c r="D393" s="132"/>
      <c r="E393" s="132"/>
      <c r="F393" s="132"/>
      <c r="G393" s="132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32"/>
      <c r="C394" s="132"/>
      <c r="D394" s="132"/>
      <c r="E394" s="132"/>
      <c r="F394" s="132"/>
      <c r="G394" s="132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32"/>
      <c r="C395" s="132"/>
      <c r="D395" s="132"/>
      <c r="E395" s="132"/>
      <c r="F395" s="132"/>
      <c r="G395" s="132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32"/>
      <c r="C396" s="132"/>
      <c r="D396" s="132"/>
      <c r="E396" s="132"/>
      <c r="F396" s="132"/>
      <c r="G396" s="132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32"/>
      <c r="C397" s="132"/>
      <c r="D397" s="132"/>
      <c r="E397" s="132"/>
      <c r="F397" s="132"/>
      <c r="G397" s="132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32"/>
      <c r="C398" s="132"/>
      <c r="D398" s="132"/>
      <c r="E398" s="132"/>
      <c r="F398" s="132"/>
      <c r="G398" s="132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32"/>
      <c r="C399" s="132"/>
      <c r="D399" s="132"/>
      <c r="E399" s="132"/>
      <c r="F399" s="132"/>
      <c r="G399" s="132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32"/>
      <c r="C400" s="132"/>
      <c r="D400" s="132"/>
      <c r="E400" s="132"/>
      <c r="F400" s="132"/>
      <c r="G400" s="132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32"/>
      <c r="C401" s="132"/>
      <c r="D401" s="132"/>
      <c r="E401" s="132"/>
      <c r="F401" s="132"/>
      <c r="G401" s="132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32"/>
      <c r="C402" s="132"/>
      <c r="D402" s="132"/>
      <c r="E402" s="132"/>
      <c r="F402" s="132"/>
      <c r="G402" s="132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32"/>
      <c r="C403" s="132"/>
      <c r="D403" s="132"/>
      <c r="E403" s="132"/>
      <c r="F403" s="132"/>
      <c r="G403" s="132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32"/>
      <c r="C404" s="132"/>
      <c r="D404" s="132"/>
      <c r="E404" s="132"/>
      <c r="F404" s="132"/>
      <c r="G404" s="132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32"/>
      <c r="C405" s="132"/>
      <c r="D405" s="132"/>
      <c r="E405" s="132"/>
      <c r="F405" s="132"/>
      <c r="G405" s="132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32"/>
      <c r="C406" s="132"/>
      <c r="D406" s="132"/>
      <c r="E406" s="132"/>
      <c r="F406" s="132"/>
      <c r="G406" s="132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32"/>
      <c r="C407" s="132"/>
      <c r="D407" s="132"/>
      <c r="E407" s="132"/>
      <c r="F407" s="132"/>
      <c r="G407" s="132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32"/>
      <c r="C408" s="132"/>
      <c r="D408" s="132"/>
      <c r="E408" s="132"/>
      <c r="F408" s="132"/>
      <c r="G408" s="132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32"/>
      <c r="C409" s="132"/>
      <c r="D409" s="132"/>
      <c r="E409" s="132"/>
      <c r="F409" s="132"/>
      <c r="G409" s="132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32"/>
      <c r="C410" s="132"/>
      <c r="D410" s="132"/>
      <c r="E410" s="132"/>
      <c r="F410" s="132"/>
      <c r="G410" s="132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32"/>
      <c r="C411" s="132"/>
      <c r="D411" s="132"/>
      <c r="E411" s="132"/>
      <c r="F411" s="132"/>
      <c r="G411" s="132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32"/>
      <c r="C412" s="132"/>
      <c r="D412" s="132"/>
      <c r="E412" s="132"/>
      <c r="F412" s="132"/>
      <c r="G412" s="132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32"/>
      <c r="C413" s="132"/>
      <c r="D413" s="132"/>
      <c r="E413" s="132"/>
      <c r="F413" s="132"/>
      <c r="G413" s="132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32"/>
      <c r="C414" s="132"/>
      <c r="D414" s="132"/>
      <c r="E414" s="132"/>
      <c r="F414" s="132"/>
      <c r="G414" s="132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32"/>
      <c r="C415" s="132"/>
      <c r="D415" s="132"/>
      <c r="E415" s="132"/>
      <c r="F415" s="132"/>
      <c r="G415" s="132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32"/>
      <c r="C416" s="132"/>
      <c r="D416" s="132"/>
      <c r="E416" s="132"/>
      <c r="F416" s="132"/>
      <c r="G416" s="132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32"/>
      <c r="C417" s="132"/>
      <c r="D417" s="132"/>
      <c r="E417" s="132"/>
      <c r="F417" s="132"/>
      <c r="G417" s="132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32"/>
      <c r="C418" s="132"/>
      <c r="D418" s="132"/>
      <c r="E418" s="132"/>
      <c r="F418" s="132"/>
      <c r="G418" s="132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32"/>
      <c r="C419" s="132"/>
      <c r="D419" s="132"/>
      <c r="E419" s="132"/>
      <c r="F419" s="132"/>
      <c r="G419" s="132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32"/>
      <c r="C420" s="132"/>
      <c r="D420" s="132"/>
      <c r="E420" s="132"/>
      <c r="F420" s="132"/>
      <c r="G420" s="132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32"/>
      <c r="C421" s="132"/>
      <c r="D421" s="132"/>
      <c r="E421" s="132"/>
      <c r="F421" s="132"/>
      <c r="G421" s="132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32"/>
      <c r="C422" s="132"/>
      <c r="D422" s="132"/>
      <c r="E422" s="132"/>
      <c r="F422" s="132"/>
      <c r="G422" s="132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32"/>
      <c r="C423" s="132"/>
      <c r="D423" s="132"/>
      <c r="E423" s="132"/>
      <c r="F423" s="132"/>
      <c r="G423" s="132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32"/>
      <c r="C424" s="132"/>
      <c r="D424" s="132"/>
      <c r="E424" s="132"/>
      <c r="F424" s="132"/>
      <c r="G424" s="132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32"/>
      <c r="C425" s="132"/>
      <c r="D425" s="132"/>
      <c r="E425" s="132"/>
      <c r="F425" s="132"/>
      <c r="G425" s="132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32"/>
      <c r="C426" s="132"/>
      <c r="D426" s="132"/>
      <c r="E426" s="132"/>
      <c r="F426" s="132"/>
      <c r="G426" s="132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32"/>
      <c r="C427" s="132"/>
      <c r="D427" s="132"/>
      <c r="E427" s="132"/>
      <c r="F427" s="132"/>
      <c r="G427" s="132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32"/>
      <c r="C428" s="132"/>
      <c r="D428" s="132"/>
      <c r="E428" s="132"/>
      <c r="F428" s="132"/>
      <c r="G428" s="132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32"/>
      <c r="C429" s="132"/>
      <c r="D429" s="132"/>
      <c r="E429" s="132"/>
      <c r="F429" s="132"/>
      <c r="G429" s="132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32"/>
      <c r="C430" s="132"/>
      <c r="D430" s="132"/>
      <c r="E430" s="132"/>
      <c r="F430" s="132"/>
      <c r="G430" s="132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32"/>
      <c r="C431" s="132"/>
      <c r="D431" s="132"/>
      <c r="E431" s="132"/>
      <c r="F431" s="132"/>
      <c r="G431" s="132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32"/>
      <c r="C432" s="132"/>
      <c r="D432" s="132"/>
      <c r="E432" s="132"/>
      <c r="F432" s="132"/>
      <c r="G432" s="132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32"/>
      <c r="C433" s="132"/>
      <c r="D433" s="132"/>
      <c r="E433" s="132"/>
      <c r="F433" s="132"/>
      <c r="G433" s="132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32"/>
      <c r="C434" s="132"/>
      <c r="D434" s="132"/>
      <c r="E434" s="132"/>
      <c r="F434" s="132"/>
      <c r="G434" s="132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32"/>
      <c r="C435" s="132"/>
      <c r="D435" s="132"/>
      <c r="E435" s="132"/>
      <c r="F435" s="132"/>
      <c r="G435" s="132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32"/>
      <c r="C436" s="132"/>
      <c r="D436" s="132"/>
      <c r="E436" s="132"/>
      <c r="F436" s="132"/>
      <c r="G436" s="132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32"/>
      <c r="C437" s="132"/>
      <c r="D437" s="132"/>
      <c r="E437" s="132"/>
      <c r="F437" s="132"/>
      <c r="G437" s="132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32"/>
      <c r="C438" s="132"/>
      <c r="D438" s="132"/>
      <c r="E438" s="132"/>
      <c r="F438" s="132"/>
      <c r="G438" s="132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32"/>
      <c r="C439" s="132"/>
      <c r="D439" s="132"/>
      <c r="E439" s="132"/>
      <c r="F439" s="132"/>
      <c r="G439" s="132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32"/>
      <c r="C440" s="132"/>
      <c r="D440" s="132"/>
      <c r="E440" s="132"/>
      <c r="F440" s="132"/>
      <c r="G440" s="132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32"/>
      <c r="C441" s="132"/>
      <c r="D441" s="132"/>
      <c r="E441" s="132"/>
      <c r="F441" s="132"/>
      <c r="G441" s="132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32"/>
      <c r="C442" s="132"/>
      <c r="D442" s="132"/>
      <c r="E442" s="132"/>
      <c r="F442" s="132"/>
      <c r="G442" s="132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32"/>
      <c r="C443" s="132"/>
      <c r="D443" s="132"/>
      <c r="E443" s="132"/>
      <c r="F443" s="132"/>
      <c r="G443" s="132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32"/>
      <c r="C444" s="132"/>
      <c r="D444" s="132"/>
      <c r="E444" s="132"/>
      <c r="F444" s="132"/>
      <c r="G444" s="132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32"/>
      <c r="C445" s="132"/>
      <c r="D445" s="132"/>
      <c r="E445" s="132"/>
      <c r="F445" s="132"/>
      <c r="G445" s="132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32"/>
      <c r="C446" s="132"/>
      <c r="D446" s="132"/>
      <c r="E446" s="132"/>
      <c r="F446" s="132"/>
      <c r="G446" s="132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32"/>
      <c r="C447" s="132"/>
      <c r="D447" s="132"/>
      <c r="E447" s="132"/>
      <c r="F447" s="132"/>
      <c r="G447" s="132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32"/>
      <c r="C448" s="132"/>
      <c r="D448" s="132"/>
      <c r="E448" s="132"/>
      <c r="F448" s="132"/>
      <c r="G448" s="132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32"/>
      <c r="C449" s="132"/>
      <c r="D449" s="132"/>
      <c r="E449" s="132"/>
      <c r="F449" s="132"/>
      <c r="G449" s="132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32"/>
      <c r="C450" s="132"/>
      <c r="D450" s="132"/>
      <c r="E450" s="132"/>
      <c r="F450" s="132"/>
      <c r="G450" s="132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32"/>
      <c r="C451" s="132"/>
      <c r="D451" s="132"/>
      <c r="E451" s="132"/>
      <c r="F451" s="132"/>
      <c r="G451" s="132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32"/>
      <c r="C452" s="132"/>
      <c r="D452" s="132"/>
      <c r="E452" s="132"/>
      <c r="F452" s="132"/>
      <c r="G452" s="132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32"/>
      <c r="C453" s="132"/>
      <c r="D453" s="132"/>
      <c r="E453" s="132"/>
      <c r="F453" s="132"/>
      <c r="G453" s="132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32"/>
      <c r="C454" s="132"/>
      <c r="D454" s="132"/>
      <c r="E454" s="132"/>
      <c r="F454" s="132"/>
      <c r="G454" s="132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32"/>
      <c r="C455" s="132"/>
      <c r="D455" s="132"/>
      <c r="E455" s="132"/>
      <c r="F455" s="132"/>
      <c r="G455" s="132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32"/>
      <c r="C456" s="132"/>
      <c r="D456" s="132"/>
      <c r="E456" s="132"/>
      <c r="F456" s="132"/>
      <c r="G456" s="132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32"/>
      <c r="C457" s="132"/>
      <c r="D457" s="132"/>
      <c r="E457" s="132"/>
      <c r="F457" s="132"/>
      <c r="G457" s="132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32"/>
      <c r="C458" s="132"/>
      <c r="D458" s="132"/>
      <c r="E458" s="132"/>
      <c r="F458" s="132"/>
      <c r="G458" s="132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32"/>
      <c r="C459" s="132"/>
      <c r="D459" s="132"/>
      <c r="E459" s="132"/>
      <c r="F459" s="132"/>
      <c r="G459" s="132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32"/>
      <c r="C460" s="132"/>
      <c r="D460" s="132"/>
      <c r="E460" s="132"/>
      <c r="F460" s="132"/>
      <c r="G460" s="132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32"/>
      <c r="C461" s="132"/>
      <c r="D461" s="132"/>
      <c r="E461" s="132"/>
      <c r="F461" s="132"/>
      <c r="G461" s="132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32"/>
      <c r="C462" s="132"/>
      <c r="D462" s="132"/>
      <c r="E462" s="132"/>
      <c r="F462" s="132"/>
      <c r="G462" s="132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32"/>
      <c r="C463" s="132"/>
      <c r="D463" s="132"/>
      <c r="E463" s="132"/>
      <c r="F463" s="132"/>
      <c r="G463" s="132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32"/>
      <c r="C464" s="132"/>
      <c r="D464" s="132"/>
      <c r="E464" s="132"/>
      <c r="F464" s="132"/>
      <c r="G464" s="132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32"/>
      <c r="C465" s="132"/>
      <c r="D465" s="132"/>
      <c r="E465" s="132"/>
      <c r="F465" s="132"/>
      <c r="G465" s="132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32"/>
      <c r="C466" s="132"/>
      <c r="D466" s="132"/>
      <c r="E466" s="132"/>
      <c r="F466" s="132"/>
      <c r="G466" s="132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32"/>
      <c r="C467" s="132"/>
      <c r="D467" s="132"/>
      <c r="E467" s="132"/>
      <c r="F467" s="132"/>
      <c r="G467" s="132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32"/>
      <c r="C468" s="132"/>
      <c r="D468" s="132"/>
      <c r="E468" s="132"/>
      <c r="F468" s="132"/>
      <c r="G468" s="132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32"/>
      <c r="C469" s="132"/>
      <c r="D469" s="132"/>
      <c r="E469" s="132"/>
      <c r="F469" s="132"/>
      <c r="G469" s="132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32"/>
      <c r="C470" s="132"/>
      <c r="D470" s="132"/>
      <c r="E470" s="132"/>
      <c r="F470" s="132"/>
      <c r="G470" s="132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32"/>
      <c r="C471" s="132"/>
      <c r="D471" s="132"/>
      <c r="E471" s="132"/>
      <c r="F471" s="132"/>
      <c r="G471" s="132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32"/>
      <c r="C472" s="132"/>
      <c r="D472" s="132"/>
      <c r="E472" s="132"/>
      <c r="F472" s="132"/>
      <c r="G472" s="132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32"/>
      <c r="C473" s="132"/>
      <c r="D473" s="132"/>
      <c r="E473" s="132"/>
      <c r="F473" s="132"/>
      <c r="G473" s="132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32"/>
      <c r="C474" s="132"/>
      <c r="D474" s="132"/>
      <c r="E474" s="132"/>
      <c r="F474" s="132"/>
      <c r="G474" s="132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32"/>
      <c r="C475" s="132"/>
      <c r="D475" s="132"/>
      <c r="E475" s="132"/>
      <c r="F475" s="132"/>
      <c r="G475" s="132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32"/>
      <c r="C476" s="132"/>
      <c r="D476" s="132"/>
      <c r="E476" s="132"/>
      <c r="F476" s="132"/>
      <c r="G476" s="132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32"/>
      <c r="C477" s="132"/>
      <c r="D477" s="132"/>
      <c r="E477" s="132"/>
      <c r="F477" s="132"/>
      <c r="G477" s="132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32"/>
      <c r="C478" s="132"/>
      <c r="D478" s="132"/>
      <c r="E478" s="132"/>
      <c r="F478" s="132"/>
      <c r="G478" s="132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32"/>
      <c r="C479" s="132"/>
      <c r="D479" s="132"/>
      <c r="E479" s="132"/>
      <c r="F479" s="132"/>
      <c r="G479" s="132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32"/>
      <c r="C480" s="132"/>
      <c r="D480" s="132"/>
      <c r="E480" s="132"/>
      <c r="F480" s="132"/>
      <c r="G480" s="132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32"/>
      <c r="C481" s="132"/>
      <c r="D481" s="132"/>
      <c r="E481" s="132"/>
      <c r="F481" s="132"/>
      <c r="G481" s="132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32"/>
      <c r="C482" s="132"/>
      <c r="D482" s="132"/>
      <c r="E482" s="132"/>
      <c r="F482" s="132"/>
      <c r="G482" s="132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32"/>
      <c r="C483" s="132"/>
      <c r="D483" s="132"/>
      <c r="E483" s="132"/>
      <c r="F483" s="132"/>
      <c r="G483" s="132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32"/>
      <c r="C484" s="132"/>
      <c r="D484" s="132"/>
      <c r="E484" s="132"/>
      <c r="F484" s="132"/>
      <c r="G484" s="132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32"/>
      <c r="C485" s="132"/>
      <c r="D485" s="132"/>
      <c r="E485" s="132"/>
      <c r="F485" s="132"/>
      <c r="G485" s="132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32"/>
      <c r="C486" s="132"/>
      <c r="D486" s="132"/>
      <c r="E486" s="132"/>
      <c r="F486" s="132"/>
      <c r="G486" s="132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32"/>
      <c r="C487" s="132"/>
      <c r="D487" s="132"/>
      <c r="E487" s="132"/>
      <c r="F487" s="132"/>
      <c r="G487" s="132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32"/>
      <c r="C488" s="132"/>
      <c r="D488" s="132"/>
      <c r="E488" s="132"/>
      <c r="F488" s="132"/>
      <c r="G488" s="132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32"/>
      <c r="C489" s="132"/>
      <c r="D489" s="132"/>
      <c r="E489" s="132"/>
      <c r="F489" s="132"/>
      <c r="G489" s="132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32"/>
      <c r="C490" s="132"/>
      <c r="D490" s="132"/>
      <c r="E490" s="132"/>
      <c r="F490" s="132"/>
      <c r="G490" s="132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32"/>
      <c r="C491" s="132"/>
      <c r="D491" s="132"/>
      <c r="E491" s="132"/>
      <c r="F491" s="132"/>
      <c r="G491" s="132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32"/>
      <c r="C492" s="132"/>
      <c r="D492" s="132"/>
      <c r="E492" s="132"/>
      <c r="F492" s="132"/>
      <c r="G492" s="132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32"/>
      <c r="C493" s="132"/>
      <c r="D493" s="132"/>
      <c r="E493" s="132"/>
      <c r="F493" s="132"/>
      <c r="G493" s="132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32"/>
      <c r="C494" s="132"/>
      <c r="D494" s="132"/>
      <c r="E494" s="132"/>
      <c r="F494" s="132"/>
      <c r="G494" s="132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32"/>
      <c r="C495" s="132"/>
      <c r="D495" s="132"/>
      <c r="E495" s="132"/>
      <c r="F495" s="132"/>
      <c r="G495" s="132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32"/>
      <c r="C496" s="132"/>
      <c r="D496" s="132"/>
      <c r="E496" s="132"/>
      <c r="F496" s="132"/>
      <c r="G496" s="132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32"/>
      <c r="C497" s="132"/>
      <c r="D497" s="132"/>
      <c r="E497" s="132"/>
      <c r="F497" s="132"/>
      <c r="G497" s="132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32"/>
      <c r="C498" s="132"/>
      <c r="D498" s="132"/>
      <c r="E498" s="132"/>
      <c r="F498" s="132"/>
      <c r="G498" s="132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32"/>
      <c r="C499" s="132"/>
      <c r="D499" s="132"/>
      <c r="E499" s="132"/>
      <c r="F499" s="132"/>
      <c r="G499" s="132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32"/>
      <c r="C500" s="132"/>
      <c r="D500" s="132"/>
      <c r="E500" s="132"/>
      <c r="F500" s="132"/>
      <c r="G500" s="132"/>
      <c r="H500" s="114"/>
      <c r="I500" s="114"/>
      <c r="J500" s="114"/>
      <c r="K500" s="114"/>
      <c r="L500" s="114"/>
      <c r="M500" s="114"/>
      <c r="N500" s="114"/>
      <c r="O500" s="114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23 B225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6:G35 G37:G168 G179:G363 G170:G177 G12:G14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151</v>
      </c>
      <c r="C1" s="77" t="s" vm="1">
        <v>224</v>
      </c>
    </row>
    <row r="2" spans="2:14">
      <c r="B2" s="56" t="s">
        <v>150</v>
      </c>
      <c r="C2" s="77" t="s">
        <v>225</v>
      </c>
    </row>
    <row r="3" spans="2:14">
      <c r="B3" s="56" t="s">
        <v>152</v>
      </c>
      <c r="C3" s="77" t="s">
        <v>226</v>
      </c>
    </row>
    <row r="4" spans="2:14">
      <c r="B4" s="56" t="s">
        <v>153</v>
      </c>
      <c r="C4" s="77">
        <v>2208</v>
      </c>
    </row>
    <row r="6" spans="2:14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3"/>
    </row>
    <row r="7" spans="2:14" ht="26.25" customHeight="1">
      <c r="B7" s="161" t="s">
        <v>95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3"/>
    </row>
    <row r="8" spans="2:14" s="3" customFormat="1" ht="74.25" customHeight="1">
      <c r="B8" s="22" t="s">
        <v>120</v>
      </c>
      <c r="C8" s="30" t="s">
        <v>45</v>
      </c>
      <c r="D8" s="30" t="s">
        <v>124</v>
      </c>
      <c r="E8" s="30" t="s">
        <v>122</v>
      </c>
      <c r="F8" s="30" t="s">
        <v>66</v>
      </c>
      <c r="G8" s="30" t="s">
        <v>106</v>
      </c>
      <c r="H8" s="30" t="s">
        <v>208</v>
      </c>
      <c r="I8" s="30" t="s">
        <v>207</v>
      </c>
      <c r="J8" s="30" t="s">
        <v>222</v>
      </c>
      <c r="K8" s="30" t="s">
        <v>63</v>
      </c>
      <c r="L8" s="30" t="s">
        <v>60</v>
      </c>
      <c r="M8" s="30" t="s">
        <v>154</v>
      </c>
      <c r="N8" s="14" t="s">
        <v>156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215</v>
      </c>
      <c r="I9" s="32"/>
      <c r="J9" s="16" t="s">
        <v>211</v>
      </c>
      <c r="K9" s="32" t="s">
        <v>211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94" t="s">
        <v>30</v>
      </c>
      <c r="C11" s="95"/>
      <c r="D11" s="95"/>
      <c r="E11" s="95"/>
      <c r="F11" s="95"/>
      <c r="G11" s="95"/>
      <c r="H11" s="97"/>
      <c r="I11" s="99"/>
      <c r="J11" s="97">
        <v>0.41991480799999986</v>
      </c>
      <c r="K11" s="97">
        <v>1393.9406519350002</v>
      </c>
      <c r="L11" s="95"/>
      <c r="M11" s="100">
        <v>1</v>
      </c>
      <c r="N11" s="100">
        <f>K11/'סכום נכסי הקרן'!$C$42</f>
        <v>1.1303542002519054E-2</v>
      </c>
    </row>
    <row r="12" spans="2:14">
      <c r="B12" s="80" t="s">
        <v>203</v>
      </c>
      <c r="C12" s="81"/>
      <c r="D12" s="81"/>
      <c r="E12" s="81"/>
      <c r="F12" s="81"/>
      <c r="G12" s="81"/>
      <c r="H12" s="89"/>
      <c r="I12" s="91"/>
      <c r="J12" s="81"/>
      <c r="K12" s="89">
        <v>678.76400828199985</v>
      </c>
      <c r="L12" s="81"/>
      <c r="M12" s="90">
        <v>0.48693895779549357</v>
      </c>
      <c r="N12" s="90">
        <f>K12/'סכום נכסי הקרן'!$C$42</f>
        <v>5.5041349621042148E-3</v>
      </c>
    </row>
    <row r="13" spans="2:14">
      <c r="B13" s="96" t="s">
        <v>68</v>
      </c>
      <c r="C13" s="81"/>
      <c r="D13" s="81"/>
      <c r="E13" s="81"/>
      <c r="F13" s="81"/>
      <c r="G13" s="81"/>
      <c r="H13" s="89"/>
      <c r="I13" s="91"/>
      <c r="J13" s="81"/>
      <c r="K13" s="89">
        <v>58.94828536</v>
      </c>
      <c r="L13" s="81"/>
      <c r="M13" s="90">
        <v>4.2288949158754266E-2</v>
      </c>
      <c r="N13" s="90">
        <f>K13/'סכום נכסי הקרן'!$C$42</f>
        <v>4.7801491305837166E-4</v>
      </c>
    </row>
    <row r="14" spans="2:14">
      <c r="B14" s="85" t="s">
        <v>1349</v>
      </c>
      <c r="C14" s="79" t="s">
        <v>1350</v>
      </c>
      <c r="D14" s="92" t="s">
        <v>125</v>
      </c>
      <c r="E14" s="79" t="s">
        <v>1351</v>
      </c>
      <c r="F14" s="92" t="s">
        <v>1352</v>
      </c>
      <c r="G14" s="92" t="s">
        <v>138</v>
      </c>
      <c r="H14" s="86">
        <v>355.98399999999992</v>
      </c>
      <c r="I14" s="88">
        <v>1524</v>
      </c>
      <c r="J14" s="79"/>
      <c r="K14" s="86">
        <v>5.4251961599999996</v>
      </c>
      <c r="L14" s="87">
        <v>4.9323813557248372E-6</v>
      </c>
      <c r="M14" s="87">
        <v>3.8919850371455971E-3</v>
      </c>
      <c r="N14" s="87">
        <f>K14/'סכום נכסי הקרן'!$C$42</f>
        <v>4.3993216340550939E-5</v>
      </c>
    </row>
    <row r="15" spans="2:14">
      <c r="B15" s="85" t="s">
        <v>1353</v>
      </c>
      <c r="C15" s="79" t="s">
        <v>1354</v>
      </c>
      <c r="D15" s="92" t="s">
        <v>125</v>
      </c>
      <c r="E15" s="79" t="s">
        <v>1351</v>
      </c>
      <c r="F15" s="92" t="s">
        <v>1352</v>
      </c>
      <c r="G15" s="92" t="s">
        <v>138</v>
      </c>
      <c r="H15" s="86">
        <v>569.12710599999991</v>
      </c>
      <c r="I15" s="88">
        <v>2343</v>
      </c>
      <c r="J15" s="79"/>
      <c r="K15" s="86">
        <v>13.334648095999997</v>
      </c>
      <c r="L15" s="87">
        <v>1.3437138036773457E-5</v>
      </c>
      <c r="M15" s="87">
        <v>9.5661519573946637E-3</v>
      </c>
      <c r="N15" s="87">
        <f>K15/'סכום נכסי הקרן'!$C$42</f>
        <v>1.0813140045289046E-4</v>
      </c>
    </row>
    <row r="16" spans="2:14">
      <c r="B16" s="85" t="s">
        <v>1355</v>
      </c>
      <c r="C16" s="79" t="s">
        <v>1356</v>
      </c>
      <c r="D16" s="92" t="s">
        <v>125</v>
      </c>
      <c r="E16" s="79" t="s">
        <v>1357</v>
      </c>
      <c r="F16" s="92" t="s">
        <v>1352</v>
      </c>
      <c r="G16" s="92" t="s">
        <v>138</v>
      </c>
      <c r="H16" s="86">
        <v>0.35598399999999997</v>
      </c>
      <c r="I16" s="88">
        <v>1173</v>
      </c>
      <c r="J16" s="79"/>
      <c r="K16" s="86">
        <v>4.1756919999999991E-3</v>
      </c>
      <c r="L16" s="87">
        <v>5.7401683105893125E-7</v>
      </c>
      <c r="M16" s="87">
        <v>2.9956024269781556E-6</v>
      </c>
      <c r="N16" s="87">
        <f>K16/'סכום נכסי הקרן'!$C$42</f>
        <v>3.3860917856195598E-8</v>
      </c>
    </row>
    <row r="17" spans="2:14">
      <c r="B17" s="85" t="s">
        <v>1358</v>
      </c>
      <c r="C17" s="79" t="s">
        <v>1359</v>
      </c>
      <c r="D17" s="92" t="s">
        <v>125</v>
      </c>
      <c r="E17" s="79" t="s">
        <v>1357</v>
      </c>
      <c r="F17" s="92" t="s">
        <v>1352</v>
      </c>
      <c r="G17" s="92" t="s">
        <v>138</v>
      </c>
      <c r="H17" s="86">
        <v>453.87959999999993</v>
      </c>
      <c r="I17" s="88">
        <v>1520</v>
      </c>
      <c r="J17" s="79"/>
      <c r="K17" s="86">
        <v>6.898969919999999</v>
      </c>
      <c r="L17" s="87">
        <v>3.5560594207491561E-6</v>
      </c>
      <c r="M17" s="87">
        <v>4.9492565629843614E-3</v>
      </c>
      <c r="N17" s="87">
        <f>K17/'סכום נכסי הקרן'!$C$42</f>
        <v>5.5944129440936822E-5</v>
      </c>
    </row>
    <row r="18" spans="2:14">
      <c r="B18" s="85" t="s">
        <v>1360</v>
      </c>
      <c r="C18" s="79" t="s">
        <v>1361</v>
      </c>
      <c r="D18" s="92" t="s">
        <v>125</v>
      </c>
      <c r="E18" s="79" t="s">
        <v>1357</v>
      </c>
      <c r="F18" s="92" t="s">
        <v>1352</v>
      </c>
      <c r="G18" s="92" t="s">
        <v>138</v>
      </c>
      <c r="H18" s="86">
        <v>204.69079999999997</v>
      </c>
      <c r="I18" s="88">
        <v>2322</v>
      </c>
      <c r="J18" s="79"/>
      <c r="K18" s="86">
        <v>4.7529203759999987</v>
      </c>
      <c r="L18" s="87">
        <v>2.8311253274629903E-6</v>
      </c>
      <c r="M18" s="87">
        <v>3.4097006708300151E-3</v>
      </c>
      <c r="N18" s="87">
        <f>K18/'סכום נכסי הקרן'!$C$42</f>
        <v>3.8541694748744471E-5</v>
      </c>
    </row>
    <row r="19" spans="2:14">
      <c r="B19" s="85" t="s">
        <v>1362</v>
      </c>
      <c r="C19" s="79" t="s">
        <v>1363</v>
      </c>
      <c r="D19" s="92" t="s">
        <v>125</v>
      </c>
      <c r="E19" s="79" t="s">
        <v>1364</v>
      </c>
      <c r="F19" s="92" t="s">
        <v>1352</v>
      </c>
      <c r="G19" s="92" t="s">
        <v>138</v>
      </c>
      <c r="H19" s="86">
        <v>5.4999999999999995E-5</v>
      </c>
      <c r="I19" s="88">
        <v>16060</v>
      </c>
      <c r="J19" s="79"/>
      <c r="K19" s="86">
        <v>8.8610000000000004E-6</v>
      </c>
      <c r="L19" s="87">
        <v>4.3949201754643905E-12</v>
      </c>
      <c r="M19" s="87">
        <v>6.3567986109735689E-9</v>
      </c>
      <c r="N19" s="87">
        <f>K19/'סכום נכסי הקרן'!$C$42</f>
        <v>7.1854340100694519E-11</v>
      </c>
    </row>
    <row r="20" spans="2:14">
      <c r="B20" s="85" t="s">
        <v>1365</v>
      </c>
      <c r="C20" s="79" t="s">
        <v>1366</v>
      </c>
      <c r="D20" s="92" t="s">
        <v>125</v>
      </c>
      <c r="E20" s="79" t="s">
        <v>1364</v>
      </c>
      <c r="F20" s="92" t="s">
        <v>1352</v>
      </c>
      <c r="G20" s="92" t="s">
        <v>138</v>
      </c>
      <c r="H20" s="86">
        <v>9.9008049999999983</v>
      </c>
      <c r="I20" s="88">
        <v>22730</v>
      </c>
      <c r="J20" s="79"/>
      <c r="K20" s="86">
        <v>2.2504529769999992</v>
      </c>
      <c r="L20" s="87">
        <v>1.2476657001614144E-6</v>
      </c>
      <c r="M20" s="87">
        <v>1.6144539395389829E-3</v>
      </c>
      <c r="N20" s="87">
        <f>K20/'סכום נכסי הקרן'!$C$42</f>
        <v>1.8249047916711253E-5</v>
      </c>
    </row>
    <row r="21" spans="2:14">
      <c r="B21" s="85" t="s">
        <v>1367</v>
      </c>
      <c r="C21" s="79" t="s">
        <v>1368</v>
      </c>
      <c r="D21" s="92" t="s">
        <v>125</v>
      </c>
      <c r="E21" s="79" t="s">
        <v>1364</v>
      </c>
      <c r="F21" s="92" t="s">
        <v>1352</v>
      </c>
      <c r="G21" s="92" t="s">
        <v>138</v>
      </c>
      <c r="H21" s="86">
        <v>45.610449999999993</v>
      </c>
      <c r="I21" s="88">
        <v>15110</v>
      </c>
      <c r="J21" s="79"/>
      <c r="K21" s="86">
        <v>6.8917389949999981</v>
      </c>
      <c r="L21" s="87">
        <v>3.1446220220237194E-6</v>
      </c>
      <c r="M21" s="87">
        <v>4.9440691649484669E-3</v>
      </c>
      <c r="N21" s="87">
        <f>K21/'סכום נכסי הקרן'!$C$42</f>
        <v>5.5885493469354305E-5</v>
      </c>
    </row>
    <row r="22" spans="2:14">
      <c r="B22" s="85" t="s">
        <v>1369</v>
      </c>
      <c r="C22" s="79" t="s">
        <v>1370</v>
      </c>
      <c r="D22" s="92" t="s">
        <v>125</v>
      </c>
      <c r="E22" s="79" t="s">
        <v>1371</v>
      </c>
      <c r="F22" s="92" t="s">
        <v>1352</v>
      </c>
      <c r="G22" s="92" t="s">
        <v>138</v>
      </c>
      <c r="H22" s="86">
        <v>355.98399999999992</v>
      </c>
      <c r="I22" s="88">
        <v>1524</v>
      </c>
      <c r="J22" s="79"/>
      <c r="K22" s="86">
        <v>5.4251961599999996</v>
      </c>
      <c r="L22" s="87">
        <v>1.8636991668387695E-6</v>
      </c>
      <c r="M22" s="87">
        <v>3.8919850371455971E-3</v>
      </c>
      <c r="N22" s="87">
        <f>K22/'סכום נכסי הקרן'!$C$42</f>
        <v>4.3993216340550939E-5</v>
      </c>
    </row>
    <row r="23" spans="2:14">
      <c r="B23" s="85" t="s">
        <v>1372</v>
      </c>
      <c r="C23" s="79" t="s">
        <v>1373</v>
      </c>
      <c r="D23" s="92" t="s">
        <v>125</v>
      </c>
      <c r="E23" s="79" t="s">
        <v>1371</v>
      </c>
      <c r="F23" s="92" t="s">
        <v>1352</v>
      </c>
      <c r="G23" s="92" t="s">
        <v>138</v>
      </c>
      <c r="H23" s="86">
        <v>1.0499999999999999E-4</v>
      </c>
      <c r="I23" s="88">
        <v>1610</v>
      </c>
      <c r="J23" s="79"/>
      <c r="K23" s="86">
        <v>1.6909999999999998E-6</v>
      </c>
      <c r="L23" s="87">
        <v>1.3148687030969114E-12</v>
      </c>
      <c r="M23" s="87">
        <v>1.2131076008527595E-9</v>
      </c>
      <c r="N23" s="87">
        <f>K23/'סכום נכסי הקרן'!$C$42</f>
        <v>1.3712412719814288E-11</v>
      </c>
    </row>
    <row r="24" spans="2:14">
      <c r="B24" s="85" t="s">
        <v>1374</v>
      </c>
      <c r="C24" s="79" t="s">
        <v>1375</v>
      </c>
      <c r="D24" s="92" t="s">
        <v>125</v>
      </c>
      <c r="E24" s="79" t="s">
        <v>1371</v>
      </c>
      <c r="F24" s="92" t="s">
        <v>1352</v>
      </c>
      <c r="G24" s="92" t="s">
        <v>138</v>
      </c>
      <c r="H24" s="86">
        <v>604.28283999999985</v>
      </c>
      <c r="I24" s="88">
        <v>2311</v>
      </c>
      <c r="J24" s="79"/>
      <c r="K24" s="86">
        <v>13.964976431999998</v>
      </c>
      <c r="L24" s="87">
        <v>7.7304441043020651E-6</v>
      </c>
      <c r="M24" s="87">
        <v>1.0018343616433384E-2</v>
      </c>
      <c r="N24" s="87">
        <f>K24/'סכום נכסי הקרן'!$C$42</f>
        <v>1.1324276786402339E-4</v>
      </c>
    </row>
    <row r="25" spans="2:14">
      <c r="B25" s="82"/>
      <c r="C25" s="79"/>
      <c r="D25" s="79"/>
      <c r="E25" s="79"/>
      <c r="F25" s="79"/>
      <c r="G25" s="79"/>
      <c r="H25" s="86"/>
      <c r="I25" s="88"/>
      <c r="J25" s="79"/>
      <c r="K25" s="79"/>
      <c r="L25" s="79"/>
      <c r="M25" s="87"/>
      <c r="N25" s="79"/>
    </row>
    <row r="26" spans="2:14">
      <c r="B26" s="96" t="s">
        <v>69</v>
      </c>
      <c r="C26" s="81"/>
      <c r="D26" s="81"/>
      <c r="E26" s="81"/>
      <c r="F26" s="81"/>
      <c r="G26" s="81"/>
      <c r="H26" s="89"/>
      <c r="I26" s="91"/>
      <c r="J26" s="81"/>
      <c r="K26" s="89">
        <v>619.81572292199985</v>
      </c>
      <c r="L26" s="81"/>
      <c r="M26" s="90">
        <v>0.44465000863673931</v>
      </c>
      <c r="N26" s="90">
        <f>K26/'סכום נכסי הקרן'!$C$42</f>
        <v>5.0261200490458431E-3</v>
      </c>
    </row>
    <row r="27" spans="2:14">
      <c r="B27" s="85" t="s">
        <v>1376</v>
      </c>
      <c r="C27" s="79" t="s">
        <v>1377</v>
      </c>
      <c r="D27" s="92" t="s">
        <v>125</v>
      </c>
      <c r="E27" s="79" t="s">
        <v>1351</v>
      </c>
      <c r="F27" s="92" t="s">
        <v>1378</v>
      </c>
      <c r="G27" s="92" t="s">
        <v>138</v>
      </c>
      <c r="H27" s="86">
        <v>1551.3930429999998</v>
      </c>
      <c r="I27" s="88">
        <v>359.41</v>
      </c>
      <c r="J27" s="79"/>
      <c r="K27" s="86">
        <v>5.5758617340000001</v>
      </c>
      <c r="L27" s="87">
        <v>1.0016567977461909E-5</v>
      </c>
      <c r="M27" s="87">
        <v>4.0000711122527791E-3</v>
      </c>
      <c r="N27" s="87">
        <f>K27/'סכום נכסי הקרן'!$C$42</f>
        <v>4.52149718304124E-5</v>
      </c>
    </row>
    <row r="28" spans="2:14">
      <c r="B28" s="85" t="s">
        <v>1379</v>
      </c>
      <c r="C28" s="79" t="s">
        <v>1380</v>
      </c>
      <c r="D28" s="92" t="s">
        <v>125</v>
      </c>
      <c r="E28" s="79" t="s">
        <v>1351</v>
      </c>
      <c r="F28" s="92" t="s">
        <v>1378</v>
      </c>
      <c r="G28" s="92" t="s">
        <v>138</v>
      </c>
      <c r="H28" s="86">
        <v>6163.1999649999989</v>
      </c>
      <c r="I28" s="88">
        <v>330.88</v>
      </c>
      <c r="J28" s="79"/>
      <c r="K28" s="86">
        <v>20.392796048999998</v>
      </c>
      <c r="L28" s="87">
        <v>2.7982794998692844E-4</v>
      </c>
      <c r="M28" s="87">
        <v>1.4629601354040228E-2</v>
      </c>
      <c r="N28" s="87">
        <f>K28/'סכום נכסי הקרן'!$C$42</f>
        <v>1.6536631338550335E-4</v>
      </c>
    </row>
    <row r="29" spans="2:14">
      <c r="B29" s="85" t="s">
        <v>1381</v>
      </c>
      <c r="C29" s="79" t="s">
        <v>1382</v>
      </c>
      <c r="D29" s="92" t="s">
        <v>125</v>
      </c>
      <c r="E29" s="79" t="s">
        <v>1351</v>
      </c>
      <c r="F29" s="92" t="s">
        <v>1378</v>
      </c>
      <c r="G29" s="92" t="s">
        <v>138</v>
      </c>
      <c r="H29" s="86">
        <v>39972.162190999996</v>
      </c>
      <c r="I29" s="88">
        <v>345.35</v>
      </c>
      <c r="J29" s="79"/>
      <c r="K29" s="86">
        <v>138.04386213299995</v>
      </c>
      <c r="L29" s="87">
        <v>1.7100418627005035E-4</v>
      </c>
      <c r="M29" s="87">
        <v>9.9031376939451632E-2</v>
      </c>
      <c r="N29" s="87">
        <f>K29/'סכום נכסי הקרן'!$C$42</f>
        <v>1.1194053288023883E-3</v>
      </c>
    </row>
    <row r="30" spans="2:14">
      <c r="B30" s="85" t="s">
        <v>1383</v>
      </c>
      <c r="C30" s="79" t="s">
        <v>1384</v>
      </c>
      <c r="D30" s="92" t="s">
        <v>125</v>
      </c>
      <c r="E30" s="79" t="s">
        <v>1351</v>
      </c>
      <c r="F30" s="92" t="s">
        <v>1378</v>
      </c>
      <c r="G30" s="92" t="s">
        <v>138</v>
      </c>
      <c r="H30" s="86">
        <v>620.34803999999986</v>
      </c>
      <c r="I30" s="88">
        <v>378.15</v>
      </c>
      <c r="J30" s="79"/>
      <c r="K30" s="86">
        <v>2.34584612</v>
      </c>
      <c r="L30" s="87">
        <v>4.4083358579399801E-6</v>
      </c>
      <c r="M30" s="87">
        <v>1.6828880890614756E-3</v>
      </c>
      <c r="N30" s="87">
        <f>K30/'סכום נכסי הקרן'!$C$42</f>
        <v>1.9022596200245418E-5</v>
      </c>
    </row>
    <row r="31" spans="2:14">
      <c r="B31" s="85" t="s">
        <v>1385</v>
      </c>
      <c r="C31" s="79" t="s">
        <v>1386</v>
      </c>
      <c r="D31" s="92" t="s">
        <v>125</v>
      </c>
      <c r="E31" s="79" t="s">
        <v>1357</v>
      </c>
      <c r="F31" s="92" t="s">
        <v>1378</v>
      </c>
      <c r="G31" s="92" t="s">
        <v>138</v>
      </c>
      <c r="H31" s="86">
        <v>13929.264717999999</v>
      </c>
      <c r="I31" s="88">
        <v>345.93</v>
      </c>
      <c r="J31" s="79"/>
      <c r="K31" s="86">
        <v>48.18550545099999</v>
      </c>
      <c r="L31" s="87">
        <v>3.3675382598589683E-5</v>
      </c>
      <c r="M31" s="87">
        <v>3.4567831409544753E-2</v>
      </c>
      <c r="N31" s="87">
        <f>K31/'סכום נכסי הקרן'!$C$42</f>
        <v>3.9073893427378655E-4</v>
      </c>
    </row>
    <row r="32" spans="2:14">
      <c r="B32" s="85" t="s">
        <v>1387</v>
      </c>
      <c r="C32" s="79" t="s">
        <v>1388</v>
      </c>
      <c r="D32" s="92" t="s">
        <v>125</v>
      </c>
      <c r="E32" s="79" t="s">
        <v>1357</v>
      </c>
      <c r="F32" s="92" t="s">
        <v>1378</v>
      </c>
      <c r="G32" s="92" t="s">
        <v>138</v>
      </c>
      <c r="H32" s="86">
        <v>3362.3566719999999</v>
      </c>
      <c r="I32" s="88">
        <v>355.53</v>
      </c>
      <c r="J32" s="79"/>
      <c r="K32" s="86">
        <v>11.954186683999998</v>
      </c>
      <c r="L32" s="87">
        <v>1.1252745475694794E-5</v>
      </c>
      <c r="M32" s="87">
        <v>8.5758218381864256E-3</v>
      </c>
      <c r="N32" s="87">
        <f>K32/'סכום נכסי הקרן'!$C$42</f>
        <v>9.6937162354060423E-5</v>
      </c>
    </row>
    <row r="33" spans="2:14">
      <c r="B33" s="85" t="s">
        <v>1389</v>
      </c>
      <c r="C33" s="79" t="s">
        <v>1390</v>
      </c>
      <c r="D33" s="92" t="s">
        <v>125</v>
      </c>
      <c r="E33" s="79" t="s">
        <v>1357</v>
      </c>
      <c r="F33" s="92" t="s">
        <v>1378</v>
      </c>
      <c r="G33" s="92" t="s">
        <v>138</v>
      </c>
      <c r="H33" s="86">
        <v>3153.5518489999995</v>
      </c>
      <c r="I33" s="88">
        <v>331.53</v>
      </c>
      <c r="J33" s="79"/>
      <c r="K33" s="86">
        <v>10.454970450999998</v>
      </c>
      <c r="L33" s="87">
        <v>4.7442173950463894E-5</v>
      </c>
      <c r="M33" s="87">
        <v>7.5002981199285054E-3</v>
      </c>
      <c r="N33" s="87">
        <f>K33/'סכום נכסי הקרן'!$C$42</f>
        <v>8.4779934830026563E-5</v>
      </c>
    </row>
    <row r="34" spans="2:14">
      <c r="B34" s="85" t="s">
        <v>1391</v>
      </c>
      <c r="C34" s="79" t="s">
        <v>1392</v>
      </c>
      <c r="D34" s="92" t="s">
        <v>125</v>
      </c>
      <c r="E34" s="79" t="s">
        <v>1357</v>
      </c>
      <c r="F34" s="92" t="s">
        <v>1378</v>
      </c>
      <c r="G34" s="92" t="s">
        <v>138</v>
      </c>
      <c r="H34" s="86">
        <v>14772.076603999996</v>
      </c>
      <c r="I34" s="88">
        <v>375.56</v>
      </c>
      <c r="J34" s="79"/>
      <c r="K34" s="86">
        <v>55.478010888999989</v>
      </c>
      <c r="L34" s="87">
        <v>5.7986611136779641E-5</v>
      </c>
      <c r="M34" s="87">
        <v>3.9799406676308727E-2</v>
      </c>
      <c r="N34" s="87">
        <f>K34/'סכום נכסי הקרן'!$C$42</f>
        <v>4.4987426504099301E-4</v>
      </c>
    </row>
    <row r="35" spans="2:14">
      <c r="B35" s="85" t="s">
        <v>1393</v>
      </c>
      <c r="C35" s="79" t="s">
        <v>1394</v>
      </c>
      <c r="D35" s="92" t="s">
        <v>125</v>
      </c>
      <c r="E35" s="79" t="s">
        <v>1364</v>
      </c>
      <c r="F35" s="92" t="s">
        <v>1378</v>
      </c>
      <c r="G35" s="92" t="s">
        <v>138</v>
      </c>
      <c r="H35" s="86">
        <v>31.023876999999992</v>
      </c>
      <c r="I35" s="88">
        <v>3561.52</v>
      </c>
      <c r="J35" s="79"/>
      <c r="K35" s="86">
        <v>1.1049215679999997</v>
      </c>
      <c r="L35" s="87">
        <v>1.3498423248776697E-6</v>
      </c>
      <c r="M35" s="87">
        <v>7.9266040951327566E-4</v>
      </c>
      <c r="N35" s="87">
        <f>K35/'סכום נכסי הקרן'!$C$42</f>
        <v>8.9598702326672654E-6</v>
      </c>
    </row>
    <row r="36" spans="2:14">
      <c r="B36" s="85" t="s">
        <v>1395</v>
      </c>
      <c r="C36" s="79" t="s">
        <v>1396</v>
      </c>
      <c r="D36" s="92" t="s">
        <v>125</v>
      </c>
      <c r="E36" s="79" t="s">
        <v>1364</v>
      </c>
      <c r="F36" s="92" t="s">
        <v>1378</v>
      </c>
      <c r="G36" s="92" t="s">
        <v>138</v>
      </c>
      <c r="H36" s="86">
        <v>137.45890199999997</v>
      </c>
      <c r="I36" s="88">
        <v>3295.08</v>
      </c>
      <c r="J36" s="79"/>
      <c r="K36" s="86">
        <v>4.5293807879999992</v>
      </c>
      <c r="L36" s="87">
        <v>2.356526925412395E-5</v>
      </c>
      <c r="M36" s="87">
        <v>3.2493354589469316E-3</v>
      </c>
      <c r="N36" s="87">
        <f>K36/'סכום נכסי הקרן'!$C$42</f>
        <v>3.6728999840481172E-5</v>
      </c>
    </row>
    <row r="37" spans="2:14">
      <c r="B37" s="85" t="s">
        <v>1397</v>
      </c>
      <c r="C37" s="79" t="s">
        <v>1398</v>
      </c>
      <c r="D37" s="92" t="s">
        <v>125</v>
      </c>
      <c r="E37" s="79" t="s">
        <v>1364</v>
      </c>
      <c r="F37" s="92" t="s">
        <v>1378</v>
      </c>
      <c r="G37" s="92" t="s">
        <v>138</v>
      </c>
      <c r="H37" s="86">
        <v>2160.4365819999994</v>
      </c>
      <c r="I37" s="88">
        <v>3442.42</v>
      </c>
      <c r="J37" s="79"/>
      <c r="K37" s="86">
        <v>74.371300995999988</v>
      </c>
      <c r="L37" s="87">
        <v>5.4241752532295489E-5</v>
      </c>
      <c r="M37" s="87">
        <v>5.3353276477561211E-2</v>
      </c>
      <c r="N37" s="87">
        <f>K37/'סכום נכסי הקרן'!$C$42</f>
        <v>6.0308100163612504E-4</v>
      </c>
    </row>
    <row r="38" spans="2:14">
      <c r="B38" s="85" t="s">
        <v>1399</v>
      </c>
      <c r="C38" s="79" t="s">
        <v>1400</v>
      </c>
      <c r="D38" s="92" t="s">
        <v>125</v>
      </c>
      <c r="E38" s="79" t="s">
        <v>1364</v>
      </c>
      <c r="F38" s="92" t="s">
        <v>1378</v>
      </c>
      <c r="G38" s="92" t="s">
        <v>138</v>
      </c>
      <c r="H38" s="86">
        <v>1702.7641799999997</v>
      </c>
      <c r="I38" s="88">
        <v>3770.16</v>
      </c>
      <c r="J38" s="79"/>
      <c r="K38" s="86">
        <v>64.196934006999996</v>
      </c>
      <c r="L38" s="87">
        <v>1.0270863099386803E-4</v>
      </c>
      <c r="M38" s="87">
        <v>4.6054280659571088E-2</v>
      </c>
      <c r="N38" s="87">
        <f>K38/'סכום נכסי הקרן'!$C$42</f>
        <v>5.2057649583126279E-4</v>
      </c>
    </row>
    <row r="39" spans="2:14">
      <c r="B39" s="85" t="s">
        <v>1401</v>
      </c>
      <c r="C39" s="79" t="s">
        <v>1402</v>
      </c>
      <c r="D39" s="92" t="s">
        <v>125</v>
      </c>
      <c r="E39" s="79" t="s">
        <v>1371</v>
      </c>
      <c r="F39" s="92" t="s">
        <v>1378</v>
      </c>
      <c r="G39" s="92" t="s">
        <v>138</v>
      </c>
      <c r="H39" s="86">
        <v>4337.0747579999988</v>
      </c>
      <c r="I39" s="88">
        <v>356.52</v>
      </c>
      <c r="J39" s="79"/>
      <c r="K39" s="86">
        <v>15.462538933999996</v>
      </c>
      <c r="L39" s="87">
        <v>1.2464290926399478E-5</v>
      </c>
      <c r="M39" s="87">
        <v>1.1092680963522842E-2</v>
      </c>
      <c r="N39" s="87">
        <f>K39/'סכום נכסי הקרן'!$C$42</f>
        <v>1.2538658519172397E-4</v>
      </c>
    </row>
    <row r="40" spans="2:14">
      <c r="B40" s="85" t="s">
        <v>1403</v>
      </c>
      <c r="C40" s="79" t="s">
        <v>1404</v>
      </c>
      <c r="D40" s="92" t="s">
        <v>125</v>
      </c>
      <c r="E40" s="79" t="s">
        <v>1371</v>
      </c>
      <c r="F40" s="92" t="s">
        <v>1378</v>
      </c>
      <c r="G40" s="92" t="s">
        <v>138</v>
      </c>
      <c r="H40" s="86">
        <v>2784.8844739999995</v>
      </c>
      <c r="I40" s="88">
        <v>330.71</v>
      </c>
      <c r="J40" s="79"/>
      <c r="K40" s="86">
        <v>9.209891433000001</v>
      </c>
      <c r="L40" s="87">
        <v>7.4951452428317854E-5</v>
      </c>
      <c r="M40" s="87">
        <v>6.6070900652874139E-3</v>
      </c>
      <c r="N40" s="87">
        <f>K40/'סכום נכסי הקרן'!$C$42</f>
        <v>7.4683520067402652E-5</v>
      </c>
    </row>
    <row r="41" spans="2:14">
      <c r="B41" s="85" t="s">
        <v>1405</v>
      </c>
      <c r="C41" s="79" t="s">
        <v>1406</v>
      </c>
      <c r="D41" s="92" t="s">
        <v>125</v>
      </c>
      <c r="E41" s="79" t="s">
        <v>1371</v>
      </c>
      <c r="F41" s="92" t="s">
        <v>1378</v>
      </c>
      <c r="G41" s="92" t="s">
        <v>138</v>
      </c>
      <c r="H41" s="86">
        <v>37805.302353999992</v>
      </c>
      <c r="I41" s="88">
        <v>344.93</v>
      </c>
      <c r="J41" s="79"/>
      <c r="K41" s="86">
        <v>130.40182940599999</v>
      </c>
      <c r="L41" s="87">
        <v>9.0447362917154333E-5</v>
      </c>
      <c r="M41" s="87">
        <v>9.3549054061220285E-2</v>
      </c>
      <c r="N41" s="87">
        <f>K41/'סכום נכסי הקרן'!$C$42</f>
        <v>1.0574356618769294E-3</v>
      </c>
    </row>
    <row r="42" spans="2:14">
      <c r="B42" s="85" t="s">
        <v>1407</v>
      </c>
      <c r="C42" s="79" t="s">
        <v>1408</v>
      </c>
      <c r="D42" s="92" t="s">
        <v>125</v>
      </c>
      <c r="E42" s="79" t="s">
        <v>1371</v>
      </c>
      <c r="F42" s="92" t="s">
        <v>1378</v>
      </c>
      <c r="G42" s="92" t="s">
        <v>138</v>
      </c>
      <c r="H42" s="86">
        <v>7425.7334549999978</v>
      </c>
      <c r="I42" s="88">
        <v>378.52</v>
      </c>
      <c r="J42" s="79"/>
      <c r="K42" s="86">
        <v>28.107886278999992</v>
      </c>
      <c r="L42" s="87">
        <v>3.5199717143577215E-5</v>
      </c>
      <c r="M42" s="87">
        <v>2.016433500234174E-2</v>
      </c>
      <c r="N42" s="87">
        <f>K42/'סכום נכסי הקרן'!$C$42</f>
        <v>2.2792840765183505E-4</v>
      </c>
    </row>
    <row r="43" spans="2:14">
      <c r="B43" s="82"/>
      <c r="C43" s="79"/>
      <c r="D43" s="79"/>
      <c r="E43" s="79"/>
      <c r="F43" s="79"/>
      <c r="G43" s="79"/>
      <c r="H43" s="86"/>
      <c r="I43" s="88"/>
      <c r="J43" s="79"/>
      <c r="K43" s="79"/>
      <c r="L43" s="79"/>
      <c r="M43" s="87"/>
      <c r="N43" s="79"/>
    </row>
    <row r="44" spans="2:14">
      <c r="B44" s="80" t="s">
        <v>202</v>
      </c>
      <c r="C44" s="81"/>
      <c r="D44" s="81"/>
      <c r="E44" s="81"/>
      <c r="F44" s="81"/>
      <c r="G44" s="81"/>
      <c r="H44" s="89"/>
      <c r="I44" s="91"/>
      <c r="J44" s="89">
        <v>0.41991480799999986</v>
      </c>
      <c r="K44" s="89">
        <v>715.17664365300004</v>
      </c>
      <c r="L44" s="81"/>
      <c r="M44" s="90">
        <v>0.51306104220450621</v>
      </c>
      <c r="N44" s="90">
        <f>K44/'סכום נכסי הקרן'!$C$42</f>
        <v>5.7994070404148376E-3</v>
      </c>
    </row>
    <row r="45" spans="2:14">
      <c r="B45" s="96" t="s">
        <v>70</v>
      </c>
      <c r="C45" s="81"/>
      <c r="D45" s="81"/>
      <c r="E45" s="81"/>
      <c r="F45" s="81"/>
      <c r="G45" s="81"/>
      <c r="H45" s="89"/>
      <c r="I45" s="91"/>
      <c r="J45" s="89">
        <v>0.41991480799999986</v>
      </c>
      <c r="K45" s="89">
        <v>715.17664365300004</v>
      </c>
      <c r="L45" s="81"/>
      <c r="M45" s="90">
        <v>0.51306104220450621</v>
      </c>
      <c r="N45" s="90">
        <f>K45/'סכום נכסי הקרן'!$C$42</f>
        <v>5.7994070404148376E-3</v>
      </c>
    </row>
    <row r="46" spans="2:14">
      <c r="B46" s="85" t="s">
        <v>1409</v>
      </c>
      <c r="C46" s="79" t="s">
        <v>1410</v>
      </c>
      <c r="D46" s="92" t="s">
        <v>27</v>
      </c>
      <c r="E46" s="79"/>
      <c r="F46" s="92" t="s">
        <v>1352</v>
      </c>
      <c r="G46" s="92" t="s">
        <v>137</v>
      </c>
      <c r="H46" s="86">
        <v>3.4068379999999987</v>
      </c>
      <c r="I46" s="88">
        <v>448.04</v>
      </c>
      <c r="J46" s="79"/>
      <c r="K46" s="86">
        <v>5.3149264999999994E-2</v>
      </c>
      <c r="L46" s="87">
        <v>5.9238447684330499E-9</v>
      </c>
      <c r="M46" s="87">
        <v>3.8128786133197844E-5</v>
      </c>
      <c r="N46" s="87">
        <f>K46/'סכום נכסי הקרן'!$C$42</f>
        <v>4.3099033556166789E-7</v>
      </c>
    </row>
    <row r="47" spans="2:14">
      <c r="B47" s="85" t="s">
        <v>1411</v>
      </c>
      <c r="C47" s="79" t="s">
        <v>1412</v>
      </c>
      <c r="D47" s="92" t="s">
        <v>27</v>
      </c>
      <c r="E47" s="79"/>
      <c r="F47" s="92" t="s">
        <v>1352</v>
      </c>
      <c r="G47" s="92" t="s">
        <v>137</v>
      </c>
      <c r="H47" s="86">
        <v>25.156218999999993</v>
      </c>
      <c r="I47" s="88">
        <v>5923</v>
      </c>
      <c r="J47" s="79"/>
      <c r="K47" s="86">
        <v>5.1881900599999984</v>
      </c>
      <c r="L47" s="87">
        <v>6.3900113378785586E-7</v>
      </c>
      <c r="M47" s="87">
        <v>3.7219590753724031E-3</v>
      </c>
      <c r="N47" s="87">
        <f>K47/'סכום נכסי הקרן'!$C$42</f>
        <v>4.2071320740128946E-5</v>
      </c>
    </row>
    <row r="48" spans="2:14">
      <c r="B48" s="85" t="s">
        <v>1413</v>
      </c>
      <c r="C48" s="79" t="s">
        <v>1414</v>
      </c>
      <c r="D48" s="92" t="s">
        <v>1152</v>
      </c>
      <c r="E48" s="79"/>
      <c r="F48" s="92" t="s">
        <v>1352</v>
      </c>
      <c r="G48" s="92" t="s">
        <v>137</v>
      </c>
      <c r="H48" s="86">
        <v>36.218499999999992</v>
      </c>
      <c r="I48" s="88">
        <v>6142</v>
      </c>
      <c r="J48" s="79"/>
      <c r="K48" s="86">
        <v>7.7458492199999993</v>
      </c>
      <c r="L48" s="87">
        <v>1.5817886122391597E-7</v>
      </c>
      <c r="M48" s="87">
        <v>5.5567998603438321E-3</v>
      </c>
      <c r="N48" s="87">
        <f>K48/'סכום נכסי הקרן'!$C$42</f>
        <v>6.2811520620988519E-5</v>
      </c>
    </row>
    <row r="49" spans="2:14">
      <c r="B49" s="85" t="s">
        <v>1415</v>
      </c>
      <c r="C49" s="79" t="s">
        <v>1416</v>
      </c>
      <c r="D49" s="92" t="s">
        <v>127</v>
      </c>
      <c r="E49" s="79"/>
      <c r="F49" s="92" t="s">
        <v>1352</v>
      </c>
      <c r="G49" s="92" t="s">
        <v>146</v>
      </c>
      <c r="H49" s="86">
        <v>1275.4198199999998</v>
      </c>
      <c r="I49" s="88">
        <f>166500/100</f>
        <v>1665</v>
      </c>
      <c r="J49" s="79"/>
      <c r="K49" s="86">
        <v>68.54896871199999</v>
      </c>
      <c r="L49" s="87">
        <v>4.5944047730505661E-7</v>
      </c>
      <c r="M49" s="87">
        <v>4.9176389695532348E-2</v>
      </c>
      <c r="N49" s="87">
        <f>K49/'סכום נכסי הקרן'!$C$42</f>
        <v>5.5586738645569517E-4</v>
      </c>
    </row>
    <row r="50" spans="2:14">
      <c r="B50" s="85" t="s">
        <v>1417</v>
      </c>
      <c r="C50" s="79" t="s">
        <v>1418</v>
      </c>
      <c r="D50" s="92" t="s">
        <v>27</v>
      </c>
      <c r="E50" s="79"/>
      <c r="F50" s="92" t="s">
        <v>1352</v>
      </c>
      <c r="G50" s="92" t="s">
        <v>139</v>
      </c>
      <c r="H50" s="86">
        <v>46.889577999999993</v>
      </c>
      <c r="I50" s="88">
        <v>967.3</v>
      </c>
      <c r="J50" s="79"/>
      <c r="K50" s="86">
        <v>1.7258067879999999</v>
      </c>
      <c r="L50" s="87">
        <v>8.7866952533222902E-7</v>
      </c>
      <c r="M50" s="87">
        <v>1.2380776653613762E-3</v>
      </c>
      <c r="N50" s="87">
        <f>K50/'סכום נכסי הקרן'!$C$42</f>
        <v>1.3994662892793048E-5</v>
      </c>
    </row>
    <row r="51" spans="2:14">
      <c r="B51" s="85" t="s">
        <v>1419</v>
      </c>
      <c r="C51" s="79" t="s">
        <v>1420</v>
      </c>
      <c r="D51" s="92" t="s">
        <v>1152</v>
      </c>
      <c r="E51" s="79"/>
      <c r="F51" s="92" t="s">
        <v>1352</v>
      </c>
      <c r="G51" s="92" t="s">
        <v>137</v>
      </c>
      <c r="H51" s="86">
        <v>379.26082999999994</v>
      </c>
      <c r="I51" s="88">
        <v>2800</v>
      </c>
      <c r="J51" s="79"/>
      <c r="K51" s="86">
        <v>36.976413849999993</v>
      </c>
      <c r="L51" s="87">
        <v>4.6805253659663063E-7</v>
      </c>
      <c r="M51" s="87">
        <v>2.6526533822420019E-2</v>
      </c>
      <c r="N51" s="87">
        <f>K51/'סכום נכסי הקרן'!$C$42</f>
        <v>2.9984378924296698E-4</v>
      </c>
    </row>
    <row r="52" spans="2:14">
      <c r="B52" s="85" t="s">
        <v>1421</v>
      </c>
      <c r="C52" s="79" t="s">
        <v>1422</v>
      </c>
      <c r="D52" s="92" t="s">
        <v>1152</v>
      </c>
      <c r="E52" s="79"/>
      <c r="F52" s="92" t="s">
        <v>1352</v>
      </c>
      <c r="G52" s="92" t="s">
        <v>137</v>
      </c>
      <c r="H52" s="86">
        <v>47.978859999999997</v>
      </c>
      <c r="I52" s="88">
        <v>4832</v>
      </c>
      <c r="J52" s="86">
        <v>3.396378399999999E-2</v>
      </c>
      <c r="K52" s="86">
        <v>8.1064184939999979</v>
      </c>
      <c r="L52" s="87">
        <v>6.2310191607742434E-6</v>
      </c>
      <c r="M52" s="87">
        <v>5.8154688886840802E-3</v>
      </c>
      <c r="N52" s="87">
        <f>K52/'סכום נכסי הקרן'!$C$42</f>
        <v>6.5735396847583312E-5</v>
      </c>
    </row>
    <row r="53" spans="2:14">
      <c r="B53" s="85" t="s">
        <v>1423</v>
      </c>
      <c r="C53" s="79" t="s">
        <v>1424</v>
      </c>
      <c r="D53" s="92" t="s">
        <v>27</v>
      </c>
      <c r="E53" s="79"/>
      <c r="F53" s="92" t="s">
        <v>1352</v>
      </c>
      <c r="G53" s="92" t="s">
        <v>145</v>
      </c>
      <c r="H53" s="86">
        <v>182.38711999999998</v>
      </c>
      <c r="I53" s="88">
        <v>3678</v>
      </c>
      <c r="J53" s="79"/>
      <c r="K53" s="86">
        <v>17.620424370000002</v>
      </c>
      <c r="L53" s="87">
        <v>3.5944037487864086E-6</v>
      </c>
      <c r="M53" s="87">
        <v>1.2640727814014313E-2</v>
      </c>
      <c r="N53" s="87">
        <f>K53/'סכום נכסי הקרן'!$C$42</f>
        <v>1.4288499778812165E-4</v>
      </c>
    </row>
    <row r="54" spans="2:14">
      <c r="B54" s="85" t="s">
        <v>1425</v>
      </c>
      <c r="C54" s="79" t="s">
        <v>1426</v>
      </c>
      <c r="D54" s="92" t="s">
        <v>126</v>
      </c>
      <c r="E54" s="79"/>
      <c r="F54" s="92" t="s">
        <v>1352</v>
      </c>
      <c r="G54" s="92" t="s">
        <v>137</v>
      </c>
      <c r="H54" s="86">
        <v>272.82658900000001</v>
      </c>
      <c r="I54" s="88">
        <v>399.85</v>
      </c>
      <c r="J54" s="79"/>
      <c r="K54" s="86">
        <v>3.7985037569999989</v>
      </c>
      <c r="L54" s="87">
        <v>1.9247025679012347E-6</v>
      </c>
      <c r="M54" s="87">
        <v>2.7250111055496531E-3</v>
      </c>
      <c r="N54" s="87">
        <f>K54/'סכום נכסי הקרן'!$C$42</f>
        <v>3.0802277488911387E-5</v>
      </c>
    </row>
    <row r="55" spans="2:14">
      <c r="B55" s="85" t="s">
        <v>1427</v>
      </c>
      <c r="C55" s="79" t="s">
        <v>1428</v>
      </c>
      <c r="D55" s="92" t="s">
        <v>1152</v>
      </c>
      <c r="E55" s="79"/>
      <c r="F55" s="92" t="s">
        <v>1352</v>
      </c>
      <c r="G55" s="92" t="s">
        <v>137</v>
      </c>
      <c r="H55" s="86">
        <v>41.641772999999993</v>
      </c>
      <c r="I55" s="88">
        <v>7763</v>
      </c>
      <c r="J55" s="79"/>
      <c r="K55" s="86">
        <v>11.25609021</v>
      </c>
      <c r="L55" s="87">
        <v>3.2963739056092961E-7</v>
      </c>
      <c r="M55" s="87">
        <v>8.0750139501096028E-3</v>
      </c>
      <c r="N55" s="87">
        <f>K55/'סכום נכסי הקרן'!$C$42</f>
        <v>9.127625935599119E-5</v>
      </c>
    </row>
    <row r="56" spans="2:14">
      <c r="B56" s="85" t="s">
        <v>1429</v>
      </c>
      <c r="C56" s="79" t="s">
        <v>1430</v>
      </c>
      <c r="D56" s="92" t="s">
        <v>27</v>
      </c>
      <c r="E56" s="79"/>
      <c r="F56" s="92" t="s">
        <v>1352</v>
      </c>
      <c r="G56" s="92" t="s">
        <v>139</v>
      </c>
      <c r="H56" s="86">
        <v>21.960342999999995</v>
      </c>
      <c r="I56" s="88">
        <v>4481.5</v>
      </c>
      <c r="J56" s="79"/>
      <c r="K56" s="86">
        <v>3.7447010909999991</v>
      </c>
      <c r="L56" s="87">
        <v>3.5649907467532459E-6</v>
      </c>
      <c r="M56" s="87">
        <v>2.6864135756438329E-3</v>
      </c>
      <c r="N56" s="87">
        <f>K56/'סכום נכסי הקרן'!$C$42</f>
        <v>3.0365988688427462E-5</v>
      </c>
    </row>
    <row r="57" spans="2:14">
      <c r="B57" s="85" t="s">
        <v>1431</v>
      </c>
      <c r="C57" s="79" t="s">
        <v>1432</v>
      </c>
      <c r="D57" s="92" t="s">
        <v>130</v>
      </c>
      <c r="E57" s="79"/>
      <c r="F57" s="92" t="s">
        <v>1352</v>
      </c>
      <c r="G57" s="92" t="s">
        <v>137</v>
      </c>
      <c r="H57" s="86">
        <v>16.090132999999998</v>
      </c>
      <c r="I57" s="88">
        <v>11240</v>
      </c>
      <c r="J57" s="79"/>
      <c r="K57" s="86">
        <v>6.297304585</v>
      </c>
      <c r="L57" s="87">
        <v>3.0358741509433957E-6</v>
      </c>
      <c r="M57" s="87">
        <v>4.5176274730623503E-3</v>
      </c>
      <c r="N57" s="87">
        <f>K57/'סכום נכסי הקרן'!$C$42</f>
        <v>5.1065191893494292E-5</v>
      </c>
    </row>
    <row r="58" spans="2:14">
      <c r="B58" s="85" t="s">
        <v>1433</v>
      </c>
      <c r="C58" s="79" t="s">
        <v>1434</v>
      </c>
      <c r="D58" s="92" t="s">
        <v>126</v>
      </c>
      <c r="E58" s="79"/>
      <c r="F58" s="92" t="s">
        <v>1352</v>
      </c>
      <c r="G58" s="92" t="s">
        <v>137</v>
      </c>
      <c r="H58" s="86">
        <v>1054.9560669999998</v>
      </c>
      <c r="I58" s="88">
        <v>2701</v>
      </c>
      <c r="J58" s="79"/>
      <c r="K58" s="86">
        <v>99.217372891999972</v>
      </c>
      <c r="L58" s="87">
        <v>2.2792150495487092E-6</v>
      </c>
      <c r="M58" s="87">
        <v>7.1177616316929468E-2</v>
      </c>
      <c r="N58" s="87">
        <f>K58/'סכום נכסי הקרן'!$C$42</f>
        <v>8.0455917567759784E-4</v>
      </c>
    </row>
    <row r="59" spans="2:14">
      <c r="B59" s="85" t="s">
        <v>1435</v>
      </c>
      <c r="C59" s="79" t="s">
        <v>1436</v>
      </c>
      <c r="D59" s="92" t="s">
        <v>1437</v>
      </c>
      <c r="E59" s="79"/>
      <c r="F59" s="92" t="s">
        <v>1352</v>
      </c>
      <c r="G59" s="92" t="s">
        <v>142</v>
      </c>
      <c r="H59" s="86">
        <v>1360.6651729999999</v>
      </c>
      <c r="I59" s="88">
        <v>2385</v>
      </c>
      <c r="J59" s="79"/>
      <c r="K59" s="86">
        <v>14.414469114999996</v>
      </c>
      <c r="L59" s="87">
        <v>8.6227908190802001E-6</v>
      </c>
      <c r="M59" s="87">
        <v>1.0340805467571761E-2</v>
      </c>
      <c r="N59" s="87">
        <f>K59/'סכום נכסי הקרן'!$C$42</f>
        <v>1.1688772894257609E-4</v>
      </c>
    </row>
    <row r="60" spans="2:14">
      <c r="B60" s="85" t="s">
        <v>1438</v>
      </c>
      <c r="C60" s="79" t="s">
        <v>1439</v>
      </c>
      <c r="D60" s="92" t="s">
        <v>1152</v>
      </c>
      <c r="E60" s="79"/>
      <c r="F60" s="92" t="s">
        <v>1352</v>
      </c>
      <c r="G60" s="92" t="s">
        <v>137</v>
      </c>
      <c r="H60" s="86">
        <v>105.01502899999996</v>
      </c>
      <c r="I60" s="88">
        <v>4902</v>
      </c>
      <c r="J60" s="79"/>
      <c r="K60" s="86">
        <v>17.924767539999991</v>
      </c>
      <c r="L60" s="87">
        <v>9.5381497729336927E-8</v>
      </c>
      <c r="M60" s="87">
        <v>1.2859060760669908E-2</v>
      </c>
      <c r="N60" s="87">
        <f>K60/'סכום נכסי הקרן'!$C$42</f>
        <v>1.4535293342117693E-4</v>
      </c>
    </row>
    <row r="61" spans="2:14">
      <c r="B61" s="85" t="s">
        <v>1440</v>
      </c>
      <c r="C61" s="79" t="s">
        <v>1441</v>
      </c>
      <c r="D61" s="92" t="s">
        <v>27</v>
      </c>
      <c r="E61" s="79"/>
      <c r="F61" s="92" t="s">
        <v>1352</v>
      </c>
      <c r="G61" s="92" t="s">
        <v>139</v>
      </c>
      <c r="H61" s="86">
        <v>580.389319</v>
      </c>
      <c r="I61" s="88">
        <v>2458</v>
      </c>
      <c r="J61" s="79"/>
      <c r="K61" s="86">
        <v>54.282013766999988</v>
      </c>
      <c r="L61" s="87">
        <v>2.4243497034252298E-6</v>
      </c>
      <c r="M61" s="87">
        <v>3.894140951528198E-2</v>
      </c>
      <c r="N61" s="87">
        <f>K61/'סכום נכסי הקרן'!$C$42</f>
        <v>4.4017585809328507E-4</v>
      </c>
    </row>
    <row r="62" spans="2:14">
      <c r="B62" s="85" t="s">
        <v>1442</v>
      </c>
      <c r="C62" s="79" t="s">
        <v>1443</v>
      </c>
      <c r="D62" s="92" t="s">
        <v>126</v>
      </c>
      <c r="E62" s="79"/>
      <c r="F62" s="92" t="s">
        <v>1352</v>
      </c>
      <c r="G62" s="92" t="s">
        <v>137</v>
      </c>
      <c r="H62" s="86">
        <v>2.231827</v>
      </c>
      <c r="I62" s="88">
        <v>29488</v>
      </c>
      <c r="J62" s="79"/>
      <c r="K62" s="86">
        <v>2.2915773979999994</v>
      </c>
      <c r="L62" s="87">
        <v>1.9671605738898986E-8</v>
      </c>
      <c r="M62" s="87">
        <v>1.6439562149356528E-3</v>
      </c>
      <c r="N62" s="87">
        <f>K62/'סכום נכסי הקרן'!$C$42</f>
        <v>1.8582528125827395E-5</v>
      </c>
    </row>
    <row r="63" spans="2:14">
      <c r="B63" s="85" t="s">
        <v>1444</v>
      </c>
      <c r="C63" s="79" t="s">
        <v>1445</v>
      </c>
      <c r="D63" s="92" t="s">
        <v>1152</v>
      </c>
      <c r="E63" s="79"/>
      <c r="F63" s="92" t="s">
        <v>1352</v>
      </c>
      <c r="G63" s="92" t="s">
        <v>137</v>
      </c>
      <c r="H63" s="86">
        <v>64.801074999999997</v>
      </c>
      <c r="I63" s="88">
        <v>19323</v>
      </c>
      <c r="J63" s="79"/>
      <c r="K63" s="86">
        <v>43.599903783999991</v>
      </c>
      <c r="L63" s="87">
        <v>2.5263576998050683E-7</v>
      </c>
      <c r="M63" s="87">
        <v>3.1278163617279357E-2</v>
      </c>
      <c r="N63" s="87">
        <f>K63/'סכום נכסי הקרן'!$C$42</f>
        <v>3.5355403620958054E-4</v>
      </c>
    </row>
    <row r="64" spans="2:14">
      <c r="B64" s="85" t="s">
        <v>1446</v>
      </c>
      <c r="C64" s="79" t="s">
        <v>1447</v>
      </c>
      <c r="D64" s="92" t="s">
        <v>1152</v>
      </c>
      <c r="E64" s="79"/>
      <c r="F64" s="92" t="s">
        <v>1352</v>
      </c>
      <c r="G64" s="92" t="s">
        <v>137</v>
      </c>
      <c r="H64" s="86">
        <v>24.371342999999996</v>
      </c>
      <c r="I64" s="88">
        <v>24724</v>
      </c>
      <c r="J64" s="79"/>
      <c r="K64" s="86">
        <v>20.981038046999998</v>
      </c>
      <c r="L64" s="87">
        <v>1.4128314782608693E-6</v>
      </c>
      <c r="M64" s="87">
        <v>1.5051600667413744E-2</v>
      </c>
      <c r="N64" s="87">
        <f>K64/'סכום נכסי הקרן'!$C$42</f>
        <v>1.7013640034925509E-4</v>
      </c>
    </row>
    <row r="65" spans="2:14">
      <c r="B65" s="85" t="s">
        <v>1448</v>
      </c>
      <c r="C65" s="79" t="s">
        <v>1449</v>
      </c>
      <c r="D65" s="92" t="s">
        <v>1152</v>
      </c>
      <c r="E65" s="79"/>
      <c r="F65" s="92" t="s">
        <v>1352</v>
      </c>
      <c r="G65" s="92" t="s">
        <v>137</v>
      </c>
      <c r="H65" s="86">
        <v>40.234960999999991</v>
      </c>
      <c r="I65" s="88">
        <v>3980</v>
      </c>
      <c r="J65" s="79"/>
      <c r="K65" s="86">
        <v>5.5759057699999994</v>
      </c>
      <c r="L65" s="87">
        <v>3.7726170651664317E-7</v>
      </c>
      <c r="M65" s="87">
        <v>4.0001027032677463E-3</v>
      </c>
      <c r="N65" s="87">
        <f>K65/'סכום נכסי הקרן'!$C$42</f>
        <v>4.5215328920776988E-5</v>
      </c>
    </row>
    <row r="66" spans="2:14">
      <c r="B66" s="85" t="s">
        <v>1450</v>
      </c>
      <c r="C66" s="79" t="s">
        <v>1451</v>
      </c>
      <c r="D66" s="92" t="s">
        <v>1134</v>
      </c>
      <c r="E66" s="79"/>
      <c r="F66" s="92" t="s">
        <v>1352</v>
      </c>
      <c r="G66" s="92" t="s">
        <v>137</v>
      </c>
      <c r="H66" s="86">
        <v>48.809754999999996</v>
      </c>
      <c r="I66" s="88">
        <v>5608</v>
      </c>
      <c r="J66" s="79"/>
      <c r="K66" s="86">
        <v>9.5311081919999978</v>
      </c>
      <c r="L66" s="87">
        <v>7.4632652905198765E-7</v>
      </c>
      <c r="M66" s="87">
        <v>6.8375279670403327E-3</v>
      </c>
      <c r="N66" s="87">
        <f>K66/'סכום נכסי הקרן'!$C$42</f>
        <v>7.7288284568839124E-5</v>
      </c>
    </row>
    <row r="67" spans="2:14">
      <c r="B67" s="85" t="s">
        <v>1452</v>
      </c>
      <c r="C67" s="79" t="s">
        <v>1453</v>
      </c>
      <c r="D67" s="92" t="s">
        <v>1152</v>
      </c>
      <c r="E67" s="79"/>
      <c r="F67" s="92" t="s">
        <v>1352</v>
      </c>
      <c r="G67" s="92" t="s">
        <v>137</v>
      </c>
      <c r="H67" s="86">
        <v>92.424455999999992</v>
      </c>
      <c r="I67" s="88">
        <v>15134</v>
      </c>
      <c r="J67" s="86">
        <v>0.17497845899999995</v>
      </c>
      <c r="K67" s="86">
        <v>48.879513348999993</v>
      </c>
      <c r="L67" s="87">
        <v>3.2086254469710117E-7</v>
      </c>
      <c r="M67" s="87">
        <v>3.5065706191399072E-2</v>
      </c>
      <c r="N67" s="87">
        <f>K67/'סכום נכסי הקרן'!$C$42</f>
        <v>3.9636668278247183E-4</v>
      </c>
    </row>
    <row r="68" spans="2:14">
      <c r="B68" s="85" t="s">
        <v>1454</v>
      </c>
      <c r="C68" s="79" t="s">
        <v>1455</v>
      </c>
      <c r="D68" s="92" t="s">
        <v>126</v>
      </c>
      <c r="E68" s="79"/>
      <c r="F68" s="92" t="s">
        <v>1352</v>
      </c>
      <c r="G68" s="92" t="s">
        <v>137</v>
      </c>
      <c r="H68" s="86">
        <v>252.28844099999998</v>
      </c>
      <c r="I68" s="88">
        <v>659.5</v>
      </c>
      <c r="J68" s="79"/>
      <c r="K68" s="86">
        <v>5.7934987819999986</v>
      </c>
      <c r="L68" s="87">
        <v>1.7399202827586204E-6</v>
      </c>
      <c r="M68" s="87">
        <v>4.1562018970877608E-3</v>
      </c>
      <c r="N68" s="87">
        <f>K68/'סכום נכסי הקרן'!$C$42</f>
        <v>4.6979802714680884E-5</v>
      </c>
    </row>
    <row r="69" spans="2:14">
      <c r="B69" s="85" t="s">
        <v>1456</v>
      </c>
      <c r="C69" s="79" t="s">
        <v>1457</v>
      </c>
      <c r="D69" s="92" t="s">
        <v>1152</v>
      </c>
      <c r="E69" s="79"/>
      <c r="F69" s="92" t="s">
        <v>1352</v>
      </c>
      <c r="G69" s="92" t="s">
        <v>137</v>
      </c>
      <c r="H69" s="86">
        <v>6.0976189999999981</v>
      </c>
      <c r="I69" s="88">
        <v>21188</v>
      </c>
      <c r="J69" s="79"/>
      <c r="K69" s="86">
        <v>4.4986168289999986</v>
      </c>
      <c r="L69" s="87">
        <v>5.060264730290455E-7</v>
      </c>
      <c r="M69" s="87">
        <v>3.2272656821904426E-3</v>
      </c>
      <c r="N69" s="87">
        <f>K69/'סכום נכסי הקרן'!$C$42</f>
        <v>3.6479533191927975E-5</v>
      </c>
    </row>
    <row r="70" spans="2:14">
      <c r="B70" s="85" t="s">
        <v>1458</v>
      </c>
      <c r="C70" s="79" t="s">
        <v>1459</v>
      </c>
      <c r="D70" s="92" t="s">
        <v>27</v>
      </c>
      <c r="E70" s="79"/>
      <c r="F70" s="92" t="s">
        <v>1352</v>
      </c>
      <c r="G70" s="92" t="s">
        <v>139</v>
      </c>
      <c r="H70" s="86">
        <v>99.00944699999998</v>
      </c>
      <c r="I70" s="88">
        <v>2840.5</v>
      </c>
      <c r="J70" s="79"/>
      <c r="K70" s="86">
        <v>10.701042646000001</v>
      </c>
      <c r="L70" s="87">
        <v>6.3063342038216547E-6</v>
      </c>
      <c r="M70" s="87">
        <v>7.676828013549456E-3</v>
      </c>
      <c r="N70" s="87">
        <f>K70/'סכום נכסי הקרן'!$C$42</f>
        <v>8.6775347897271194E-5</v>
      </c>
    </row>
    <row r="71" spans="2:14">
      <c r="B71" s="85" t="s">
        <v>1460</v>
      </c>
      <c r="C71" s="79" t="s">
        <v>1461</v>
      </c>
      <c r="D71" s="92" t="s">
        <v>1152</v>
      </c>
      <c r="E71" s="79"/>
      <c r="F71" s="92" t="s">
        <v>1352</v>
      </c>
      <c r="G71" s="92" t="s">
        <v>137</v>
      </c>
      <c r="H71" s="86">
        <v>13.312045999999999</v>
      </c>
      <c r="I71" s="88">
        <v>22470</v>
      </c>
      <c r="J71" s="79"/>
      <c r="K71" s="86">
        <v>10.415416487999998</v>
      </c>
      <c r="L71" s="87">
        <v>5.4445995910020448E-7</v>
      </c>
      <c r="M71" s="87">
        <v>7.4719224764281224E-3</v>
      </c>
      <c r="N71" s="87">
        <f>K71/'סכום נכסי הקרן'!$C$42</f>
        <v>8.4459189551871472E-5</v>
      </c>
    </row>
    <row r="72" spans="2:14">
      <c r="B72" s="85" t="s">
        <v>1462</v>
      </c>
      <c r="C72" s="79" t="s">
        <v>1463</v>
      </c>
      <c r="D72" s="92" t="s">
        <v>27</v>
      </c>
      <c r="E72" s="79"/>
      <c r="F72" s="92" t="s">
        <v>1352</v>
      </c>
      <c r="G72" s="92" t="s">
        <v>139</v>
      </c>
      <c r="H72" s="86">
        <v>69.998344999999986</v>
      </c>
      <c r="I72" s="88">
        <v>5504</v>
      </c>
      <c r="J72" s="79"/>
      <c r="K72" s="86">
        <v>14.659557286999997</v>
      </c>
      <c r="L72" s="87">
        <v>1.7072767073170728E-5</v>
      </c>
      <c r="M72" s="87">
        <v>1.0516629432286314E-2</v>
      </c>
      <c r="N72" s="87">
        <f>K72/'סכום נכסי הקרן'!$C$42</f>
        <v>1.1887516251277647E-4</v>
      </c>
    </row>
    <row r="73" spans="2:14">
      <c r="B73" s="85" t="s">
        <v>1464</v>
      </c>
      <c r="C73" s="79" t="s">
        <v>1465</v>
      </c>
      <c r="D73" s="92" t="s">
        <v>1134</v>
      </c>
      <c r="E73" s="79"/>
      <c r="F73" s="92" t="s">
        <v>1352</v>
      </c>
      <c r="G73" s="92" t="s">
        <v>137</v>
      </c>
      <c r="H73" s="86">
        <v>51.269246999999993</v>
      </c>
      <c r="I73" s="88">
        <v>4133</v>
      </c>
      <c r="J73" s="79"/>
      <c r="K73" s="86">
        <v>7.3782116539999976</v>
      </c>
      <c r="L73" s="87">
        <v>1.3690052603471293E-6</v>
      </c>
      <c r="M73" s="87">
        <v>5.2930601053623946E-3</v>
      </c>
      <c r="N73" s="87">
        <f>K73/'סכום נכסי הקרן'!$C$42</f>
        <v>5.9830327222821764E-5</v>
      </c>
    </row>
    <row r="74" spans="2:14">
      <c r="B74" s="85" t="s">
        <v>1466</v>
      </c>
      <c r="C74" s="79" t="s">
        <v>1467</v>
      </c>
      <c r="D74" s="92" t="s">
        <v>126</v>
      </c>
      <c r="E74" s="79"/>
      <c r="F74" s="92" t="s">
        <v>1352</v>
      </c>
      <c r="G74" s="92" t="s">
        <v>137</v>
      </c>
      <c r="H74" s="86">
        <v>21.304999999999996</v>
      </c>
      <c r="I74" s="88">
        <v>2446.25</v>
      </c>
      <c r="J74" s="79"/>
      <c r="K74" s="86">
        <v>1.8147263449999997</v>
      </c>
      <c r="L74" s="87">
        <v>4.9546511627906966E-6</v>
      </c>
      <c r="M74" s="87">
        <v>1.3018677247706963E-3</v>
      </c>
      <c r="N74" s="87">
        <f>K74/'סכום נכסי הקרן'!$C$42</f>
        <v>1.4715716508669481E-5</v>
      </c>
    </row>
    <row r="75" spans="2:14">
      <c r="B75" s="85" t="s">
        <v>1468</v>
      </c>
      <c r="C75" s="79" t="s">
        <v>1469</v>
      </c>
      <c r="D75" s="92" t="s">
        <v>126</v>
      </c>
      <c r="E75" s="79"/>
      <c r="F75" s="92" t="s">
        <v>1352</v>
      </c>
      <c r="G75" s="92" t="s">
        <v>137</v>
      </c>
      <c r="H75" s="86">
        <v>26.244052999999997</v>
      </c>
      <c r="I75" s="88">
        <v>3043.25</v>
      </c>
      <c r="J75" s="79"/>
      <c r="K75" s="86">
        <v>2.7809763939999992</v>
      </c>
      <c r="L75" s="87">
        <v>2.7493021370930599E-7</v>
      </c>
      <c r="M75" s="87">
        <v>1.9950464821723822E-3</v>
      </c>
      <c r="N75" s="87">
        <f>K75/'סכום נכסי הקרן'!$C$42</f>
        <v>2.2551091708213406E-5</v>
      </c>
    </row>
    <row r="76" spans="2:14">
      <c r="B76" s="85" t="s">
        <v>1470</v>
      </c>
      <c r="C76" s="79" t="s">
        <v>1471</v>
      </c>
      <c r="D76" s="92" t="s">
        <v>27</v>
      </c>
      <c r="E76" s="79"/>
      <c r="F76" s="92" t="s">
        <v>1352</v>
      </c>
      <c r="G76" s="92" t="s">
        <v>139</v>
      </c>
      <c r="H76" s="86">
        <v>43.250342999999987</v>
      </c>
      <c r="I76" s="88">
        <v>4442.1000000000004</v>
      </c>
      <c r="J76" s="79"/>
      <c r="K76" s="86">
        <v>7.3102553789999982</v>
      </c>
      <c r="L76" s="87">
        <v>4.1202009803809477E-6</v>
      </c>
      <c r="M76" s="87">
        <v>5.2443089085982674E-3</v>
      </c>
      <c r="N76" s="87">
        <f>K76/'סכום נכסי הקרן'!$C$42</f>
        <v>5.9279266022525378E-5</v>
      </c>
    </row>
    <row r="77" spans="2:14">
      <c r="B77" s="85" t="s">
        <v>1472</v>
      </c>
      <c r="C77" s="79" t="s">
        <v>1473</v>
      </c>
      <c r="D77" s="92" t="s">
        <v>27</v>
      </c>
      <c r="E77" s="79"/>
      <c r="F77" s="92" t="s">
        <v>1352</v>
      </c>
      <c r="G77" s="92" t="s">
        <v>139</v>
      </c>
      <c r="H77" s="86">
        <v>38.624431999999992</v>
      </c>
      <c r="I77" s="88">
        <v>5399.5</v>
      </c>
      <c r="J77" s="79"/>
      <c r="K77" s="86">
        <v>7.9354270159999976</v>
      </c>
      <c r="L77" s="87">
        <v>9.6204114632655516E-6</v>
      </c>
      <c r="M77" s="87">
        <v>5.6928011999538329E-3</v>
      </c>
      <c r="N77" s="87">
        <f>K77/'סכום נכסי הקרן'!$C$42</f>
        <v>6.4348817475669027E-5</v>
      </c>
    </row>
    <row r="78" spans="2:14">
      <c r="B78" s="85" t="s">
        <v>1474</v>
      </c>
      <c r="C78" s="79" t="s">
        <v>1475</v>
      </c>
      <c r="D78" s="92" t="s">
        <v>1152</v>
      </c>
      <c r="E78" s="79"/>
      <c r="F78" s="92" t="s">
        <v>1352</v>
      </c>
      <c r="G78" s="92" t="s">
        <v>137</v>
      </c>
      <c r="H78" s="86">
        <v>35.948011999999991</v>
      </c>
      <c r="I78" s="88">
        <v>11913</v>
      </c>
      <c r="J78" s="79"/>
      <c r="K78" s="86">
        <v>14.911618466999998</v>
      </c>
      <c r="L78" s="87">
        <v>2.9415102949962014E-6</v>
      </c>
      <c r="M78" s="87">
        <v>1.0697455767790701E-2</v>
      </c>
      <c r="N78" s="87">
        <f>K78/'סכום נכסי הקרן'!$C$42</f>
        <v>1.2091914059131192E-4</v>
      </c>
    </row>
    <row r="79" spans="2:14">
      <c r="B79" s="85" t="s">
        <v>1476</v>
      </c>
      <c r="C79" s="79" t="s">
        <v>1477</v>
      </c>
      <c r="D79" s="92" t="s">
        <v>127</v>
      </c>
      <c r="E79" s="79"/>
      <c r="F79" s="92" t="s">
        <v>1352</v>
      </c>
      <c r="G79" s="92" t="s">
        <v>146</v>
      </c>
      <c r="H79" s="86">
        <v>5.0200969999999989</v>
      </c>
      <c r="I79" s="88">
        <f>1891000/100</f>
        <v>18910</v>
      </c>
      <c r="J79" s="79"/>
      <c r="K79" s="86">
        <v>3.0643415979999995</v>
      </c>
      <c r="L79" s="87">
        <v>2.0088825306628781E-5</v>
      </c>
      <c r="M79" s="87">
        <v>2.1983300320183863E-3</v>
      </c>
      <c r="N79" s="87">
        <f>K79/'סכום נכסי הקרן'!$C$42</f>
        <v>2.484891585231889E-5</v>
      </c>
    </row>
    <row r="80" spans="2:14">
      <c r="B80" s="85" t="s">
        <v>1478</v>
      </c>
      <c r="C80" s="79" t="s">
        <v>1479</v>
      </c>
      <c r="D80" s="92" t="s">
        <v>127</v>
      </c>
      <c r="E80" s="79"/>
      <c r="F80" s="92" t="s">
        <v>1352</v>
      </c>
      <c r="G80" s="92" t="s">
        <v>146</v>
      </c>
      <c r="H80" s="86">
        <v>2.9169949999999996</v>
      </c>
      <c r="I80" s="88">
        <f>3165000/100</f>
        <v>31650</v>
      </c>
      <c r="J80" s="79"/>
      <c r="K80" s="86">
        <v>2.9801833339999995</v>
      </c>
      <c r="L80" s="87">
        <v>3.1462971352144272E-5</v>
      </c>
      <c r="M80" s="87">
        <v>2.137955679722128E-3</v>
      </c>
      <c r="N80" s="87">
        <f>K80/'סכום נכסי הקרן'!$C$42</f>
        <v>2.4166471825263249E-5</v>
      </c>
    </row>
    <row r="81" spans="2:14">
      <c r="B81" s="85" t="s">
        <v>1480</v>
      </c>
      <c r="C81" s="79" t="s">
        <v>1481</v>
      </c>
      <c r="D81" s="92" t="s">
        <v>126</v>
      </c>
      <c r="E81" s="79"/>
      <c r="F81" s="92" t="s">
        <v>1352</v>
      </c>
      <c r="G81" s="92" t="s">
        <v>137</v>
      </c>
      <c r="H81" s="86">
        <v>3.5434899999999994</v>
      </c>
      <c r="I81" s="88">
        <v>54194.5</v>
      </c>
      <c r="J81" s="79"/>
      <c r="K81" s="86">
        <v>6.6867520249999988</v>
      </c>
      <c r="L81" s="87">
        <v>3.0825501160472254E-7</v>
      </c>
      <c r="M81" s="87">
        <v>4.7970134278800007E-3</v>
      </c>
      <c r="N81" s="87">
        <f>K81/'סכום נכסי הקרן'!$C$42</f>
        <v>5.4223242768689502E-5</v>
      </c>
    </row>
    <row r="82" spans="2:14">
      <c r="B82" s="85" t="s">
        <v>1482</v>
      </c>
      <c r="C82" s="79" t="s">
        <v>1483</v>
      </c>
      <c r="D82" s="92" t="s">
        <v>27</v>
      </c>
      <c r="E82" s="79"/>
      <c r="F82" s="92" t="s">
        <v>1352</v>
      </c>
      <c r="G82" s="92" t="s">
        <v>139</v>
      </c>
      <c r="H82" s="86">
        <v>28.996189999999991</v>
      </c>
      <c r="I82" s="88">
        <v>12230</v>
      </c>
      <c r="J82" s="79"/>
      <c r="K82" s="86">
        <v>13.493420613</v>
      </c>
      <c r="L82" s="87">
        <v>1.841027936507936E-5</v>
      </c>
      <c r="M82" s="87">
        <v>9.6800538776662358E-3</v>
      </c>
      <c r="N82" s="87">
        <f>K82/'סכום נכסי הקרן'!$C$42</f>
        <v>1.0941889559284774E-4</v>
      </c>
    </row>
    <row r="83" spans="2:14">
      <c r="B83" s="85" t="s">
        <v>1484</v>
      </c>
      <c r="C83" s="79" t="s">
        <v>1485</v>
      </c>
      <c r="D83" s="92" t="s">
        <v>27</v>
      </c>
      <c r="E83" s="79"/>
      <c r="F83" s="92" t="s">
        <v>1352</v>
      </c>
      <c r="G83" s="92" t="s">
        <v>139</v>
      </c>
      <c r="H83" s="86">
        <v>12.475865999999996</v>
      </c>
      <c r="I83" s="88">
        <v>22870</v>
      </c>
      <c r="J83" s="79"/>
      <c r="K83" s="86">
        <v>10.856543234</v>
      </c>
      <c r="L83" s="87">
        <v>1.7822640253371062E-5</v>
      </c>
      <c r="M83" s="87">
        <v>7.7883826825263167E-3</v>
      </c>
      <c r="N83" s="87">
        <f>K83/'סכום נכסי הקרן'!$C$42</f>
        <v>8.8036310783628252E-5</v>
      </c>
    </row>
    <row r="84" spans="2:14">
      <c r="B84" s="85" t="s">
        <v>1486</v>
      </c>
      <c r="C84" s="79" t="s">
        <v>1487</v>
      </c>
      <c r="D84" s="92" t="s">
        <v>27</v>
      </c>
      <c r="E84" s="79"/>
      <c r="F84" s="92" t="s">
        <v>1352</v>
      </c>
      <c r="G84" s="92" t="s">
        <v>139</v>
      </c>
      <c r="H84" s="86">
        <v>38.030275999999986</v>
      </c>
      <c r="I84" s="88">
        <v>20425</v>
      </c>
      <c r="J84" s="79"/>
      <c r="K84" s="86">
        <v>29.556038067999996</v>
      </c>
      <c r="L84" s="87">
        <v>1.2367569430894305E-5</v>
      </c>
      <c r="M84" s="87">
        <v>2.1203225565573219E-2</v>
      </c>
      <c r="N84" s="87">
        <f>K84/'סכום נכסי הקרן'!$C$42</f>
        <v>2.3967155076934271E-4</v>
      </c>
    </row>
    <row r="85" spans="2:14">
      <c r="B85" s="85" t="s">
        <v>1488</v>
      </c>
      <c r="C85" s="79" t="s">
        <v>1489</v>
      </c>
      <c r="D85" s="92" t="s">
        <v>128</v>
      </c>
      <c r="E85" s="79"/>
      <c r="F85" s="92" t="s">
        <v>1352</v>
      </c>
      <c r="G85" s="92" t="s">
        <v>141</v>
      </c>
      <c r="H85" s="86">
        <v>79.058337999999992</v>
      </c>
      <c r="I85" s="88">
        <v>8608</v>
      </c>
      <c r="J85" s="79"/>
      <c r="K85" s="86">
        <v>16.025218786999996</v>
      </c>
      <c r="L85" s="87">
        <v>1.6524851434679258E-6</v>
      </c>
      <c r="M85" s="87">
        <v>1.1496342232902506E-2</v>
      </c>
      <c r="N85" s="87">
        <f>K85/'סכום נכסי הקרן'!$C$42</f>
        <v>1.2994938730494717E-4</v>
      </c>
    </row>
    <row r="86" spans="2:14">
      <c r="B86" s="85" t="s">
        <v>1490</v>
      </c>
      <c r="C86" s="79" t="s">
        <v>1491</v>
      </c>
      <c r="D86" s="92" t="s">
        <v>1152</v>
      </c>
      <c r="E86" s="79"/>
      <c r="F86" s="92" t="s">
        <v>1352</v>
      </c>
      <c r="G86" s="92" t="s">
        <v>137</v>
      </c>
      <c r="H86" s="86">
        <v>72.61442799999999</v>
      </c>
      <c r="I86" s="88">
        <v>21555</v>
      </c>
      <c r="J86" s="86">
        <v>0.21097256499999995</v>
      </c>
      <c r="K86" s="86">
        <v>54.711375718999996</v>
      </c>
      <c r="L86" s="87">
        <v>7.3299585614590388E-7</v>
      </c>
      <c r="M86" s="87">
        <v>3.9249429768083988E-2</v>
      </c>
      <c r="N86" s="87">
        <f>K86/'סכום נכסי הקרן'!$C$42</f>
        <v>4.4365757795845906E-4</v>
      </c>
    </row>
    <row r="87" spans="2:14">
      <c r="B87" s="85" t="s">
        <v>1492</v>
      </c>
      <c r="C87" s="79" t="s">
        <v>1493</v>
      </c>
      <c r="D87" s="92" t="s">
        <v>1152</v>
      </c>
      <c r="E87" s="79"/>
      <c r="F87" s="92" t="s">
        <v>1352</v>
      </c>
      <c r="G87" s="92" t="s">
        <v>137</v>
      </c>
      <c r="H87" s="86">
        <v>13.153535999999999</v>
      </c>
      <c r="I87" s="88">
        <v>4026</v>
      </c>
      <c r="J87" s="79"/>
      <c r="K87" s="86">
        <v>1.8439327320000001</v>
      </c>
      <c r="L87" s="87">
        <v>8.7551334088448181E-9</v>
      </c>
      <c r="M87" s="87">
        <v>1.3228201139269041E-3</v>
      </c>
      <c r="N87" s="87">
        <f>K87/'סכום נכסי הקרן'!$C$42</f>
        <v>1.4952552719549803E-5</v>
      </c>
    </row>
    <row r="88" spans="2:14">
      <c r="B88" s="132"/>
      <c r="C88" s="132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4">
      <c r="B89" s="132"/>
      <c r="C89" s="132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4">
      <c r="B90" s="132"/>
      <c r="C90" s="132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4">
      <c r="B91" s="133" t="s">
        <v>223</v>
      </c>
      <c r="C91" s="132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4">
      <c r="B92" s="133" t="s">
        <v>117</v>
      </c>
      <c r="C92" s="132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4">
      <c r="B93" s="133" t="s">
        <v>206</v>
      </c>
      <c r="C93" s="132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4">
      <c r="B94" s="133" t="s">
        <v>214</v>
      </c>
      <c r="C94" s="132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</row>
    <row r="95" spans="2:14">
      <c r="B95" s="133" t="s">
        <v>221</v>
      </c>
      <c r="C95" s="132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</row>
    <row r="96" spans="2:14">
      <c r="B96" s="132"/>
      <c r="C96" s="132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7" spans="2:14">
      <c r="B97" s="132"/>
      <c r="C97" s="132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2:14">
      <c r="B98" s="132"/>
      <c r="C98" s="132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</row>
    <row r="99" spans="2:14">
      <c r="B99" s="132"/>
      <c r="C99" s="132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</row>
    <row r="100" spans="2:14">
      <c r="B100" s="132"/>
      <c r="C100" s="132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</row>
    <row r="101" spans="2:14">
      <c r="B101" s="132"/>
      <c r="C101" s="132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</row>
    <row r="102" spans="2:14">
      <c r="B102" s="132"/>
      <c r="C102" s="132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</row>
    <row r="103" spans="2:14">
      <c r="B103" s="132"/>
      <c r="C103" s="132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2:14">
      <c r="B104" s="132"/>
      <c r="C104" s="132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</row>
    <row r="105" spans="2:14">
      <c r="B105" s="132"/>
      <c r="C105" s="132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</row>
    <row r="106" spans="2:14">
      <c r="B106" s="132"/>
      <c r="C106" s="132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</row>
    <row r="107" spans="2:14">
      <c r="B107" s="132"/>
      <c r="C107" s="132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</row>
    <row r="108" spans="2:14">
      <c r="B108" s="132"/>
      <c r="C108" s="132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2:14">
      <c r="B109" s="132"/>
      <c r="C109" s="132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2:14">
      <c r="B110" s="132"/>
      <c r="C110" s="132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</row>
    <row r="111" spans="2:14">
      <c r="B111" s="132"/>
      <c r="C111" s="132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</row>
    <row r="112" spans="2:14">
      <c r="B112" s="132"/>
      <c r="C112" s="132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</row>
    <row r="113" spans="2:14">
      <c r="B113" s="132"/>
      <c r="C113" s="132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</row>
    <row r="114" spans="2:14">
      <c r="B114" s="132"/>
      <c r="C114" s="132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</row>
    <row r="115" spans="2:14">
      <c r="B115" s="132"/>
      <c r="C115" s="132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</row>
    <row r="116" spans="2:14">
      <c r="B116" s="132"/>
      <c r="C116" s="132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</row>
    <row r="117" spans="2:14">
      <c r="B117" s="132"/>
      <c r="C117" s="132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</row>
    <row r="118" spans="2:14">
      <c r="B118" s="132"/>
      <c r="C118" s="132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</row>
    <row r="119" spans="2:14">
      <c r="B119" s="132"/>
      <c r="C119" s="132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</row>
    <row r="120" spans="2:14">
      <c r="B120" s="132"/>
      <c r="C120" s="132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</row>
    <row r="121" spans="2:14">
      <c r="B121" s="132"/>
      <c r="C121" s="132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</row>
    <row r="122" spans="2:14">
      <c r="B122" s="132"/>
      <c r="C122" s="132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</row>
    <row r="123" spans="2:14">
      <c r="B123" s="132"/>
      <c r="C123" s="132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</row>
    <row r="124" spans="2:14">
      <c r="B124" s="132"/>
      <c r="C124" s="132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</row>
    <row r="125" spans="2:14">
      <c r="B125" s="132"/>
      <c r="C125" s="132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</row>
    <row r="126" spans="2:14">
      <c r="B126" s="132"/>
      <c r="C126" s="132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2:14">
      <c r="B127" s="132"/>
      <c r="C127" s="132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</row>
    <row r="128" spans="2:14">
      <c r="B128" s="132"/>
      <c r="C128" s="132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</row>
    <row r="129" spans="2:14">
      <c r="B129" s="132"/>
      <c r="C129" s="132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</row>
    <row r="130" spans="2:14">
      <c r="B130" s="132"/>
      <c r="C130" s="132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</row>
    <row r="131" spans="2:14">
      <c r="B131" s="132"/>
      <c r="C131" s="132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</row>
    <row r="132" spans="2:14">
      <c r="B132" s="132"/>
      <c r="C132" s="132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</row>
    <row r="133" spans="2:14">
      <c r="B133" s="132"/>
      <c r="C133" s="132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32"/>
      <c r="C134" s="132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32"/>
      <c r="C135" s="132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32"/>
      <c r="C136" s="132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32"/>
      <c r="C137" s="132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32"/>
      <c r="C138" s="132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32"/>
      <c r="C139" s="132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32"/>
      <c r="C140" s="132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32"/>
      <c r="C141" s="132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32"/>
      <c r="C142" s="132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32"/>
      <c r="C143" s="132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32"/>
      <c r="C144" s="132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32"/>
      <c r="C145" s="132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32"/>
      <c r="C146" s="132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32"/>
      <c r="C147" s="132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32"/>
      <c r="C148" s="132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32"/>
      <c r="C149" s="132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32"/>
      <c r="C150" s="132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32"/>
      <c r="C151" s="132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32"/>
      <c r="C152" s="132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32"/>
      <c r="C153" s="132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32"/>
      <c r="C154" s="132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32"/>
      <c r="C155" s="132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32"/>
      <c r="C156" s="132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32"/>
      <c r="C157" s="132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32"/>
      <c r="C158" s="132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32"/>
      <c r="C159" s="132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32"/>
      <c r="C160" s="132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32"/>
      <c r="C161" s="132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32"/>
      <c r="C162" s="132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32"/>
      <c r="C163" s="132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32"/>
      <c r="C164" s="132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32"/>
      <c r="C165" s="132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32"/>
      <c r="C166" s="132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32"/>
      <c r="C167" s="132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32"/>
      <c r="C168" s="132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32"/>
      <c r="C169" s="132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32"/>
      <c r="C170" s="132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32"/>
      <c r="C171" s="132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32"/>
      <c r="C172" s="132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32"/>
      <c r="C173" s="132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32"/>
      <c r="C174" s="132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32"/>
      <c r="C175" s="132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32"/>
      <c r="C176" s="132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32"/>
      <c r="C177" s="132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32"/>
      <c r="C178" s="132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32"/>
      <c r="C179" s="132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32"/>
      <c r="C180" s="132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32"/>
      <c r="C181" s="132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32"/>
      <c r="C182" s="132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32"/>
      <c r="C183" s="132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32"/>
      <c r="C184" s="132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32"/>
      <c r="C185" s="132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32"/>
      <c r="C186" s="132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32"/>
      <c r="C187" s="132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32"/>
      <c r="C188" s="132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32"/>
      <c r="C189" s="132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32"/>
      <c r="C190" s="132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32"/>
      <c r="C191" s="132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32"/>
      <c r="C192" s="132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32"/>
      <c r="C193" s="132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32"/>
      <c r="C194" s="132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32"/>
      <c r="C195" s="132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32"/>
      <c r="C196" s="132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32"/>
      <c r="C197" s="132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32"/>
      <c r="C198" s="132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32"/>
      <c r="C199" s="132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32"/>
      <c r="C200" s="132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32"/>
      <c r="C201" s="132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32"/>
      <c r="C202" s="132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32"/>
      <c r="C203" s="132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32"/>
      <c r="C204" s="132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32"/>
      <c r="C205" s="132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32"/>
      <c r="C206" s="132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32"/>
      <c r="C207" s="132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32"/>
      <c r="C208" s="132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32"/>
      <c r="C209" s="132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32"/>
      <c r="C210" s="132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32"/>
      <c r="C211" s="132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32"/>
      <c r="C212" s="132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32"/>
      <c r="C213" s="132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32"/>
      <c r="C214" s="132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32"/>
      <c r="C215" s="132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32"/>
      <c r="C216" s="132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32"/>
      <c r="C217" s="132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32"/>
      <c r="C218" s="132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32"/>
      <c r="C219" s="132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32"/>
      <c r="C220" s="132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32"/>
      <c r="C221" s="132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32"/>
      <c r="C222" s="132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32"/>
      <c r="C223" s="132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32"/>
      <c r="C224" s="132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32"/>
      <c r="C225" s="132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32"/>
      <c r="C226" s="132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32"/>
      <c r="C227" s="132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32"/>
      <c r="C228" s="132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32"/>
      <c r="C229" s="132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32"/>
      <c r="C230" s="132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32"/>
      <c r="C231" s="132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32"/>
      <c r="C232" s="132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32"/>
      <c r="C233" s="132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32"/>
      <c r="C234" s="132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32"/>
      <c r="C235" s="132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32"/>
      <c r="C236" s="132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32"/>
      <c r="C237" s="132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32"/>
      <c r="C238" s="132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32"/>
      <c r="C239" s="132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32"/>
      <c r="C240" s="132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32"/>
      <c r="C241" s="132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32"/>
      <c r="C242" s="132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32"/>
      <c r="C243" s="132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32"/>
      <c r="C244" s="132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32"/>
      <c r="C245" s="132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32"/>
      <c r="C246" s="132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32"/>
      <c r="C247" s="132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32"/>
      <c r="C248" s="132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32"/>
      <c r="C249" s="132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39"/>
      <c r="C250" s="132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39"/>
      <c r="C251" s="132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40"/>
      <c r="C252" s="132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32"/>
      <c r="C253" s="132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32"/>
      <c r="C254" s="132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32"/>
      <c r="C255" s="132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32"/>
      <c r="C256" s="132"/>
      <c r="D256" s="132"/>
      <c r="E256" s="132"/>
      <c r="F256" s="132"/>
      <c r="G256" s="132"/>
      <c r="H256" s="114"/>
      <c r="I256" s="114"/>
      <c r="J256" s="114"/>
      <c r="K256" s="114"/>
      <c r="L256" s="114"/>
      <c r="M256" s="114"/>
      <c r="N256" s="114"/>
    </row>
    <row r="257" spans="2:14">
      <c r="B257" s="132"/>
      <c r="C257" s="132"/>
      <c r="D257" s="132"/>
      <c r="E257" s="132"/>
      <c r="F257" s="132"/>
      <c r="G257" s="132"/>
      <c r="H257" s="114"/>
      <c r="I257" s="114"/>
      <c r="J257" s="114"/>
      <c r="K257" s="114"/>
      <c r="L257" s="114"/>
      <c r="M257" s="114"/>
      <c r="N257" s="114"/>
    </row>
    <row r="258" spans="2:14">
      <c r="B258" s="132"/>
      <c r="C258" s="132"/>
      <c r="D258" s="132"/>
      <c r="E258" s="132"/>
      <c r="F258" s="132"/>
      <c r="G258" s="132"/>
      <c r="H258" s="114"/>
      <c r="I258" s="114"/>
      <c r="J258" s="114"/>
      <c r="K258" s="114"/>
      <c r="L258" s="114"/>
      <c r="M258" s="114"/>
      <c r="N258" s="114"/>
    </row>
    <row r="259" spans="2:14">
      <c r="B259" s="132"/>
      <c r="C259" s="132"/>
      <c r="D259" s="132"/>
      <c r="E259" s="132"/>
      <c r="F259" s="132"/>
      <c r="G259" s="132"/>
      <c r="H259" s="114"/>
      <c r="I259" s="114"/>
      <c r="J259" s="114"/>
      <c r="K259" s="114"/>
      <c r="L259" s="114"/>
      <c r="M259" s="114"/>
      <c r="N259" s="114"/>
    </row>
    <row r="260" spans="2:14">
      <c r="B260" s="132"/>
      <c r="C260" s="132"/>
      <c r="D260" s="132"/>
      <c r="E260" s="132"/>
      <c r="F260" s="132"/>
      <c r="G260" s="132"/>
      <c r="H260" s="114"/>
      <c r="I260" s="114"/>
      <c r="J260" s="114"/>
      <c r="K260" s="114"/>
      <c r="L260" s="114"/>
      <c r="M260" s="114"/>
      <c r="N260" s="114"/>
    </row>
    <row r="261" spans="2:14">
      <c r="B261" s="132"/>
      <c r="C261" s="132"/>
      <c r="D261" s="132"/>
      <c r="E261" s="132"/>
      <c r="F261" s="132"/>
      <c r="G261" s="132"/>
      <c r="H261" s="114"/>
      <c r="I261" s="114"/>
      <c r="J261" s="114"/>
      <c r="K261" s="114"/>
      <c r="L261" s="114"/>
      <c r="M261" s="114"/>
      <c r="N261" s="114"/>
    </row>
    <row r="262" spans="2:14">
      <c r="B262" s="132"/>
      <c r="C262" s="132"/>
      <c r="D262" s="132"/>
      <c r="E262" s="132"/>
      <c r="F262" s="132"/>
      <c r="G262" s="132"/>
      <c r="H262" s="114"/>
      <c r="I262" s="114"/>
      <c r="J262" s="114"/>
      <c r="K262" s="114"/>
      <c r="L262" s="114"/>
      <c r="M262" s="114"/>
      <c r="N262" s="114"/>
    </row>
    <row r="263" spans="2:14">
      <c r="B263" s="132"/>
      <c r="C263" s="132"/>
      <c r="D263" s="132"/>
      <c r="E263" s="132"/>
      <c r="F263" s="132"/>
      <c r="G263" s="132"/>
      <c r="H263" s="114"/>
      <c r="I263" s="114"/>
      <c r="J263" s="114"/>
      <c r="K263" s="114"/>
      <c r="L263" s="114"/>
      <c r="M263" s="114"/>
      <c r="N263" s="114"/>
    </row>
    <row r="264" spans="2:14">
      <c r="B264" s="132"/>
      <c r="C264" s="132"/>
      <c r="D264" s="132"/>
      <c r="E264" s="132"/>
      <c r="F264" s="132"/>
      <c r="G264" s="132"/>
      <c r="H264" s="114"/>
      <c r="I264" s="114"/>
      <c r="J264" s="114"/>
      <c r="K264" s="114"/>
      <c r="L264" s="114"/>
      <c r="M264" s="114"/>
      <c r="N264" s="114"/>
    </row>
    <row r="265" spans="2:14">
      <c r="B265" s="132"/>
      <c r="C265" s="132"/>
      <c r="D265" s="132"/>
      <c r="E265" s="132"/>
      <c r="F265" s="132"/>
      <c r="G265" s="132"/>
      <c r="H265" s="114"/>
      <c r="I265" s="114"/>
      <c r="J265" s="114"/>
      <c r="K265" s="114"/>
      <c r="L265" s="114"/>
      <c r="M265" s="114"/>
      <c r="N265" s="114"/>
    </row>
    <row r="266" spans="2:14">
      <c r="B266" s="132"/>
      <c r="C266" s="132"/>
      <c r="D266" s="132"/>
      <c r="E266" s="132"/>
      <c r="F266" s="132"/>
      <c r="G266" s="132"/>
      <c r="H266" s="114"/>
      <c r="I266" s="114"/>
      <c r="J266" s="114"/>
      <c r="K266" s="114"/>
      <c r="L266" s="114"/>
      <c r="M266" s="114"/>
      <c r="N266" s="114"/>
    </row>
    <row r="267" spans="2:14">
      <c r="B267" s="132"/>
      <c r="C267" s="132"/>
      <c r="D267" s="132"/>
      <c r="E267" s="132"/>
      <c r="F267" s="132"/>
      <c r="G267" s="132"/>
      <c r="H267" s="114"/>
      <c r="I267" s="114"/>
      <c r="J267" s="114"/>
      <c r="K267" s="114"/>
      <c r="L267" s="114"/>
      <c r="M267" s="114"/>
      <c r="N267" s="114"/>
    </row>
    <row r="268" spans="2:14">
      <c r="B268" s="132"/>
      <c r="C268" s="132"/>
      <c r="D268" s="132"/>
      <c r="E268" s="132"/>
      <c r="F268" s="132"/>
      <c r="G268" s="132"/>
      <c r="H268" s="114"/>
      <c r="I268" s="114"/>
      <c r="J268" s="114"/>
      <c r="K268" s="114"/>
      <c r="L268" s="114"/>
      <c r="M268" s="114"/>
      <c r="N268" s="114"/>
    </row>
    <row r="269" spans="2:14">
      <c r="B269" s="132"/>
      <c r="C269" s="132"/>
      <c r="D269" s="132"/>
      <c r="E269" s="132"/>
      <c r="F269" s="132"/>
      <c r="G269" s="132"/>
      <c r="H269" s="114"/>
      <c r="I269" s="114"/>
      <c r="J269" s="114"/>
      <c r="K269" s="114"/>
      <c r="L269" s="114"/>
      <c r="M269" s="114"/>
      <c r="N269" s="114"/>
    </row>
    <row r="270" spans="2:14">
      <c r="B270" s="132"/>
      <c r="C270" s="132"/>
      <c r="D270" s="132"/>
      <c r="E270" s="132"/>
      <c r="F270" s="132"/>
      <c r="G270" s="132"/>
      <c r="H270" s="114"/>
      <c r="I270" s="114"/>
      <c r="J270" s="114"/>
      <c r="K270" s="114"/>
      <c r="L270" s="114"/>
      <c r="M270" s="114"/>
      <c r="N270" s="114"/>
    </row>
    <row r="271" spans="2:14">
      <c r="B271" s="132"/>
      <c r="C271" s="132"/>
      <c r="D271" s="132"/>
      <c r="E271" s="132"/>
      <c r="F271" s="132"/>
      <c r="G271" s="132"/>
      <c r="H271" s="114"/>
      <c r="I271" s="114"/>
      <c r="J271" s="114"/>
      <c r="K271" s="114"/>
      <c r="L271" s="114"/>
      <c r="M271" s="114"/>
      <c r="N271" s="114"/>
    </row>
    <row r="272" spans="2:14">
      <c r="B272" s="132"/>
      <c r="C272" s="132"/>
      <c r="D272" s="132"/>
      <c r="E272" s="132"/>
      <c r="F272" s="132"/>
      <c r="G272" s="132"/>
      <c r="H272" s="114"/>
      <c r="I272" s="114"/>
      <c r="J272" s="114"/>
      <c r="K272" s="114"/>
      <c r="L272" s="114"/>
      <c r="M272" s="114"/>
      <c r="N272" s="114"/>
    </row>
    <row r="273" spans="2:14">
      <c r="B273" s="132"/>
      <c r="C273" s="132"/>
      <c r="D273" s="132"/>
      <c r="E273" s="132"/>
      <c r="F273" s="132"/>
      <c r="G273" s="132"/>
      <c r="H273" s="114"/>
      <c r="I273" s="114"/>
      <c r="J273" s="114"/>
      <c r="K273" s="114"/>
      <c r="L273" s="114"/>
      <c r="M273" s="114"/>
      <c r="N273" s="114"/>
    </row>
    <row r="274" spans="2:14">
      <c r="B274" s="132"/>
      <c r="C274" s="132"/>
      <c r="D274" s="132"/>
      <c r="E274" s="132"/>
      <c r="F274" s="132"/>
      <c r="G274" s="132"/>
      <c r="H274" s="114"/>
      <c r="I274" s="114"/>
      <c r="J274" s="114"/>
      <c r="K274" s="114"/>
      <c r="L274" s="114"/>
      <c r="M274" s="114"/>
      <c r="N274" s="114"/>
    </row>
    <row r="275" spans="2:14">
      <c r="B275" s="132"/>
      <c r="C275" s="132"/>
      <c r="D275" s="132"/>
      <c r="E275" s="132"/>
      <c r="F275" s="132"/>
      <c r="G275" s="132"/>
      <c r="H275" s="114"/>
      <c r="I275" s="114"/>
      <c r="J275" s="114"/>
      <c r="K275" s="114"/>
      <c r="L275" s="114"/>
      <c r="M275" s="114"/>
      <c r="N275" s="114"/>
    </row>
    <row r="276" spans="2:14">
      <c r="B276" s="132"/>
      <c r="C276" s="132"/>
      <c r="D276" s="132"/>
      <c r="E276" s="132"/>
      <c r="F276" s="132"/>
      <c r="G276" s="132"/>
      <c r="H276" s="114"/>
      <c r="I276" s="114"/>
      <c r="J276" s="114"/>
      <c r="K276" s="114"/>
      <c r="L276" s="114"/>
      <c r="M276" s="114"/>
      <c r="N276" s="114"/>
    </row>
    <row r="277" spans="2:14">
      <c r="B277" s="132"/>
      <c r="C277" s="132"/>
      <c r="D277" s="132"/>
      <c r="E277" s="132"/>
      <c r="F277" s="132"/>
      <c r="G277" s="132"/>
      <c r="H277" s="114"/>
      <c r="I277" s="114"/>
      <c r="J277" s="114"/>
      <c r="K277" s="114"/>
      <c r="L277" s="114"/>
      <c r="M277" s="114"/>
      <c r="N277" s="114"/>
    </row>
    <row r="278" spans="2:14">
      <c r="B278" s="132"/>
      <c r="C278" s="132"/>
      <c r="D278" s="132"/>
      <c r="E278" s="132"/>
      <c r="F278" s="132"/>
      <c r="G278" s="132"/>
      <c r="H278" s="114"/>
      <c r="I278" s="114"/>
      <c r="J278" s="114"/>
      <c r="K278" s="114"/>
      <c r="L278" s="114"/>
      <c r="M278" s="114"/>
      <c r="N278" s="114"/>
    </row>
    <row r="279" spans="2:14">
      <c r="B279" s="132"/>
      <c r="C279" s="132"/>
      <c r="D279" s="132"/>
      <c r="E279" s="132"/>
      <c r="F279" s="132"/>
      <c r="G279" s="132"/>
      <c r="H279" s="114"/>
      <c r="I279" s="114"/>
      <c r="J279" s="114"/>
      <c r="K279" s="114"/>
      <c r="L279" s="114"/>
      <c r="M279" s="114"/>
      <c r="N279" s="114"/>
    </row>
    <row r="280" spans="2:14">
      <c r="B280" s="132"/>
      <c r="C280" s="132"/>
      <c r="D280" s="132"/>
      <c r="E280" s="132"/>
      <c r="F280" s="132"/>
      <c r="G280" s="132"/>
      <c r="H280" s="114"/>
      <c r="I280" s="114"/>
      <c r="J280" s="114"/>
      <c r="K280" s="114"/>
      <c r="L280" s="114"/>
      <c r="M280" s="114"/>
      <c r="N280" s="114"/>
    </row>
    <row r="281" spans="2:14">
      <c r="B281" s="132"/>
      <c r="C281" s="132"/>
      <c r="D281" s="132"/>
      <c r="E281" s="132"/>
      <c r="F281" s="132"/>
      <c r="G281" s="132"/>
      <c r="H281" s="114"/>
      <c r="I281" s="114"/>
      <c r="J281" s="114"/>
      <c r="K281" s="114"/>
      <c r="L281" s="114"/>
      <c r="M281" s="114"/>
      <c r="N281" s="114"/>
    </row>
    <row r="282" spans="2:14">
      <c r="B282" s="132"/>
      <c r="C282" s="132"/>
      <c r="D282" s="132"/>
      <c r="E282" s="132"/>
      <c r="F282" s="132"/>
      <c r="G282" s="132"/>
      <c r="H282" s="114"/>
      <c r="I282" s="114"/>
      <c r="J282" s="114"/>
      <c r="K282" s="114"/>
      <c r="L282" s="114"/>
      <c r="M282" s="114"/>
      <c r="N282" s="114"/>
    </row>
    <row r="283" spans="2:14">
      <c r="B283" s="132"/>
      <c r="C283" s="132"/>
      <c r="D283" s="132"/>
      <c r="E283" s="132"/>
      <c r="F283" s="132"/>
      <c r="G283" s="132"/>
      <c r="H283" s="114"/>
      <c r="I283" s="114"/>
      <c r="J283" s="114"/>
      <c r="K283" s="114"/>
      <c r="L283" s="114"/>
      <c r="M283" s="114"/>
      <c r="N283" s="114"/>
    </row>
    <row r="284" spans="2:14">
      <c r="B284" s="132"/>
      <c r="C284" s="132"/>
      <c r="D284" s="132"/>
      <c r="E284" s="132"/>
      <c r="F284" s="132"/>
      <c r="G284" s="132"/>
      <c r="H284" s="114"/>
      <c r="I284" s="114"/>
      <c r="J284" s="114"/>
      <c r="K284" s="114"/>
      <c r="L284" s="114"/>
      <c r="M284" s="114"/>
      <c r="N284" s="114"/>
    </row>
    <row r="285" spans="2:14">
      <c r="B285" s="132"/>
      <c r="C285" s="132"/>
      <c r="D285" s="132"/>
      <c r="E285" s="132"/>
      <c r="F285" s="132"/>
      <c r="G285" s="132"/>
      <c r="H285" s="114"/>
      <c r="I285" s="114"/>
      <c r="J285" s="114"/>
      <c r="K285" s="114"/>
      <c r="L285" s="114"/>
      <c r="M285" s="114"/>
      <c r="N285" s="114"/>
    </row>
    <row r="286" spans="2:14">
      <c r="B286" s="132"/>
      <c r="C286" s="132"/>
      <c r="D286" s="132"/>
      <c r="E286" s="132"/>
      <c r="F286" s="132"/>
      <c r="G286" s="132"/>
      <c r="H286" s="114"/>
      <c r="I286" s="114"/>
      <c r="J286" s="114"/>
      <c r="K286" s="114"/>
      <c r="L286" s="114"/>
      <c r="M286" s="114"/>
      <c r="N286" s="114"/>
    </row>
    <row r="287" spans="2:14">
      <c r="B287" s="132"/>
      <c r="C287" s="132"/>
      <c r="D287" s="132"/>
      <c r="E287" s="132"/>
      <c r="F287" s="132"/>
      <c r="G287" s="132"/>
      <c r="H287" s="114"/>
      <c r="I287" s="114"/>
      <c r="J287" s="114"/>
      <c r="K287" s="114"/>
      <c r="L287" s="114"/>
      <c r="M287" s="114"/>
      <c r="N287" s="114"/>
    </row>
    <row r="288" spans="2:14">
      <c r="B288" s="132"/>
      <c r="C288" s="132"/>
      <c r="D288" s="132"/>
      <c r="E288" s="132"/>
      <c r="F288" s="132"/>
      <c r="G288" s="132"/>
      <c r="H288" s="114"/>
      <c r="I288" s="114"/>
      <c r="J288" s="114"/>
      <c r="K288" s="114"/>
      <c r="L288" s="114"/>
      <c r="M288" s="114"/>
      <c r="N288" s="114"/>
    </row>
    <row r="289" spans="2:14">
      <c r="B289" s="132"/>
      <c r="C289" s="132"/>
      <c r="D289" s="132"/>
      <c r="E289" s="132"/>
      <c r="F289" s="132"/>
      <c r="G289" s="132"/>
      <c r="H289" s="114"/>
      <c r="I289" s="114"/>
      <c r="J289" s="114"/>
      <c r="K289" s="114"/>
      <c r="L289" s="114"/>
      <c r="M289" s="114"/>
      <c r="N289" s="114"/>
    </row>
    <row r="290" spans="2:14">
      <c r="B290" s="132"/>
      <c r="C290" s="132"/>
      <c r="D290" s="132"/>
      <c r="E290" s="132"/>
      <c r="F290" s="132"/>
      <c r="G290" s="132"/>
      <c r="H290" s="114"/>
      <c r="I290" s="114"/>
      <c r="J290" s="114"/>
      <c r="K290" s="114"/>
      <c r="L290" s="114"/>
      <c r="M290" s="114"/>
      <c r="N290" s="114"/>
    </row>
    <row r="291" spans="2:14">
      <c r="B291" s="132"/>
      <c r="C291" s="132"/>
      <c r="D291" s="132"/>
      <c r="E291" s="132"/>
      <c r="F291" s="132"/>
      <c r="G291" s="132"/>
      <c r="H291" s="114"/>
      <c r="I291" s="114"/>
      <c r="J291" s="114"/>
      <c r="K291" s="114"/>
      <c r="L291" s="114"/>
      <c r="M291" s="114"/>
      <c r="N291" s="114"/>
    </row>
    <row r="292" spans="2:14">
      <c r="B292" s="132"/>
      <c r="C292" s="132"/>
      <c r="D292" s="132"/>
      <c r="E292" s="132"/>
      <c r="F292" s="132"/>
      <c r="G292" s="132"/>
      <c r="H292" s="114"/>
      <c r="I292" s="114"/>
      <c r="J292" s="114"/>
      <c r="K292" s="114"/>
      <c r="L292" s="114"/>
      <c r="M292" s="114"/>
      <c r="N292" s="114"/>
    </row>
    <row r="293" spans="2:14">
      <c r="B293" s="132"/>
      <c r="C293" s="132"/>
      <c r="D293" s="132"/>
      <c r="E293" s="132"/>
      <c r="F293" s="132"/>
      <c r="G293" s="132"/>
      <c r="H293" s="114"/>
      <c r="I293" s="114"/>
      <c r="J293" s="114"/>
      <c r="K293" s="114"/>
      <c r="L293" s="114"/>
      <c r="M293" s="114"/>
      <c r="N293" s="114"/>
    </row>
    <row r="294" spans="2:14">
      <c r="B294" s="132"/>
      <c r="C294" s="132"/>
      <c r="D294" s="132"/>
      <c r="E294" s="132"/>
      <c r="F294" s="132"/>
      <c r="G294" s="132"/>
      <c r="H294" s="114"/>
      <c r="I294" s="114"/>
      <c r="J294" s="114"/>
      <c r="K294" s="114"/>
      <c r="L294" s="114"/>
      <c r="M294" s="114"/>
      <c r="N294" s="114"/>
    </row>
    <row r="295" spans="2:14">
      <c r="B295" s="132"/>
      <c r="C295" s="132"/>
      <c r="D295" s="132"/>
      <c r="E295" s="132"/>
      <c r="F295" s="132"/>
      <c r="G295" s="132"/>
      <c r="H295" s="114"/>
      <c r="I295" s="114"/>
      <c r="J295" s="114"/>
      <c r="K295" s="114"/>
      <c r="L295" s="114"/>
      <c r="M295" s="114"/>
      <c r="N295" s="114"/>
    </row>
    <row r="296" spans="2:14">
      <c r="B296" s="132"/>
      <c r="C296" s="132"/>
      <c r="D296" s="132"/>
      <c r="E296" s="132"/>
      <c r="F296" s="132"/>
      <c r="G296" s="132"/>
      <c r="H296" s="114"/>
      <c r="I296" s="114"/>
      <c r="J296" s="114"/>
      <c r="K296" s="114"/>
      <c r="L296" s="114"/>
      <c r="M296" s="114"/>
      <c r="N296" s="114"/>
    </row>
    <row r="297" spans="2:14">
      <c r="B297" s="132"/>
      <c r="C297" s="132"/>
      <c r="D297" s="132"/>
      <c r="E297" s="132"/>
      <c r="F297" s="132"/>
      <c r="G297" s="132"/>
      <c r="H297" s="114"/>
      <c r="I297" s="114"/>
      <c r="J297" s="114"/>
      <c r="K297" s="114"/>
      <c r="L297" s="114"/>
      <c r="M297" s="114"/>
      <c r="N297" s="114"/>
    </row>
    <row r="298" spans="2:14">
      <c r="B298" s="132"/>
      <c r="C298" s="132"/>
      <c r="D298" s="132"/>
      <c r="E298" s="132"/>
      <c r="F298" s="132"/>
      <c r="G298" s="132"/>
      <c r="H298" s="114"/>
      <c r="I298" s="114"/>
      <c r="J298" s="114"/>
      <c r="K298" s="114"/>
      <c r="L298" s="114"/>
      <c r="M298" s="114"/>
      <c r="N298" s="114"/>
    </row>
    <row r="299" spans="2:14">
      <c r="B299" s="132"/>
      <c r="C299" s="132"/>
      <c r="D299" s="132"/>
      <c r="E299" s="132"/>
      <c r="F299" s="132"/>
      <c r="G299" s="132"/>
      <c r="H299" s="114"/>
      <c r="I299" s="114"/>
      <c r="J299" s="114"/>
      <c r="K299" s="114"/>
      <c r="L299" s="114"/>
      <c r="M299" s="114"/>
      <c r="N299" s="114"/>
    </row>
    <row r="300" spans="2:14">
      <c r="B300" s="132"/>
      <c r="C300" s="132"/>
      <c r="D300" s="132"/>
      <c r="E300" s="132"/>
      <c r="F300" s="132"/>
      <c r="G300" s="132"/>
      <c r="H300" s="114"/>
      <c r="I300" s="114"/>
      <c r="J300" s="114"/>
      <c r="K300" s="114"/>
      <c r="L300" s="114"/>
      <c r="M300" s="114"/>
      <c r="N300" s="114"/>
    </row>
    <row r="301" spans="2:14">
      <c r="B301" s="132"/>
      <c r="C301" s="132"/>
      <c r="D301" s="132"/>
      <c r="E301" s="132"/>
      <c r="F301" s="132"/>
      <c r="G301" s="132"/>
      <c r="H301" s="114"/>
      <c r="I301" s="114"/>
      <c r="J301" s="114"/>
      <c r="K301" s="114"/>
      <c r="L301" s="114"/>
      <c r="M301" s="114"/>
      <c r="N301" s="114"/>
    </row>
    <row r="302" spans="2:14">
      <c r="B302" s="132"/>
      <c r="C302" s="132"/>
      <c r="D302" s="132"/>
      <c r="E302" s="132"/>
      <c r="F302" s="132"/>
      <c r="G302" s="132"/>
      <c r="H302" s="114"/>
      <c r="I302" s="114"/>
      <c r="J302" s="114"/>
      <c r="K302" s="114"/>
      <c r="L302" s="114"/>
      <c r="M302" s="114"/>
      <c r="N302" s="114"/>
    </row>
    <row r="303" spans="2:14">
      <c r="B303" s="132"/>
      <c r="C303" s="132"/>
      <c r="D303" s="132"/>
      <c r="E303" s="132"/>
      <c r="F303" s="132"/>
      <c r="G303" s="132"/>
      <c r="H303" s="114"/>
      <c r="I303" s="114"/>
      <c r="J303" s="114"/>
      <c r="K303" s="114"/>
      <c r="L303" s="114"/>
      <c r="M303" s="114"/>
      <c r="N303" s="114"/>
    </row>
    <row r="304" spans="2:14">
      <c r="B304" s="132"/>
      <c r="C304" s="132"/>
      <c r="D304" s="132"/>
      <c r="E304" s="132"/>
      <c r="F304" s="132"/>
      <c r="G304" s="132"/>
      <c r="H304" s="114"/>
      <c r="I304" s="114"/>
      <c r="J304" s="114"/>
      <c r="K304" s="114"/>
      <c r="L304" s="114"/>
      <c r="M304" s="114"/>
      <c r="N304" s="114"/>
    </row>
    <row r="305" spans="2:14">
      <c r="B305" s="132"/>
      <c r="C305" s="132"/>
      <c r="D305" s="132"/>
      <c r="E305" s="132"/>
      <c r="F305" s="132"/>
      <c r="G305" s="132"/>
      <c r="H305" s="114"/>
      <c r="I305" s="114"/>
      <c r="J305" s="114"/>
      <c r="K305" s="114"/>
      <c r="L305" s="114"/>
      <c r="M305" s="114"/>
      <c r="N305" s="114"/>
    </row>
    <row r="306" spans="2:14">
      <c r="B306" s="132"/>
      <c r="C306" s="132"/>
      <c r="D306" s="132"/>
      <c r="E306" s="132"/>
      <c r="F306" s="132"/>
      <c r="G306" s="132"/>
      <c r="H306" s="114"/>
      <c r="I306" s="114"/>
      <c r="J306" s="114"/>
      <c r="K306" s="114"/>
      <c r="L306" s="114"/>
      <c r="M306" s="114"/>
      <c r="N306" s="114"/>
    </row>
    <row r="307" spans="2:14">
      <c r="B307" s="132"/>
      <c r="C307" s="132"/>
      <c r="D307" s="132"/>
      <c r="E307" s="132"/>
      <c r="F307" s="132"/>
      <c r="G307" s="132"/>
      <c r="H307" s="114"/>
      <c r="I307" s="114"/>
      <c r="J307" s="114"/>
      <c r="K307" s="114"/>
      <c r="L307" s="114"/>
      <c r="M307" s="114"/>
      <c r="N307" s="114"/>
    </row>
    <row r="308" spans="2:14">
      <c r="B308" s="132"/>
      <c r="C308" s="132"/>
      <c r="D308" s="132"/>
      <c r="E308" s="132"/>
      <c r="F308" s="132"/>
      <c r="G308" s="132"/>
      <c r="H308" s="114"/>
      <c r="I308" s="114"/>
      <c r="J308" s="114"/>
      <c r="K308" s="114"/>
      <c r="L308" s="114"/>
      <c r="M308" s="114"/>
      <c r="N308" s="114"/>
    </row>
    <row r="309" spans="2:14">
      <c r="B309" s="132"/>
      <c r="C309" s="132"/>
      <c r="D309" s="132"/>
      <c r="E309" s="132"/>
      <c r="F309" s="132"/>
      <c r="G309" s="132"/>
      <c r="H309" s="114"/>
      <c r="I309" s="114"/>
      <c r="J309" s="114"/>
      <c r="K309" s="114"/>
      <c r="L309" s="114"/>
      <c r="M309" s="114"/>
      <c r="N309" s="114"/>
    </row>
    <row r="310" spans="2:14">
      <c r="B310" s="132"/>
      <c r="C310" s="132"/>
      <c r="D310" s="132"/>
      <c r="E310" s="132"/>
      <c r="F310" s="132"/>
      <c r="G310" s="132"/>
      <c r="H310" s="114"/>
      <c r="I310" s="114"/>
      <c r="J310" s="114"/>
      <c r="K310" s="114"/>
      <c r="L310" s="114"/>
      <c r="M310" s="114"/>
      <c r="N310" s="114"/>
    </row>
    <row r="311" spans="2:14">
      <c r="B311" s="132"/>
      <c r="C311" s="132"/>
      <c r="D311" s="132"/>
      <c r="E311" s="132"/>
      <c r="F311" s="132"/>
      <c r="G311" s="132"/>
      <c r="H311" s="114"/>
      <c r="I311" s="114"/>
      <c r="J311" s="114"/>
      <c r="K311" s="114"/>
      <c r="L311" s="114"/>
      <c r="M311" s="114"/>
      <c r="N311" s="114"/>
    </row>
    <row r="312" spans="2:14">
      <c r="B312" s="132"/>
      <c r="C312" s="132"/>
      <c r="D312" s="132"/>
      <c r="E312" s="132"/>
      <c r="F312" s="132"/>
      <c r="G312" s="132"/>
      <c r="H312" s="114"/>
      <c r="I312" s="114"/>
      <c r="J312" s="114"/>
      <c r="K312" s="114"/>
      <c r="L312" s="114"/>
      <c r="M312" s="114"/>
      <c r="N312" s="114"/>
    </row>
    <row r="313" spans="2:14">
      <c r="B313" s="132"/>
      <c r="C313" s="132"/>
      <c r="D313" s="132"/>
      <c r="E313" s="132"/>
      <c r="F313" s="132"/>
      <c r="G313" s="132"/>
      <c r="H313" s="114"/>
      <c r="I313" s="114"/>
      <c r="J313" s="114"/>
      <c r="K313" s="114"/>
      <c r="L313" s="114"/>
      <c r="M313" s="114"/>
      <c r="N313" s="114"/>
    </row>
    <row r="314" spans="2:14">
      <c r="B314" s="132"/>
      <c r="C314" s="132"/>
      <c r="D314" s="132"/>
      <c r="E314" s="132"/>
      <c r="F314" s="132"/>
      <c r="G314" s="132"/>
      <c r="H314" s="114"/>
      <c r="I314" s="114"/>
      <c r="J314" s="114"/>
      <c r="K314" s="114"/>
      <c r="L314" s="114"/>
      <c r="M314" s="114"/>
      <c r="N314" s="114"/>
    </row>
    <row r="315" spans="2:14">
      <c r="B315" s="132"/>
      <c r="C315" s="132"/>
      <c r="D315" s="132"/>
      <c r="E315" s="132"/>
      <c r="F315" s="132"/>
      <c r="G315" s="132"/>
      <c r="H315" s="114"/>
      <c r="I315" s="114"/>
      <c r="J315" s="114"/>
      <c r="K315" s="114"/>
      <c r="L315" s="114"/>
      <c r="M315" s="114"/>
      <c r="N315" s="114"/>
    </row>
    <row r="316" spans="2:14">
      <c r="B316" s="132"/>
      <c r="C316" s="132"/>
      <c r="D316" s="132"/>
      <c r="E316" s="132"/>
      <c r="F316" s="132"/>
      <c r="G316" s="132"/>
      <c r="H316" s="114"/>
      <c r="I316" s="114"/>
      <c r="J316" s="114"/>
      <c r="K316" s="114"/>
      <c r="L316" s="114"/>
      <c r="M316" s="114"/>
      <c r="N316" s="114"/>
    </row>
    <row r="317" spans="2:14">
      <c r="B317" s="132"/>
      <c r="C317" s="132"/>
      <c r="D317" s="132"/>
      <c r="E317" s="132"/>
      <c r="F317" s="132"/>
      <c r="G317" s="132"/>
      <c r="H317" s="114"/>
      <c r="I317" s="114"/>
      <c r="J317" s="114"/>
      <c r="K317" s="114"/>
      <c r="L317" s="114"/>
      <c r="M317" s="114"/>
      <c r="N317" s="114"/>
    </row>
    <row r="318" spans="2:14">
      <c r="B318" s="132"/>
      <c r="C318" s="132"/>
      <c r="D318" s="132"/>
      <c r="E318" s="132"/>
      <c r="F318" s="132"/>
      <c r="G318" s="132"/>
      <c r="H318" s="114"/>
      <c r="I318" s="114"/>
      <c r="J318" s="114"/>
      <c r="K318" s="114"/>
      <c r="L318" s="114"/>
      <c r="M318" s="114"/>
      <c r="N318" s="114"/>
    </row>
    <row r="319" spans="2:14">
      <c r="B319" s="132"/>
      <c r="C319" s="132"/>
      <c r="D319" s="132"/>
      <c r="E319" s="132"/>
      <c r="F319" s="132"/>
      <c r="G319" s="132"/>
      <c r="H319" s="114"/>
      <c r="I319" s="114"/>
      <c r="J319" s="114"/>
      <c r="K319" s="114"/>
      <c r="L319" s="114"/>
      <c r="M319" s="114"/>
      <c r="N319" s="114"/>
    </row>
    <row r="320" spans="2:14">
      <c r="B320" s="132"/>
      <c r="C320" s="132"/>
      <c r="D320" s="132"/>
      <c r="E320" s="132"/>
      <c r="F320" s="132"/>
      <c r="G320" s="132"/>
      <c r="H320" s="114"/>
      <c r="I320" s="114"/>
      <c r="J320" s="114"/>
      <c r="K320" s="114"/>
      <c r="L320" s="114"/>
      <c r="M320" s="114"/>
      <c r="N320" s="114"/>
    </row>
    <row r="321" spans="2:14">
      <c r="B321" s="132"/>
      <c r="C321" s="132"/>
      <c r="D321" s="132"/>
      <c r="E321" s="132"/>
      <c r="F321" s="132"/>
      <c r="G321" s="132"/>
      <c r="H321" s="114"/>
      <c r="I321" s="114"/>
      <c r="J321" s="114"/>
      <c r="K321" s="114"/>
      <c r="L321" s="114"/>
      <c r="M321" s="114"/>
      <c r="N321" s="114"/>
    </row>
    <row r="322" spans="2:14">
      <c r="B322" s="132"/>
      <c r="C322" s="132"/>
      <c r="D322" s="132"/>
      <c r="E322" s="132"/>
      <c r="F322" s="132"/>
      <c r="G322" s="132"/>
      <c r="H322" s="114"/>
      <c r="I322" s="114"/>
      <c r="J322" s="114"/>
      <c r="K322" s="114"/>
      <c r="L322" s="114"/>
      <c r="M322" s="114"/>
      <c r="N322" s="114"/>
    </row>
    <row r="323" spans="2:14">
      <c r="B323" s="132"/>
      <c r="C323" s="132"/>
      <c r="D323" s="132"/>
      <c r="E323" s="132"/>
      <c r="F323" s="132"/>
      <c r="G323" s="132"/>
      <c r="H323" s="114"/>
      <c r="I323" s="114"/>
      <c r="J323" s="114"/>
      <c r="K323" s="114"/>
      <c r="L323" s="114"/>
      <c r="M323" s="114"/>
      <c r="N323" s="114"/>
    </row>
    <row r="324" spans="2:14">
      <c r="B324" s="132"/>
      <c r="C324" s="132"/>
      <c r="D324" s="132"/>
      <c r="E324" s="132"/>
      <c r="F324" s="132"/>
      <c r="G324" s="132"/>
      <c r="H324" s="114"/>
      <c r="I324" s="114"/>
      <c r="J324" s="114"/>
      <c r="K324" s="114"/>
      <c r="L324" s="114"/>
      <c r="M324" s="114"/>
      <c r="N324" s="114"/>
    </row>
    <row r="325" spans="2:14">
      <c r="B325" s="132"/>
      <c r="C325" s="132"/>
      <c r="D325" s="132"/>
      <c r="E325" s="132"/>
      <c r="F325" s="132"/>
      <c r="G325" s="132"/>
      <c r="H325" s="114"/>
      <c r="I325" s="114"/>
      <c r="J325" s="114"/>
      <c r="K325" s="114"/>
      <c r="L325" s="114"/>
      <c r="M325" s="114"/>
      <c r="N325" s="114"/>
    </row>
    <row r="326" spans="2:14">
      <c r="B326" s="132"/>
      <c r="C326" s="132"/>
      <c r="D326" s="132"/>
      <c r="E326" s="132"/>
      <c r="F326" s="132"/>
      <c r="G326" s="132"/>
      <c r="H326" s="114"/>
      <c r="I326" s="114"/>
      <c r="J326" s="114"/>
      <c r="K326" s="114"/>
      <c r="L326" s="114"/>
      <c r="M326" s="114"/>
      <c r="N326" s="114"/>
    </row>
    <row r="327" spans="2:14">
      <c r="B327" s="132"/>
      <c r="C327" s="132"/>
      <c r="D327" s="132"/>
      <c r="E327" s="132"/>
      <c r="F327" s="132"/>
      <c r="G327" s="132"/>
      <c r="H327" s="114"/>
      <c r="I327" s="114"/>
      <c r="J327" s="114"/>
      <c r="K327" s="114"/>
      <c r="L327" s="114"/>
      <c r="M327" s="114"/>
      <c r="N327" s="114"/>
    </row>
    <row r="328" spans="2:14">
      <c r="B328" s="132"/>
      <c r="C328" s="132"/>
      <c r="D328" s="132"/>
      <c r="E328" s="132"/>
      <c r="F328" s="132"/>
      <c r="G328" s="132"/>
      <c r="H328" s="114"/>
      <c r="I328" s="114"/>
      <c r="J328" s="114"/>
      <c r="K328" s="114"/>
      <c r="L328" s="114"/>
      <c r="M328" s="114"/>
      <c r="N328" s="114"/>
    </row>
    <row r="329" spans="2:14">
      <c r="B329" s="132"/>
      <c r="C329" s="132"/>
      <c r="D329" s="132"/>
      <c r="E329" s="132"/>
      <c r="F329" s="132"/>
      <c r="G329" s="132"/>
      <c r="H329" s="114"/>
      <c r="I329" s="114"/>
      <c r="J329" s="114"/>
      <c r="K329" s="114"/>
      <c r="L329" s="114"/>
      <c r="M329" s="114"/>
      <c r="N329" s="114"/>
    </row>
    <row r="330" spans="2:14">
      <c r="B330" s="132"/>
      <c r="C330" s="132"/>
      <c r="D330" s="132"/>
      <c r="E330" s="132"/>
      <c r="F330" s="132"/>
      <c r="G330" s="132"/>
      <c r="H330" s="114"/>
      <c r="I330" s="114"/>
      <c r="J330" s="114"/>
      <c r="K330" s="114"/>
      <c r="L330" s="114"/>
      <c r="M330" s="114"/>
      <c r="N330" s="114"/>
    </row>
    <row r="331" spans="2:14">
      <c r="B331" s="132"/>
      <c r="C331" s="132"/>
      <c r="D331" s="132"/>
      <c r="E331" s="132"/>
      <c r="F331" s="132"/>
      <c r="G331" s="132"/>
      <c r="H331" s="114"/>
      <c r="I331" s="114"/>
      <c r="J331" s="114"/>
      <c r="K331" s="114"/>
      <c r="L331" s="114"/>
      <c r="M331" s="114"/>
      <c r="N331" s="114"/>
    </row>
    <row r="332" spans="2:14">
      <c r="B332" s="132"/>
      <c r="C332" s="132"/>
      <c r="D332" s="132"/>
      <c r="E332" s="132"/>
      <c r="F332" s="132"/>
      <c r="G332" s="132"/>
      <c r="H332" s="114"/>
      <c r="I332" s="114"/>
      <c r="J332" s="114"/>
      <c r="K332" s="114"/>
      <c r="L332" s="114"/>
      <c r="M332" s="114"/>
      <c r="N332" s="114"/>
    </row>
    <row r="333" spans="2:14">
      <c r="B333" s="132"/>
      <c r="C333" s="132"/>
      <c r="D333" s="132"/>
      <c r="E333" s="132"/>
      <c r="F333" s="132"/>
      <c r="G333" s="132"/>
      <c r="H333" s="114"/>
      <c r="I333" s="114"/>
      <c r="J333" s="114"/>
      <c r="K333" s="114"/>
      <c r="L333" s="114"/>
      <c r="M333" s="114"/>
      <c r="N333" s="114"/>
    </row>
    <row r="334" spans="2:14">
      <c r="B334" s="132"/>
      <c r="C334" s="132"/>
      <c r="D334" s="132"/>
      <c r="E334" s="132"/>
      <c r="F334" s="132"/>
      <c r="G334" s="132"/>
      <c r="H334" s="114"/>
      <c r="I334" s="114"/>
      <c r="J334" s="114"/>
      <c r="K334" s="114"/>
      <c r="L334" s="114"/>
      <c r="M334" s="114"/>
      <c r="N334" s="114"/>
    </row>
    <row r="335" spans="2:14">
      <c r="B335" s="132"/>
      <c r="C335" s="132"/>
      <c r="D335" s="132"/>
      <c r="E335" s="132"/>
      <c r="F335" s="132"/>
      <c r="G335" s="132"/>
      <c r="H335" s="114"/>
      <c r="I335" s="114"/>
      <c r="J335" s="114"/>
      <c r="K335" s="114"/>
      <c r="L335" s="114"/>
      <c r="M335" s="114"/>
      <c r="N335" s="114"/>
    </row>
    <row r="336" spans="2:14">
      <c r="B336" s="132"/>
      <c r="C336" s="132"/>
      <c r="D336" s="132"/>
      <c r="E336" s="132"/>
      <c r="F336" s="132"/>
      <c r="G336" s="132"/>
      <c r="H336" s="114"/>
      <c r="I336" s="114"/>
      <c r="J336" s="114"/>
      <c r="K336" s="114"/>
      <c r="L336" s="114"/>
      <c r="M336" s="114"/>
      <c r="N336" s="114"/>
    </row>
    <row r="337" spans="2:14">
      <c r="B337" s="132"/>
      <c r="C337" s="132"/>
      <c r="D337" s="132"/>
      <c r="E337" s="132"/>
      <c r="F337" s="132"/>
      <c r="G337" s="132"/>
      <c r="H337" s="114"/>
      <c r="I337" s="114"/>
      <c r="J337" s="114"/>
      <c r="K337" s="114"/>
      <c r="L337" s="114"/>
      <c r="M337" s="114"/>
      <c r="N337" s="114"/>
    </row>
    <row r="338" spans="2:14">
      <c r="B338" s="132"/>
      <c r="C338" s="132"/>
      <c r="D338" s="132"/>
      <c r="E338" s="132"/>
      <c r="F338" s="132"/>
      <c r="G338" s="132"/>
      <c r="H338" s="114"/>
      <c r="I338" s="114"/>
      <c r="J338" s="114"/>
      <c r="K338" s="114"/>
      <c r="L338" s="114"/>
      <c r="M338" s="114"/>
      <c r="N338" s="114"/>
    </row>
    <row r="339" spans="2:14">
      <c r="B339" s="132"/>
      <c r="C339" s="132"/>
      <c r="D339" s="132"/>
      <c r="E339" s="132"/>
      <c r="F339" s="132"/>
      <c r="G339" s="132"/>
      <c r="H339" s="114"/>
      <c r="I339" s="114"/>
      <c r="J339" s="114"/>
      <c r="K339" s="114"/>
      <c r="L339" s="114"/>
      <c r="M339" s="114"/>
      <c r="N339" s="114"/>
    </row>
    <row r="340" spans="2:14">
      <c r="B340" s="132"/>
      <c r="C340" s="132"/>
      <c r="D340" s="132"/>
      <c r="E340" s="132"/>
      <c r="F340" s="132"/>
      <c r="G340" s="132"/>
      <c r="H340" s="114"/>
      <c r="I340" s="114"/>
      <c r="J340" s="114"/>
      <c r="K340" s="114"/>
      <c r="L340" s="114"/>
      <c r="M340" s="114"/>
      <c r="N340" s="114"/>
    </row>
    <row r="341" spans="2:14">
      <c r="B341" s="132"/>
      <c r="C341" s="132"/>
      <c r="D341" s="132"/>
      <c r="E341" s="132"/>
      <c r="F341" s="132"/>
      <c r="G341" s="132"/>
      <c r="H341" s="114"/>
      <c r="I341" s="114"/>
      <c r="J341" s="114"/>
      <c r="K341" s="114"/>
      <c r="L341" s="114"/>
      <c r="M341" s="114"/>
      <c r="N341" s="114"/>
    </row>
    <row r="342" spans="2:14">
      <c r="B342" s="132"/>
      <c r="C342" s="132"/>
      <c r="D342" s="132"/>
      <c r="E342" s="132"/>
      <c r="F342" s="132"/>
      <c r="G342" s="132"/>
      <c r="H342" s="114"/>
      <c r="I342" s="114"/>
      <c r="J342" s="114"/>
      <c r="K342" s="114"/>
      <c r="L342" s="114"/>
      <c r="M342" s="114"/>
      <c r="N342" s="114"/>
    </row>
    <row r="343" spans="2:14">
      <c r="B343" s="132"/>
      <c r="C343" s="132"/>
      <c r="D343" s="132"/>
      <c r="E343" s="132"/>
      <c r="F343" s="132"/>
      <c r="G343" s="132"/>
      <c r="H343" s="114"/>
      <c r="I343" s="114"/>
      <c r="J343" s="114"/>
      <c r="K343" s="114"/>
      <c r="L343" s="114"/>
      <c r="M343" s="114"/>
      <c r="N343" s="114"/>
    </row>
    <row r="344" spans="2:14">
      <c r="B344" s="132"/>
      <c r="C344" s="132"/>
      <c r="D344" s="132"/>
      <c r="E344" s="132"/>
      <c r="F344" s="132"/>
      <c r="G344" s="132"/>
      <c r="H344" s="114"/>
      <c r="I344" s="114"/>
      <c r="J344" s="114"/>
      <c r="K344" s="114"/>
      <c r="L344" s="114"/>
      <c r="M344" s="114"/>
      <c r="N344" s="114"/>
    </row>
    <row r="345" spans="2:14">
      <c r="B345" s="132"/>
      <c r="C345" s="132"/>
      <c r="D345" s="132"/>
      <c r="E345" s="132"/>
      <c r="F345" s="132"/>
      <c r="G345" s="132"/>
      <c r="H345" s="114"/>
      <c r="I345" s="114"/>
      <c r="J345" s="114"/>
      <c r="K345" s="114"/>
      <c r="L345" s="114"/>
      <c r="M345" s="114"/>
      <c r="N345" s="114"/>
    </row>
    <row r="346" spans="2:14">
      <c r="B346" s="132"/>
      <c r="C346" s="132"/>
      <c r="D346" s="132"/>
      <c r="E346" s="132"/>
      <c r="F346" s="132"/>
      <c r="G346" s="132"/>
      <c r="H346" s="114"/>
      <c r="I346" s="114"/>
      <c r="J346" s="114"/>
      <c r="K346" s="114"/>
      <c r="L346" s="114"/>
      <c r="M346" s="114"/>
      <c r="N346" s="114"/>
    </row>
    <row r="347" spans="2:14">
      <c r="B347" s="132"/>
      <c r="C347" s="132"/>
      <c r="D347" s="132"/>
      <c r="E347" s="132"/>
      <c r="F347" s="132"/>
      <c r="G347" s="132"/>
      <c r="H347" s="114"/>
      <c r="I347" s="114"/>
      <c r="J347" s="114"/>
      <c r="K347" s="114"/>
      <c r="L347" s="114"/>
      <c r="M347" s="114"/>
      <c r="N347" s="114"/>
    </row>
    <row r="348" spans="2:14">
      <c r="B348" s="132"/>
      <c r="C348" s="132"/>
      <c r="D348" s="132"/>
      <c r="E348" s="132"/>
      <c r="F348" s="132"/>
      <c r="G348" s="132"/>
      <c r="H348" s="114"/>
      <c r="I348" s="114"/>
      <c r="J348" s="114"/>
      <c r="K348" s="114"/>
      <c r="L348" s="114"/>
      <c r="M348" s="114"/>
      <c r="N348" s="114"/>
    </row>
    <row r="349" spans="2:14">
      <c r="B349" s="132"/>
      <c r="C349" s="132"/>
      <c r="D349" s="132"/>
      <c r="E349" s="132"/>
      <c r="F349" s="132"/>
      <c r="G349" s="132"/>
      <c r="H349" s="114"/>
      <c r="I349" s="114"/>
      <c r="J349" s="114"/>
      <c r="K349" s="114"/>
      <c r="L349" s="114"/>
      <c r="M349" s="114"/>
      <c r="N349" s="114"/>
    </row>
    <row r="350" spans="2:14">
      <c r="B350" s="132"/>
      <c r="C350" s="132"/>
      <c r="D350" s="132"/>
      <c r="E350" s="132"/>
      <c r="F350" s="132"/>
      <c r="G350" s="132"/>
      <c r="H350" s="114"/>
      <c r="I350" s="114"/>
      <c r="J350" s="114"/>
      <c r="K350" s="114"/>
      <c r="L350" s="114"/>
      <c r="M350" s="114"/>
      <c r="N350" s="114"/>
    </row>
    <row r="351" spans="2:14">
      <c r="B351" s="132"/>
      <c r="C351" s="132"/>
      <c r="D351" s="132"/>
      <c r="E351" s="132"/>
      <c r="F351" s="132"/>
      <c r="G351" s="132"/>
      <c r="H351" s="114"/>
      <c r="I351" s="114"/>
      <c r="J351" s="114"/>
      <c r="K351" s="114"/>
      <c r="L351" s="114"/>
      <c r="M351" s="114"/>
      <c r="N351" s="114"/>
    </row>
    <row r="352" spans="2:14">
      <c r="B352" s="132"/>
      <c r="C352" s="132"/>
      <c r="D352" s="132"/>
      <c r="E352" s="132"/>
      <c r="F352" s="132"/>
      <c r="G352" s="132"/>
      <c r="H352" s="114"/>
      <c r="I352" s="114"/>
      <c r="J352" s="114"/>
      <c r="K352" s="114"/>
      <c r="L352" s="114"/>
      <c r="M352" s="114"/>
      <c r="N352" s="114"/>
    </row>
    <row r="353" spans="2:14">
      <c r="B353" s="132"/>
      <c r="C353" s="132"/>
      <c r="D353" s="132"/>
      <c r="E353" s="132"/>
      <c r="F353" s="132"/>
      <c r="G353" s="132"/>
      <c r="H353" s="114"/>
      <c r="I353" s="114"/>
      <c r="J353" s="114"/>
      <c r="K353" s="114"/>
      <c r="L353" s="114"/>
      <c r="M353" s="114"/>
      <c r="N353" s="114"/>
    </row>
    <row r="354" spans="2:14">
      <c r="B354" s="132"/>
      <c r="C354" s="132"/>
      <c r="D354" s="132"/>
      <c r="E354" s="132"/>
      <c r="F354" s="132"/>
      <c r="G354" s="132"/>
      <c r="H354" s="114"/>
      <c r="I354" s="114"/>
      <c r="J354" s="114"/>
      <c r="K354" s="114"/>
      <c r="L354" s="114"/>
      <c r="M354" s="114"/>
      <c r="N354" s="114"/>
    </row>
    <row r="355" spans="2:14">
      <c r="B355" s="132"/>
      <c r="C355" s="132"/>
      <c r="D355" s="132"/>
      <c r="E355" s="132"/>
      <c r="F355" s="132"/>
      <c r="G355" s="132"/>
      <c r="H355" s="114"/>
      <c r="I355" s="114"/>
      <c r="J355" s="114"/>
      <c r="K355" s="114"/>
      <c r="L355" s="114"/>
      <c r="M355" s="114"/>
      <c r="N355" s="114"/>
    </row>
    <row r="356" spans="2:14">
      <c r="B356" s="132"/>
      <c r="C356" s="132"/>
      <c r="D356" s="132"/>
      <c r="E356" s="132"/>
      <c r="F356" s="132"/>
      <c r="G356" s="132"/>
      <c r="H356" s="114"/>
      <c r="I356" s="114"/>
      <c r="J356" s="114"/>
      <c r="K356" s="114"/>
      <c r="L356" s="114"/>
      <c r="M356" s="114"/>
      <c r="N356" s="114"/>
    </row>
    <row r="357" spans="2:14">
      <c r="B357" s="132"/>
      <c r="C357" s="132"/>
      <c r="D357" s="132"/>
      <c r="E357" s="132"/>
      <c r="F357" s="132"/>
      <c r="G357" s="132"/>
      <c r="H357" s="114"/>
      <c r="I357" s="114"/>
      <c r="J357" s="114"/>
      <c r="K357" s="114"/>
      <c r="L357" s="114"/>
      <c r="M357" s="114"/>
      <c r="N357" s="114"/>
    </row>
    <row r="358" spans="2:14">
      <c r="B358" s="132"/>
      <c r="C358" s="132"/>
      <c r="D358" s="132"/>
      <c r="E358" s="132"/>
      <c r="F358" s="132"/>
      <c r="G358" s="132"/>
      <c r="H358" s="114"/>
      <c r="I358" s="114"/>
      <c r="J358" s="114"/>
      <c r="K358" s="114"/>
      <c r="L358" s="114"/>
      <c r="M358" s="114"/>
      <c r="N358" s="114"/>
    </row>
    <row r="359" spans="2:14">
      <c r="B359" s="132"/>
      <c r="C359" s="132"/>
      <c r="D359" s="132"/>
      <c r="E359" s="132"/>
      <c r="F359" s="132"/>
      <c r="G359" s="132"/>
      <c r="H359" s="114"/>
      <c r="I359" s="114"/>
      <c r="J359" s="114"/>
      <c r="K359" s="114"/>
      <c r="L359" s="114"/>
      <c r="M359" s="114"/>
      <c r="N359" s="114"/>
    </row>
    <row r="360" spans="2:14">
      <c r="B360" s="132"/>
      <c r="C360" s="132"/>
      <c r="D360" s="132"/>
      <c r="E360" s="132"/>
      <c r="F360" s="132"/>
      <c r="G360" s="132"/>
      <c r="H360" s="114"/>
      <c r="I360" s="114"/>
      <c r="J360" s="114"/>
      <c r="K360" s="114"/>
      <c r="L360" s="114"/>
      <c r="M360" s="114"/>
      <c r="N360" s="114"/>
    </row>
    <row r="361" spans="2:14">
      <c r="B361" s="132"/>
      <c r="C361" s="132"/>
      <c r="D361" s="132"/>
      <c r="E361" s="132"/>
      <c r="F361" s="132"/>
      <c r="G361" s="132"/>
      <c r="H361" s="114"/>
      <c r="I361" s="114"/>
      <c r="J361" s="114"/>
      <c r="K361" s="114"/>
      <c r="L361" s="114"/>
      <c r="M361" s="114"/>
      <c r="N361" s="114"/>
    </row>
    <row r="362" spans="2:14">
      <c r="B362" s="132"/>
      <c r="C362" s="132"/>
      <c r="D362" s="132"/>
      <c r="E362" s="132"/>
      <c r="F362" s="132"/>
      <c r="G362" s="132"/>
      <c r="H362" s="114"/>
      <c r="I362" s="114"/>
      <c r="J362" s="114"/>
      <c r="K362" s="114"/>
      <c r="L362" s="114"/>
      <c r="M362" s="114"/>
      <c r="N362" s="114"/>
    </row>
    <row r="363" spans="2:14">
      <c r="B363" s="132"/>
      <c r="C363" s="132"/>
      <c r="D363" s="132"/>
      <c r="E363" s="132"/>
      <c r="F363" s="132"/>
      <c r="G363" s="132"/>
      <c r="H363" s="114"/>
      <c r="I363" s="114"/>
      <c r="J363" s="114"/>
      <c r="K363" s="114"/>
      <c r="L363" s="114"/>
      <c r="M363" s="114"/>
      <c r="N363" s="114"/>
    </row>
    <row r="364" spans="2:14">
      <c r="B364" s="132"/>
      <c r="C364" s="132"/>
      <c r="D364" s="132"/>
      <c r="E364" s="132"/>
      <c r="F364" s="132"/>
      <c r="G364" s="132"/>
      <c r="H364" s="114"/>
      <c r="I364" s="114"/>
      <c r="J364" s="114"/>
      <c r="K364" s="114"/>
      <c r="L364" s="114"/>
      <c r="M364" s="114"/>
      <c r="N364" s="114"/>
    </row>
    <row r="365" spans="2:14">
      <c r="B365" s="132"/>
      <c r="C365" s="132"/>
      <c r="D365" s="132"/>
      <c r="E365" s="132"/>
      <c r="F365" s="132"/>
      <c r="G365" s="132"/>
      <c r="H365" s="114"/>
      <c r="I365" s="114"/>
      <c r="J365" s="114"/>
      <c r="K365" s="114"/>
      <c r="L365" s="114"/>
      <c r="M365" s="114"/>
      <c r="N365" s="114"/>
    </row>
    <row r="366" spans="2:14">
      <c r="B366" s="132"/>
      <c r="C366" s="132"/>
      <c r="D366" s="132"/>
      <c r="E366" s="132"/>
      <c r="F366" s="132"/>
      <c r="G366" s="132"/>
      <c r="H366" s="114"/>
      <c r="I366" s="114"/>
      <c r="J366" s="114"/>
      <c r="K366" s="114"/>
      <c r="L366" s="114"/>
      <c r="M366" s="114"/>
      <c r="N366" s="114"/>
    </row>
    <row r="367" spans="2:14">
      <c r="B367" s="132"/>
      <c r="C367" s="132"/>
      <c r="D367" s="132"/>
      <c r="E367" s="132"/>
      <c r="F367" s="132"/>
      <c r="G367" s="132"/>
      <c r="H367" s="114"/>
      <c r="I367" s="114"/>
      <c r="J367" s="114"/>
      <c r="K367" s="114"/>
      <c r="L367" s="114"/>
      <c r="M367" s="114"/>
      <c r="N367" s="114"/>
    </row>
    <row r="368" spans="2:14">
      <c r="B368" s="132"/>
      <c r="C368" s="132"/>
      <c r="D368" s="132"/>
      <c r="E368" s="132"/>
      <c r="F368" s="132"/>
      <c r="G368" s="132"/>
      <c r="H368" s="114"/>
      <c r="I368" s="114"/>
      <c r="J368" s="114"/>
      <c r="K368" s="114"/>
      <c r="L368" s="114"/>
      <c r="M368" s="114"/>
      <c r="N368" s="114"/>
    </row>
    <row r="369" spans="2:14">
      <c r="B369" s="132"/>
      <c r="C369" s="132"/>
      <c r="D369" s="132"/>
      <c r="E369" s="132"/>
      <c r="F369" s="132"/>
      <c r="G369" s="132"/>
      <c r="H369" s="114"/>
      <c r="I369" s="114"/>
      <c r="J369" s="114"/>
      <c r="K369" s="114"/>
      <c r="L369" s="114"/>
      <c r="M369" s="114"/>
      <c r="N369" s="114"/>
    </row>
    <row r="370" spans="2:14">
      <c r="B370" s="132"/>
      <c r="C370" s="132"/>
      <c r="D370" s="132"/>
      <c r="E370" s="132"/>
      <c r="F370" s="132"/>
      <c r="G370" s="132"/>
      <c r="H370" s="114"/>
      <c r="I370" s="114"/>
      <c r="J370" s="114"/>
      <c r="K370" s="114"/>
      <c r="L370" s="114"/>
      <c r="M370" s="114"/>
      <c r="N370" s="114"/>
    </row>
    <row r="371" spans="2:14">
      <c r="B371" s="132"/>
      <c r="C371" s="132"/>
      <c r="D371" s="132"/>
      <c r="E371" s="132"/>
      <c r="F371" s="132"/>
      <c r="G371" s="132"/>
      <c r="H371" s="114"/>
      <c r="I371" s="114"/>
      <c r="J371" s="114"/>
      <c r="K371" s="114"/>
      <c r="L371" s="114"/>
      <c r="M371" s="114"/>
      <c r="N371" s="114"/>
    </row>
    <row r="372" spans="2:14">
      <c r="B372" s="132"/>
      <c r="C372" s="132"/>
      <c r="D372" s="132"/>
      <c r="E372" s="132"/>
      <c r="F372" s="132"/>
      <c r="G372" s="132"/>
      <c r="H372" s="114"/>
      <c r="I372" s="114"/>
      <c r="J372" s="114"/>
      <c r="K372" s="114"/>
      <c r="L372" s="114"/>
      <c r="M372" s="114"/>
      <c r="N372" s="114"/>
    </row>
    <row r="373" spans="2:14">
      <c r="B373" s="132"/>
      <c r="C373" s="132"/>
      <c r="D373" s="132"/>
      <c r="E373" s="132"/>
      <c r="F373" s="132"/>
      <c r="G373" s="132"/>
      <c r="H373" s="114"/>
      <c r="I373" s="114"/>
      <c r="J373" s="114"/>
      <c r="K373" s="114"/>
      <c r="L373" s="114"/>
      <c r="M373" s="114"/>
      <c r="N373" s="114"/>
    </row>
    <row r="374" spans="2:14">
      <c r="B374" s="132"/>
      <c r="C374" s="132"/>
      <c r="D374" s="132"/>
      <c r="E374" s="132"/>
      <c r="F374" s="132"/>
      <c r="G374" s="132"/>
      <c r="H374" s="114"/>
      <c r="I374" s="114"/>
      <c r="J374" s="114"/>
      <c r="K374" s="114"/>
      <c r="L374" s="114"/>
      <c r="M374" s="114"/>
      <c r="N374" s="114"/>
    </row>
    <row r="375" spans="2:14">
      <c r="B375" s="132"/>
      <c r="C375" s="132"/>
      <c r="D375" s="132"/>
      <c r="E375" s="132"/>
      <c r="F375" s="132"/>
      <c r="G375" s="132"/>
      <c r="H375" s="114"/>
      <c r="I375" s="114"/>
      <c r="J375" s="114"/>
      <c r="K375" s="114"/>
      <c r="L375" s="114"/>
      <c r="M375" s="114"/>
      <c r="N375" s="114"/>
    </row>
    <row r="376" spans="2:14">
      <c r="B376" s="132"/>
      <c r="C376" s="132"/>
      <c r="D376" s="132"/>
      <c r="E376" s="132"/>
      <c r="F376" s="132"/>
      <c r="G376" s="132"/>
      <c r="H376" s="114"/>
      <c r="I376" s="114"/>
      <c r="J376" s="114"/>
      <c r="K376" s="114"/>
      <c r="L376" s="114"/>
      <c r="M376" s="114"/>
      <c r="N376" s="114"/>
    </row>
    <row r="377" spans="2:14">
      <c r="B377" s="132"/>
      <c r="C377" s="132"/>
      <c r="D377" s="132"/>
      <c r="E377" s="132"/>
      <c r="F377" s="132"/>
      <c r="G377" s="132"/>
      <c r="H377" s="114"/>
      <c r="I377" s="114"/>
      <c r="J377" s="114"/>
      <c r="K377" s="114"/>
      <c r="L377" s="114"/>
      <c r="M377" s="114"/>
      <c r="N377" s="114"/>
    </row>
    <row r="378" spans="2:14">
      <c r="B378" s="132"/>
      <c r="C378" s="132"/>
      <c r="D378" s="132"/>
      <c r="E378" s="132"/>
      <c r="F378" s="132"/>
      <c r="G378" s="132"/>
      <c r="H378" s="114"/>
      <c r="I378" s="114"/>
      <c r="J378" s="114"/>
      <c r="K378" s="114"/>
      <c r="L378" s="114"/>
      <c r="M378" s="114"/>
      <c r="N378" s="114"/>
    </row>
    <row r="379" spans="2:14">
      <c r="B379" s="132"/>
      <c r="C379" s="132"/>
      <c r="D379" s="132"/>
      <c r="E379" s="132"/>
      <c r="F379" s="132"/>
      <c r="G379" s="132"/>
      <c r="H379" s="114"/>
      <c r="I379" s="114"/>
      <c r="J379" s="114"/>
      <c r="K379" s="114"/>
      <c r="L379" s="114"/>
      <c r="M379" s="114"/>
      <c r="N379" s="114"/>
    </row>
    <row r="380" spans="2:14">
      <c r="B380" s="132"/>
      <c r="C380" s="132"/>
      <c r="D380" s="132"/>
      <c r="E380" s="132"/>
      <c r="F380" s="132"/>
      <c r="G380" s="132"/>
      <c r="H380" s="114"/>
      <c r="I380" s="114"/>
      <c r="J380" s="114"/>
      <c r="K380" s="114"/>
      <c r="L380" s="114"/>
      <c r="M380" s="114"/>
      <c r="N380" s="114"/>
    </row>
    <row r="381" spans="2:14">
      <c r="B381" s="132"/>
      <c r="C381" s="132"/>
      <c r="D381" s="132"/>
      <c r="E381" s="132"/>
      <c r="F381" s="132"/>
      <c r="G381" s="132"/>
      <c r="H381" s="114"/>
      <c r="I381" s="114"/>
      <c r="J381" s="114"/>
      <c r="K381" s="114"/>
      <c r="L381" s="114"/>
      <c r="M381" s="114"/>
      <c r="N381" s="114"/>
    </row>
    <row r="382" spans="2:14">
      <c r="B382" s="132"/>
      <c r="C382" s="132"/>
      <c r="D382" s="132"/>
      <c r="E382" s="132"/>
      <c r="F382" s="132"/>
      <c r="G382" s="132"/>
      <c r="H382" s="114"/>
      <c r="I382" s="114"/>
      <c r="J382" s="114"/>
      <c r="K382" s="114"/>
      <c r="L382" s="114"/>
      <c r="M382" s="114"/>
      <c r="N382" s="114"/>
    </row>
    <row r="383" spans="2:14">
      <c r="B383" s="132"/>
      <c r="C383" s="132"/>
      <c r="D383" s="132"/>
      <c r="E383" s="132"/>
      <c r="F383" s="132"/>
      <c r="G383" s="132"/>
      <c r="H383" s="114"/>
      <c r="I383" s="114"/>
      <c r="J383" s="114"/>
      <c r="K383" s="114"/>
      <c r="L383" s="114"/>
      <c r="M383" s="114"/>
      <c r="N383" s="114"/>
    </row>
    <row r="384" spans="2:14">
      <c r="B384" s="132"/>
      <c r="C384" s="132"/>
      <c r="D384" s="132"/>
      <c r="E384" s="132"/>
      <c r="F384" s="132"/>
      <c r="G384" s="132"/>
      <c r="H384" s="114"/>
      <c r="I384" s="114"/>
      <c r="J384" s="114"/>
      <c r="K384" s="114"/>
      <c r="L384" s="114"/>
      <c r="M384" s="114"/>
      <c r="N384" s="114"/>
    </row>
    <row r="385" spans="2:14">
      <c r="B385" s="132"/>
      <c r="C385" s="132"/>
      <c r="D385" s="132"/>
      <c r="E385" s="132"/>
      <c r="F385" s="132"/>
      <c r="G385" s="132"/>
      <c r="H385" s="114"/>
      <c r="I385" s="114"/>
      <c r="J385" s="114"/>
      <c r="K385" s="114"/>
      <c r="L385" s="114"/>
      <c r="M385" s="114"/>
      <c r="N385" s="114"/>
    </row>
    <row r="386" spans="2:14">
      <c r="B386" s="132"/>
      <c r="C386" s="132"/>
      <c r="D386" s="132"/>
      <c r="E386" s="132"/>
      <c r="F386" s="132"/>
      <c r="G386" s="132"/>
      <c r="H386" s="114"/>
      <c r="I386" s="114"/>
      <c r="J386" s="114"/>
      <c r="K386" s="114"/>
      <c r="L386" s="114"/>
      <c r="M386" s="114"/>
      <c r="N386" s="114"/>
    </row>
    <row r="387" spans="2:14">
      <c r="B387" s="132"/>
      <c r="C387" s="132"/>
      <c r="D387" s="132"/>
      <c r="E387" s="132"/>
      <c r="F387" s="132"/>
      <c r="G387" s="132"/>
      <c r="H387" s="114"/>
      <c r="I387" s="114"/>
      <c r="J387" s="114"/>
      <c r="K387" s="114"/>
      <c r="L387" s="114"/>
      <c r="M387" s="114"/>
      <c r="N387" s="114"/>
    </row>
    <row r="388" spans="2:14">
      <c r="B388" s="132"/>
      <c r="C388" s="132"/>
      <c r="D388" s="132"/>
      <c r="E388" s="132"/>
      <c r="F388" s="132"/>
      <c r="G388" s="132"/>
      <c r="H388" s="114"/>
      <c r="I388" s="114"/>
      <c r="J388" s="114"/>
      <c r="K388" s="114"/>
      <c r="L388" s="114"/>
      <c r="M388" s="114"/>
      <c r="N388" s="114"/>
    </row>
    <row r="389" spans="2:14">
      <c r="B389" s="132"/>
      <c r="C389" s="132"/>
      <c r="D389" s="132"/>
      <c r="E389" s="132"/>
      <c r="F389" s="132"/>
      <c r="G389" s="132"/>
      <c r="H389" s="114"/>
      <c r="I389" s="114"/>
      <c r="J389" s="114"/>
      <c r="K389" s="114"/>
      <c r="L389" s="114"/>
      <c r="M389" s="114"/>
      <c r="N389" s="114"/>
    </row>
    <row r="390" spans="2:14">
      <c r="B390" s="132"/>
      <c r="C390" s="132"/>
      <c r="D390" s="132"/>
      <c r="E390" s="132"/>
      <c r="F390" s="132"/>
      <c r="G390" s="132"/>
      <c r="H390" s="114"/>
      <c r="I390" s="114"/>
      <c r="J390" s="114"/>
      <c r="K390" s="114"/>
      <c r="L390" s="114"/>
      <c r="M390" s="114"/>
      <c r="N390" s="114"/>
    </row>
    <row r="391" spans="2:14">
      <c r="B391" s="132"/>
      <c r="C391" s="132"/>
      <c r="D391" s="132"/>
      <c r="E391" s="132"/>
      <c r="F391" s="132"/>
      <c r="G391" s="132"/>
      <c r="H391" s="114"/>
      <c r="I391" s="114"/>
      <c r="J391" s="114"/>
      <c r="K391" s="114"/>
      <c r="L391" s="114"/>
      <c r="M391" s="114"/>
      <c r="N391" s="114"/>
    </row>
    <row r="392" spans="2:14">
      <c r="B392" s="132"/>
      <c r="C392" s="132"/>
      <c r="D392" s="132"/>
      <c r="E392" s="132"/>
      <c r="F392" s="132"/>
      <c r="G392" s="132"/>
      <c r="H392" s="114"/>
      <c r="I392" s="114"/>
      <c r="J392" s="114"/>
      <c r="K392" s="114"/>
      <c r="L392" s="114"/>
      <c r="M392" s="114"/>
      <c r="N392" s="114"/>
    </row>
    <row r="393" spans="2:14">
      <c r="B393" s="132"/>
      <c r="C393" s="132"/>
      <c r="D393" s="132"/>
      <c r="E393" s="132"/>
      <c r="F393" s="132"/>
      <c r="G393" s="132"/>
      <c r="H393" s="114"/>
      <c r="I393" s="114"/>
      <c r="J393" s="114"/>
      <c r="K393" s="114"/>
      <c r="L393" s="114"/>
      <c r="M393" s="114"/>
      <c r="N393" s="114"/>
    </row>
    <row r="394" spans="2:14">
      <c r="B394" s="132"/>
      <c r="C394" s="132"/>
      <c r="D394" s="132"/>
      <c r="E394" s="132"/>
      <c r="F394" s="132"/>
      <c r="G394" s="132"/>
      <c r="H394" s="114"/>
      <c r="I394" s="114"/>
      <c r="J394" s="114"/>
      <c r="K394" s="114"/>
      <c r="L394" s="114"/>
      <c r="M394" s="114"/>
      <c r="N394" s="114"/>
    </row>
    <row r="395" spans="2:14">
      <c r="B395" s="132"/>
      <c r="C395" s="132"/>
      <c r="D395" s="132"/>
      <c r="E395" s="132"/>
      <c r="F395" s="132"/>
      <c r="G395" s="132"/>
      <c r="H395" s="114"/>
      <c r="I395" s="114"/>
      <c r="J395" s="114"/>
      <c r="K395" s="114"/>
      <c r="L395" s="114"/>
      <c r="M395" s="114"/>
      <c r="N395" s="114"/>
    </row>
    <row r="396" spans="2:14">
      <c r="B396" s="132"/>
      <c r="C396" s="132"/>
      <c r="D396" s="132"/>
      <c r="E396" s="132"/>
      <c r="F396" s="132"/>
      <c r="G396" s="132"/>
      <c r="H396" s="114"/>
      <c r="I396" s="114"/>
      <c r="J396" s="114"/>
      <c r="K396" s="114"/>
      <c r="L396" s="114"/>
      <c r="M396" s="114"/>
      <c r="N396" s="114"/>
    </row>
    <row r="397" spans="2:14">
      <c r="B397" s="132"/>
      <c r="C397" s="132"/>
      <c r="D397" s="132"/>
      <c r="E397" s="132"/>
      <c r="F397" s="132"/>
      <c r="G397" s="132"/>
      <c r="H397" s="114"/>
      <c r="I397" s="114"/>
      <c r="J397" s="114"/>
      <c r="K397" s="114"/>
      <c r="L397" s="114"/>
      <c r="M397" s="114"/>
      <c r="N397" s="114"/>
    </row>
    <row r="398" spans="2:14">
      <c r="B398" s="132"/>
      <c r="C398" s="132"/>
      <c r="D398" s="132"/>
      <c r="E398" s="132"/>
      <c r="F398" s="132"/>
      <c r="G398" s="132"/>
      <c r="H398" s="114"/>
      <c r="I398" s="114"/>
      <c r="J398" s="114"/>
      <c r="K398" s="114"/>
      <c r="L398" s="114"/>
      <c r="M398" s="114"/>
      <c r="N398" s="114"/>
    </row>
    <row r="399" spans="2:14">
      <c r="B399" s="132"/>
      <c r="C399" s="132"/>
      <c r="D399" s="132"/>
      <c r="E399" s="132"/>
      <c r="F399" s="132"/>
      <c r="G399" s="132"/>
      <c r="H399" s="114"/>
      <c r="I399" s="114"/>
      <c r="J399" s="114"/>
      <c r="K399" s="114"/>
      <c r="L399" s="114"/>
      <c r="M399" s="114"/>
      <c r="N399" s="114"/>
    </row>
    <row r="400" spans="2:14">
      <c r="B400" s="132"/>
      <c r="C400" s="132"/>
      <c r="D400" s="132"/>
      <c r="E400" s="132"/>
      <c r="F400" s="132"/>
      <c r="G400" s="132"/>
      <c r="H400" s="114"/>
      <c r="I400" s="114"/>
      <c r="J400" s="114"/>
      <c r="K400" s="114"/>
      <c r="L400" s="114"/>
      <c r="M400" s="114"/>
      <c r="N400" s="114"/>
    </row>
    <row r="401" spans="2:14">
      <c r="B401" s="132"/>
      <c r="C401" s="132"/>
      <c r="D401" s="132"/>
      <c r="E401" s="132"/>
      <c r="F401" s="132"/>
      <c r="G401" s="132"/>
      <c r="H401" s="114"/>
      <c r="I401" s="114"/>
      <c r="J401" s="114"/>
      <c r="K401" s="114"/>
      <c r="L401" s="114"/>
      <c r="M401" s="114"/>
      <c r="N401" s="114"/>
    </row>
    <row r="402" spans="2:14">
      <c r="B402" s="132"/>
      <c r="C402" s="132"/>
      <c r="D402" s="132"/>
      <c r="E402" s="132"/>
      <c r="F402" s="132"/>
      <c r="G402" s="132"/>
      <c r="H402" s="114"/>
      <c r="I402" s="114"/>
      <c r="J402" s="114"/>
      <c r="K402" s="114"/>
      <c r="L402" s="114"/>
      <c r="M402" s="114"/>
      <c r="N402" s="114"/>
    </row>
    <row r="403" spans="2:14">
      <c r="B403" s="132"/>
      <c r="C403" s="132"/>
      <c r="D403" s="132"/>
      <c r="E403" s="132"/>
      <c r="F403" s="132"/>
      <c r="G403" s="132"/>
      <c r="H403" s="114"/>
      <c r="I403" s="114"/>
      <c r="J403" s="114"/>
      <c r="K403" s="114"/>
      <c r="L403" s="114"/>
      <c r="M403" s="114"/>
      <c r="N403" s="114"/>
    </row>
    <row r="404" spans="2:14">
      <c r="B404" s="132"/>
      <c r="C404" s="132"/>
      <c r="D404" s="132"/>
      <c r="E404" s="132"/>
      <c r="F404" s="132"/>
      <c r="G404" s="132"/>
      <c r="H404" s="114"/>
      <c r="I404" s="114"/>
      <c r="J404" s="114"/>
      <c r="K404" s="114"/>
      <c r="L404" s="114"/>
      <c r="M404" s="114"/>
      <c r="N404" s="114"/>
    </row>
    <row r="405" spans="2:14">
      <c r="B405" s="132"/>
      <c r="C405" s="132"/>
      <c r="D405" s="132"/>
      <c r="E405" s="132"/>
      <c r="F405" s="132"/>
      <c r="G405" s="132"/>
      <c r="H405" s="114"/>
      <c r="I405" s="114"/>
      <c r="J405" s="114"/>
      <c r="K405" s="114"/>
      <c r="L405" s="114"/>
      <c r="M405" s="114"/>
      <c r="N405" s="114"/>
    </row>
    <row r="406" spans="2:14">
      <c r="B406" s="132"/>
      <c r="C406" s="132"/>
      <c r="D406" s="132"/>
      <c r="E406" s="132"/>
      <c r="F406" s="132"/>
      <c r="G406" s="132"/>
      <c r="H406" s="114"/>
      <c r="I406" s="114"/>
      <c r="J406" s="114"/>
      <c r="K406" s="114"/>
      <c r="L406" s="114"/>
      <c r="M406" s="114"/>
      <c r="N406" s="114"/>
    </row>
    <row r="407" spans="2:14">
      <c r="B407" s="132"/>
      <c r="C407" s="132"/>
      <c r="D407" s="132"/>
      <c r="E407" s="132"/>
      <c r="F407" s="132"/>
      <c r="G407" s="132"/>
      <c r="H407" s="114"/>
      <c r="I407" s="114"/>
      <c r="J407" s="114"/>
      <c r="K407" s="114"/>
      <c r="L407" s="114"/>
      <c r="M407" s="114"/>
      <c r="N407" s="114"/>
    </row>
    <row r="408" spans="2:14">
      <c r="B408" s="132"/>
      <c r="C408" s="132"/>
      <c r="D408" s="132"/>
      <c r="E408" s="132"/>
      <c r="F408" s="132"/>
      <c r="G408" s="132"/>
      <c r="H408" s="114"/>
      <c r="I408" s="114"/>
      <c r="J408" s="114"/>
      <c r="K408" s="114"/>
      <c r="L408" s="114"/>
      <c r="M408" s="114"/>
      <c r="N408" s="114"/>
    </row>
    <row r="409" spans="2:14">
      <c r="B409" s="132"/>
      <c r="C409" s="132"/>
      <c r="D409" s="132"/>
      <c r="E409" s="132"/>
      <c r="F409" s="132"/>
      <c r="G409" s="132"/>
      <c r="H409" s="114"/>
      <c r="I409" s="114"/>
      <c r="J409" s="114"/>
      <c r="K409" s="114"/>
      <c r="L409" s="114"/>
      <c r="M409" s="114"/>
      <c r="N409" s="114"/>
    </row>
    <row r="410" spans="2:14">
      <c r="B410" s="132"/>
      <c r="C410" s="132"/>
      <c r="D410" s="132"/>
      <c r="E410" s="132"/>
      <c r="F410" s="132"/>
      <c r="G410" s="132"/>
      <c r="H410" s="114"/>
      <c r="I410" s="114"/>
      <c r="J410" s="114"/>
      <c r="K410" s="114"/>
      <c r="L410" s="114"/>
      <c r="M410" s="114"/>
      <c r="N410" s="114"/>
    </row>
    <row r="411" spans="2:14">
      <c r="B411" s="132"/>
      <c r="C411" s="132"/>
      <c r="D411" s="132"/>
      <c r="E411" s="132"/>
      <c r="F411" s="132"/>
      <c r="G411" s="132"/>
      <c r="H411" s="114"/>
      <c r="I411" s="114"/>
      <c r="J411" s="114"/>
      <c r="K411" s="114"/>
      <c r="L411" s="114"/>
      <c r="M411" s="114"/>
      <c r="N411" s="114"/>
    </row>
    <row r="412" spans="2:14">
      <c r="B412" s="132"/>
      <c r="C412" s="132"/>
      <c r="D412" s="132"/>
      <c r="E412" s="132"/>
      <c r="F412" s="132"/>
      <c r="G412" s="132"/>
      <c r="H412" s="114"/>
      <c r="I412" s="114"/>
      <c r="J412" s="114"/>
      <c r="K412" s="114"/>
      <c r="L412" s="114"/>
      <c r="M412" s="114"/>
      <c r="N412" s="114"/>
    </row>
    <row r="413" spans="2:14">
      <c r="B413" s="132"/>
      <c r="C413" s="132"/>
      <c r="D413" s="132"/>
      <c r="E413" s="132"/>
      <c r="F413" s="132"/>
      <c r="G413" s="132"/>
      <c r="H413" s="114"/>
      <c r="I413" s="114"/>
      <c r="J413" s="114"/>
      <c r="K413" s="114"/>
      <c r="L413" s="114"/>
      <c r="M413" s="114"/>
      <c r="N413" s="114"/>
    </row>
    <row r="414" spans="2:14">
      <c r="B414" s="132"/>
      <c r="C414" s="132"/>
      <c r="D414" s="132"/>
      <c r="E414" s="132"/>
      <c r="F414" s="132"/>
      <c r="G414" s="132"/>
      <c r="H414" s="114"/>
      <c r="I414" s="114"/>
      <c r="J414" s="114"/>
      <c r="K414" s="114"/>
      <c r="L414" s="114"/>
      <c r="M414" s="114"/>
      <c r="N414" s="114"/>
    </row>
    <row r="415" spans="2:14">
      <c r="B415" s="132"/>
      <c r="C415" s="132"/>
      <c r="D415" s="132"/>
      <c r="E415" s="132"/>
      <c r="F415" s="132"/>
      <c r="G415" s="132"/>
      <c r="H415" s="114"/>
      <c r="I415" s="114"/>
      <c r="J415" s="114"/>
      <c r="K415" s="114"/>
      <c r="L415" s="114"/>
      <c r="M415" s="114"/>
      <c r="N415" s="114"/>
    </row>
    <row r="416" spans="2:14">
      <c r="B416" s="132"/>
      <c r="C416" s="132"/>
      <c r="D416" s="132"/>
      <c r="E416" s="132"/>
      <c r="F416" s="132"/>
      <c r="G416" s="132"/>
      <c r="H416" s="114"/>
      <c r="I416" s="114"/>
      <c r="J416" s="114"/>
      <c r="K416" s="114"/>
      <c r="L416" s="114"/>
      <c r="M416" s="114"/>
      <c r="N416" s="114"/>
    </row>
    <row r="417" spans="2:14">
      <c r="B417" s="132"/>
      <c r="C417" s="132"/>
      <c r="D417" s="132"/>
      <c r="E417" s="132"/>
      <c r="F417" s="132"/>
      <c r="G417" s="132"/>
      <c r="H417" s="114"/>
      <c r="I417" s="114"/>
      <c r="J417" s="114"/>
      <c r="K417" s="114"/>
      <c r="L417" s="114"/>
      <c r="M417" s="114"/>
      <c r="N417" s="114"/>
    </row>
    <row r="418" spans="2:14">
      <c r="B418" s="132"/>
      <c r="C418" s="132"/>
      <c r="D418" s="132"/>
      <c r="E418" s="132"/>
      <c r="F418" s="132"/>
      <c r="G418" s="132"/>
      <c r="H418" s="114"/>
      <c r="I418" s="114"/>
      <c r="J418" s="114"/>
      <c r="K418" s="114"/>
      <c r="L418" s="114"/>
      <c r="M418" s="114"/>
      <c r="N418" s="114"/>
    </row>
    <row r="419" spans="2:14">
      <c r="B419" s="132"/>
      <c r="C419" s="132"/>
      <c r="D419" s="132"/>
      <c r="E419" s="132"/>
      <c r="F419" s="132"/>
      <c r="G419" s="132"/>
      <c r="H419" s="114"/>
      <c r="I419" s="114"/>
      <c r="J419" s="114"/>
      <c r="K419" s="114"/>
      <c r="L419" s="114"/>
      <c r="M419" s="114"/>
      <c r="N419" s="114"/>
    </row>
    <row r="420" spans="2:14">
      <c r="B420" s="132"/>
      <c r="C420" s="132"/>
      <c r="D420" s="132"/>
      <c r="E420" s="132"/>
      <c r="F420" s="132"/>
      <c r="G420" s="132"/>
      <c r="H420" s="114"/>
      <c r="I420" s="114"/>
      <c r="J420" s="114"/>
      <c r="K420" s="114"/>
      <c r="L420" s="114"/>
      <c r="M420" s="114"/>
      <c r="N420" s="114"/>
    </row>
    <row r="421" spans="2:14">
      <c r="B421" s="132"/>
      <c r="C421" s="132"/>
      <c r="D421" s="132"/>
      <c r="E421" s="132"/>
      <c r="F421" s="132"/>
      <c r="G421" s="132"/>
      <c r="H421" s="114"/>
      <c r="I421" s="114"/>
      <c r="J421" s="114"/>
      <c r="K421" s="114"/>
      <c r="L421" s="114"/>
      <c r="M421" s="114"/>
      <c r="N421" s="114"/>
    </row>
    <row r="422" spans="2:14">
      <c r="B422" s="132"/>
      <c r="C422" s="132"/>
      <c r="D422" s="132"/>
      <c r="E422" s="132"/>
      <c r="F422" s="132"/>
      <c r="G422" s="132"/>
      <c r="H422" s="114"/>
      <c r="I422" s="114"/>
      <c r="J422" s="114"/>
      <c r="K422" s="114"/>
      <c r="L422" s="114"/>
      <c r="M422" s="114"/>
      <c r="N422" s="114"/>
    </row>
    <row r="423" spans="2:14">
      <c r="B423" s="132"/>
      <c r="C423" s="132"/>
      <c r="D423" s="132"/>
      <c r="E423" s="132"/>
      <c r="F423" s="132"/>
      <c r="G423" s="132"/>
      <c r="H423" s="114"/>
      <c r="I423" s="114"/>
      <c r="J423" s="114"/>
      <c r="K423" s="114"/>
      <c r="L423" s="114"/>
      <c r="M423" s="114"/>
      <c r="N423" s="114"/>
    </row>
    <row r="424" spans="2:14">
      <c r="B424" s="132"/>
      <c r="C424" s="132"/>
      <c r="D424" s="132"/>
      <c r="E424" s="132"/>
      <c r="F424" s="132"/>
      <c r="G424" s="132"/>
      <c r="H424" s="114"/>
      <c r="I424" s="114"/>
      <c r="J424" s="114"/>
      <c r="K424" s="114"/>
      <c r="L424" s="114"/>
      <c r="M424" s="114"/>
      <c r="N424" s="114"/>
    </row>
    <row r="425" spans="2:14">
      <c r="B425" s="132"/>
      <c r="C425" s="132"/>
      <c r="D425" s="132"/>
      <c r="E425" s="132"/>
      <c r="F425" s="132"/>
      <c r="G425" s="132"/>
      <c r="H425" s="114"/>
      <c r="I425" s="114"/>
      <c r="J425" s="114"/>
      <c r="K425" s="114"/>
      <c r="L425" s="114"/>
      <c r="M425" s="114"/>
      <c r="N425" s="114"/>
    </row>
    <row r="426" spans="2:14">
      <c r="B426" s="132"/>
      <c r="C426" s="132"/>
      <c r="D426" s="132"/>
      <c r="E426" s="132"/>
      <c r="F426" s="132"/>
      <c r="G426" s="132"/>
      <c r="H426" s="114"/>
      <c r="I426" s="114"/>
      <c r="J426" s="114"/>
      <c r="K426" s="114"/>
      <c r="L426" s="114"/>
      <c r="M426" s="114"/>
      <c r="N426" s="114"/>
    </row>
    <row r="427" spans="2:14">
      <c r="B427" s="132"/>
      <c r="C427" s="132"/>
      <c r="D427" s="132"/>
      <c r="E427" s="132"/>
      <c r="F427" s="132"/>
      <c r="G427" s="132"/>
      <c r="H427" s="114"/>
      <c r="I427" s="114"/>
      <c r="J427" s="114"/>
      <c r="K427" s="114"/>
      <c r="L427" s="114"/>
      <c r="M427" s="114"/>
      <c r="N427" s="114"/>
    </row>
    <row r="428" spans="2:14">
      <c r="B428" s="132"/>
      <c r="C428" s="132"/>
      <c r="D428" s="132"/>
      <c r="E428" s="132"/>
      <c r="F428" s="132"/>
      <c r="G428" s="132"/>
      <c r="H428" s="114"/>
      <c r="I428" s="114"/>
      <c r="J428" s="114"/>
      <c r="K428" s="114"/>
      <c r="L428" s="114"/>
      <c r="M428" s="114"/>
      <c r="N428" s="114"/>
    </row>
    <row r="429" spans="2:14">
      <c r="B429" s="132"/>
      <c r="C429" s="132"/>
      <c r="D429" s="132"/>
      <c r="E429" s="132"/>
      <c r="F429" s="132"/>
      <c r="G429" s="132"/>
      <c r="H429" s="114"/>
      <c r="I429" s="114"/>
      <c r="J429" s="114"/>
      <c r="K429" s="114"/>
      <c r="L429" s="114"/>
      <c r="M429" s="114"/>
      <c r="N429" s="114"/>
    </row>
    <row r="430" spans="2:14">
      <c r="B430" s="132"/>
      <c r="C430" s="132"/>
      <c r="D430" s="132"/>
      <c r="E430" s="132"/>
      <c r="F430" s="132"/>
      <c r="G430" s="132"/>
      <c r="H430" s="114"/>
      <c r="I430" s="114"/>
      <c r="J430" s="114"/>
      <c r="K430" s="114"/>
      <c r="L430" s="114"/>
      <c r="M430" s="114"/>
      <c r="N430" s="114"/>
    </row>
    <row r="431" spans="2:14">
      <c r="B431" s="132"/>
      <c r="C431" s="132"/>
      <c r="D431" s="132"/>
      <c r="E431" s="132"/>
      <c r="F431" s="132"/>
      <c r="G431" s="132"/>
      <c r="H431" s="114"/>
      <c r="I431" s="114"/>
      <c r="J431" s="114"/>
      <c r="K431" s="114"/>
      <c r="L431" s="114"/>
      <c r="M431" s="114"/>
      <c r="N431" s="114"/>
    </row>
    <row r="432" spans="2:14">
      <c r="B432" s="132"/>
      <c r="C432" s="132"/>
      <c r="D432" s="132"/>
      <c r="E432" s="132"/>
      <c r="F432" s="132"/>
      <c r="G432" s="132"/>
      <c r="H432" s="114"/>
      <c r="I432" s="114"/>
      <c r="J432" s="114"/>
      <c r="K432" s="114"/>
      <c r="L432" s="114"/>
      <c r="M432" s="114"/>
      <c r="N432" s="114"/>
    </row>
    <row r="433" spans="2:14">
      <c r="B433" s="132"/>
      <c r="C433" s="132"/>
      <c r="D433" s="132"/>
      <c r="E433" s="132"/>
      <c r="F433" s="132"/>
      <c r="G433" s="132"/>
      <c r="H433" s="114"/>
      <c r="I433" s="114"/>
      <c r="J433" s="114"/>
      <c r="K433" s="114"/>
      <c r="L433" s="114"/>
      <c r="M433" s="114"/>
      <c r="N433" s="114"/>
    </row>
    <row r="434" spans="2:14">
      <c r="B434" s="132"/>
      <c r="C434" s="132"/>
      <c r="D434" s="132"/>
      <c r="E434" s="132"/>
      <c r="F434" s="132"/>
      <c r="G434" s="132"/>
      <c r="H434" s="114"/>
      <c r="I434" s="114"/>
      <c r="J434" s="114"/>
      <c r="K434" s="114"/>
      <c r="L434" s="114"/>
      <c r="M434" s="114"/>
      <c r="N434" s="114"/>
    </row>
    <row r="435" spans="2:14">
      <c r="B435" s="132"/>
      <c r="C435" s="132"/>
      <c r="D435" s="132"/>
      <c r="E435" s="132"/>
      <c r="F435" s="132"/>
      <c r="G435" s="132"/>
      <c r="H435" s="114"/>
      <c r="I435" s="114"/>
      <c r="J435" s="114"/>
      <c r="K435" s="114"/>
      <c r="L435" s="114"/>
      <c r="M435" s="114"/>
      <c r="N435" s="114"/>
    </row>
    <row r="436" spans="2:14">
      <c r="B436" s="132"/>
      <c r="C436" s="132"/>
      <c r="D436" s="132"/>
      <c r="E436" s="132"/>
      <c r="F436" s="132"/>
      <c r="G436" s="132"/>
      <c r="H436" s="114"/>
      <c r="I436" s="114"/>
      <c r="J436" s="114"/>
      <c r="K436" s="114"/>
      <c r="L436" s="114"/>
      <c r="M436" s="114"/>
      <c r="N436" s="114"/>
    </row>
    <row r="437" spans="2:14">
      <c r="B437" s="132"/>
      <c r="C437" s="132"/>
      <c r="D437" s="132"/>
      <c r="E437" s="132"/>
      <c r="F437" s="132"/>
      <c r="G437" s="132"/>
      <c r="H437" s="114"/>
      <c r="I437" s="114"/>
      <c r="J437" s="114"/>
      <c r="K437" s="114"/>
      <c r="L437" s="114"/>
      <c r="M437" s="114"/>
      <c r="N437" s="114"/>
    </row>
    <row r="438" spans="2:14">
      <c r="B438" s="132"/>
      <c r="C438" s="132"/>
      <c r="D438" s="132"/>
      <c r="E438" s="132"/>
      <c r="F438" s="132"/>
      <c r="G438" s="132"/>
      <c r="H438" s="114"/>
      <c r="I438" s="114"/>
      <c r="J438" s="114"/>
      <c r="K438" s="114"/>
      <c r="L438" s="114"/>
      <c r="M438" s="114"/>
      <c r="N438" s="114"/>
    </row>
    <row r="439" spans="2:14">
      <c r="B439" s="132"/>
      <c r="C439" s="132"/>
      <c r="D439" s="132"/>
      <c r="E439" s="132"/>
      <c r="F439" s="132"/>
      <c r="G439" s="132"/>
      <c r="H439" s="114"/>
      <c r="I439" s="114"/>
      <c r="J439" s="114"/>
      <c r="K439" s="114"/>
      <c r="L439" s="114"/>
      <c r="M439" s="114"/>
      <c r="N439" s="114"/>
    </row>
    <row r="440" spans="2:14">
      <c r="B440" s="132"/>
      <c r="C440" s="132"/>
      <c r="D440" s="132"/>
      <c r="E440" s="132"/>
      <c r="F440" s="132"/>
      <c r="G440" s="132"/>
      <c r="H440" s="114"/>
      <c r="I440" s="114"/>
      <c r="J440" s="114"/>
      <c r="K440" s="114"/>
      <c r="L440" s="114"/>
      <c r="M440" s="114"/>
      <c r="N440" s="114"/>
    </row>
    <row r="441" spans="2:14">
      <c r="B441" s="132"/>
      <c r="C441" s="132"/>
      <c r="D441" s="132"/>
      <c r="E441" s="132"/>
      <c r="F441" s="132"/>
      <c r="G441" s="132"/>
      <c r="H441" s="114"/>
      <c r="I441" s="114"/>
      <c r="J441" s="114"/>
      <c r="K441" s="114"/>
      <c r="L441" s="114"/>
      <c r="M441" s="114"/>
      <c r="N441" s="114"/>
    </row>
    <row r="442" spans="2:14">
      <c r="B442" s="132"/>
      <c r="C442" s="132"/>
      <c r="D442" s="132"/>
      <c r="E442" s="132"/>
      <c r="F442" s="132"/>
      <c r="G442" s="132"/>
      <c r="H442" s="114"/>
      <c r="I442" s="114"/>
      <c r="J442" s="114"/>
      <c r="K442" s="114"/>
      <c r="L442" s="114"/>
      <c r="M442" s="114"/>
      <c r="N442" s="114"/>
    </row>
    <row r="443" spans="2:14">
      <c r="B443" s="132"/>
      <c r="C443" s="132"/>
      <c r="D443" s="132"/>
      <c r="E443" s="132"/>
      <c r="F443" s="132"/>
      <c r="G443" s="132"/>
      <c r="H443" s="114"/>
      <c r="I443" s="114"/>
      <c r="J443" s="114"/>
      <c r="K443" s="114"/>
      <c r="L443" s="114"/>
      <c r="M443" s="114"/>
      <c r="N443" s="114"/>
    </row>
    <row r="444" spans="2:14">
      <c r="B444" s="132"/>
      <c r="C444" s="132"/>
      <c r="D444" s="132"/>
      <c r="E444" s="132"/>
      <c r="F444" s="132"/>
      <c r="G444" s="132"/>
      <c r="H444" s="114"/>
      <c r="I444" s="114"/>
      <c r="J444" s="114"/>
      <c r="K444" s="114"/>
      <c r="L444" s="114"/>
      <c r="M444" s="114"/>
      <c r="N444" s="114"/>
    </row>
    <row r="445" spans="2:14">
      <c r="B445" s="132"/>
      <c r="C445" s="132"/>
      <c r="D445" s="132"/>
      <c r="E445" s="132"/>
      <c r="F445" s="132"/>
      <c r="G445" s="132"/>
      <c r="H445" s="114"/>
      <c r="I445" s="114"/>
      <c r="J445" s="114"/>
      <c r="K445" s="114"/>
      <c r="L445" s="114"/>
      <c r="M445" s="114"/>
      <c r="N445" s="114"/>
    </row>
    <row r="446" spans="2:14">
      <c r="B446" s="132"/>
      <c r="C446" s="132"/>
      <c r="D446" s="132"/>
      <c r="E446" s="132"/>
      <c r="F446" s="132"/>
      <c r="G446" s="132"/>
      <c r="H446" s="114"/>
      <c r="I446" s="114"/>
      <c r="J446" s="114"/>
      <c r="K446" s="114"/>
      <c r="L446" s="114"/>
      <c r="M446" s="114"/>
      <c r="N446" s="114"/>
    </row>
    <row r="447" spans="2:14">
      <c r="B447" s="132"/>
      <c r="C447" s="132"/>
      <c r="D447" s="132"/>
      <c r="E447" s="132"/>
      <c r="F447" s="132"/>
      <c r="G447" s="132"/>
      <c r="H447" s="114"/>
      <c r="I447" s="114"/>
      <c r="J447" s="114"/>
      <c r="K447" s="114"/>
      <c r="L447" s="114"/>
      <c r="M447" s="114"/>
      <c r="N447" s="114"/>
    </row>
    <row r="448" spans="2:14">
      <c r="B448" s="132"/>
      <c r="C448" s="132"/>
      <c r="D448" s="132"/>
      <c r="E448" s="132"/>
      <c r="F448" s="132"/>
      <c r="G448" s="132"/>
      <c r="H448" s="114"/>
      <c r="I448" s="114"/>
      <c r="J448" s="114"/>
      <c r="K448" s="114"/>
      <c r="L448" s="114"/>
      <c r="M448" s="114"/>
      <c r="N448" s="114"/>
    </row>
    <row r="449" spans="2:14">
      <c r="B449" s="132"/>
      <c r="C449" s="132"/>
      <c r="D449" s="132"/>
      <c r="E449" s="132"/>
      <c r="F449" s="132"/>
      <c r="G449" s="132"/>
      <c r="H449" s="114"/>
      <c r="I449" s="114"/>
      <c r="J449" s="114"/>
      <c r="K449" s="114"/>
      <c r="L449" s="114"/>
      <c r="M449" s="114"/>
      <c r="N449" s="114"/>
    </row>
    <row r="450" spans="2:14">
      <c r="B450" s="132"/>
      <c r="C450" s="132"/>
      <c r="D450" s="132"/>
      <c r="E450" s="132"/>
      <c r="F450" s="132"/>
      <c r="G450" s="132"/>
      <c r="H450" s="114"/>
      <c r="I450" s="114"/>
      <c r="J450" s="114"/>
      <c r="K450" s="114"/>
      <c r="L450" s="114"/>
      <c r="M450" s="114"/>
      <c r="N450" s="114"/>
    </row>
    <row r="451" spans="2:14">
      <c r="B451" s="132"/>
      <c r="C451" s="132"/>
      <c r="D451" s="132"/>
      <c r="E451" s="132"/>
      <c r="F451" s="132"/>
      <c r="G451" s="132"/>
      <c r="H451" s="114"/>
      <c r="I451" s="114"/>
      <c r="J451" s="114"/>
      <c r="K451" s="114"/>
      <c r="L451" s="114"/>
      <c r="M451" s="114"/>
      <c r="N451" s="114"/>
    </row>
    <row r="452" spans="2:14">
      <c r="B452" s="132"/>
      <c r="C452" s="132"/>
      <c r="D452" s="132"/>
      <c r="E452" s="132"/>
      <c r="F452" s="132"/>
      <c r="G452" s="132"/>
      <c r="H452" s="114"/>
      <c r="I452" s="114"/>
      <c r="J452" s="114"/>
      <c r="K452" s="114"/>
      <c r="L452" s="114"/>
      <c r="M452" s="114"/>
      <c r="N452" s="114"/>
    </row>
    <row r="453" spans="2:14">
      <c r="B453" s="132"/>
      <c r="C453" s="132"/>
      <c r="D453" s="132"/>
      <c r="E453" s="132"/>
      <c r="F453" s="132"/>
      <c r="G453" s="132"/>
      <c r="H453" s="114"/>
      <c r="I453" s="114"/>
      <c r="J453" s="114"/>
      <c r="K453" s="114"/>
      <c r="L453" s="114"/>
      <c r="M453" s="114"/>
      <c r="N453" s="114"/>
    </row>
    <row r="454" spans="2:14">
      <c r="B454" s="132"/>
      <c r="C454" s="132"/>
      <c r="D454" s="132"/>
      <c r="E454" s="132"/>
      <c r="F454" s="132"/>
      <c r="G454" s="132"/>
      <c r="H454" s="114"/>
      <c r="I454" s="114"/>
      <c r="J454" s="114"/>
      <c r="K454" s="114"/>
      <c r="L454" s="114"/>
      <c r="M454" s="114"/>
      <c r="N454" s="114"/>
    </row>
    <row r="455" spans="2:14">
      <c r="B455" s="132"/>
      <c r="C455" s="132"/>
      <c r="D455" s="132"/>
      <c r="E455" s="132"/>
      <c r="F455" s="132"/>
      <c r="G455" s="132"/>
      <c r="H455" s="114"/>
      <c r="I455" s="114"/>
      <c r="J455" s="114"/>
      <c r="K455" s="114"/>
      <c r="L455" s="114"/>
      <c r="M455" s="114"/>
      <c r="N455" s="114"/>
    </row>
    <row r="456" spans="2:14">
      <c r="B456" s="132"/>
      <c r="C456" s="132"/>
      <c r="D456" s="132"/>
      <c r="E456" s="132"/>
      <c r="F456" s="132"/>
      <c r="G456" s="132"/>
      <c r="H456" s="114"/>
      <c r="I456" s="114"/>
      <c r="J456" s="114"/>
      <c r="K456" s="114"/>
      <c r="L456" s="114"/>
      <c r="M456" s="114"/>
      <c r="N456" s="114"/>
    </row>
    <row r="457" spans="2:14">
      <c r="B457" s="132"/>
      <c r="C457" s="132"/>
      <c r="D457" s="132"/>
      <c r="E457" s="132"/>
      <c r="F457" s="132"/>
      <c r="G457" s="132"/>
      <c r="H457" s="114"/>
      <c r="I457" s="114"/>
      <c r="J457" s="114"/>
      <c r="K457" s="114"/>
      <c r="L457" s="114"/>
      <c r="M457" s="114"/>
      <c r="N457" s="114"/>
    </row>
    <row r="458" spans="2:14">
      <c r="B458" s="132"/>
      <c r="C458" s="132"/>
      <c r="D458" s="132"/>
      <c r="E458" s="132"/>
      <c r="F458" s="132"/>
      <c r="G458" s="132"/>
      <c r="H458" s="114"/>
      <c r="I458" s="114"/>
      <c r="J458" s="114"/>
      <c r="K458" s="114"/>
      <c r="L458" s="114"/>
      <c r="M458" s="114"/>
      <c r="N458" s="114"/>
    </row>
    <row r="459" spans="2:14">
      <c r="B459" s="132"/>
      <c r="C459" s="132"/>
      <c r="D459" s="132"/>
      <c r="E459" s="132"/>
      <c r="F459" s="132"/>
      <c r="G459" s="132"/>
      <c r="H459" s="114"/>
      <c r="I459" s="114"/>
      <c r="J459" s="114"/>
      <c r="K459" s="114"/>
      <c r="L459" s="114"/>
      <c r="M459" s="114"/>
      <c r="N459" s="114"/>
    </row>
    <row r="460" spans="2:14">
      <c r="B460" s="132"/>
      <c r="C460" s="132"/>
      <c r="D460" s="132"/>
      <c r="E460" s="132"/>
      <c r="F460" s="132"/>
      <c r="G460" s="132"/>
      <c r="H460" s="114"/>
      <c r="I460" s="114"/>
      <c r="J460" s="114"/>
      <c r="K460" s="114"/>
      <c r="L460" s="114"/>
      <c r="M460" s="114"/>
      <c r="N460" s="114"/>
    </row>
    <row r="461" spans="2:14">
      <c r="B461" s="132"/>
      <c r="C461" s="132"/>
      <c r="D461" s="132"/>
      <c r="E461" s="132"/>
      <c r="F461" s="132"/>
      <c r="G461" s="132"/>
      <c r="H461" s="114"/>
      <c r="I461" s="114"/>
      <c r="J461" s="114"/>
      <c r="K461" s="114"/>
      <c r="L461" s="114"/>
      <c r="M461" s="114"/>
      <c r="N461" s="114"/>
    </row>
    <row r="462" spans="2:14">
      <c r="B462" s="132"/>
      <c r="C462" s="132"/>
      <c r="D462" s="132"/>
      <c r="E462" s="132"/>
      <c r="F462" s="132"/>
      <c r="G462" s="132"/>
      <c r="H462" s="114"/>
      <c r="I462" s="114"/>
      <c r="J462" s="114"/>
      <c r="K462" s="114"/>
      <c r="L462" s="114"/>
      <c r="M462" s="114"/>
      <c r="N462" s="114"/>
    </row>
    <row r="463" spans="2:14">
      <c r="B463" s="132"/>
      <c r="C463" s="132"/>
      <c r="D463" s="132"/>
      <c r="E463" s="132"/>
      <c r="F463" s="132"/>
      <c r="G463" s="132"/>
      <c r="H463" s="114"/>
      <c r="I463" s="114"/>
      <c r="J463" s="114"/>
      <c r="K463" s="114"/>
      <c r="L463" s="114"/>
      <c r="M463" s="114"/>
      <c r="N463" s="114"/>
    </row>
    <row r="464" spans="2:14">
      <c r="B464" s="132"/>
      <c r="C464" s="132"/>
      <c r="D464" s="132"/>
      <c r="E464" s="132"/>
      <c r="F464" s="132"/>
      <c r="G464" s="132"/>
      <c r="H464" s="114"/>
      <c r="I464" s="114"/>
      <c r="J464" s="114"/>
      <c r="K464" s="114"/>
      <c r="L464" s="114"/>
      <c r="M464" s="114"/>
      <c r="N464" s="114"/>
    </row>
    <row r="465" spans="2:14">
      <c r="B465" s="132"/>
      <c r="C465" s="132"/>
      <c r="D465" s="132"/>
      <c r="E465" s="132"/>
      <c r="F465" s="132"/>
      <c r="G465" s="132"/>
      <c r="H465" s="114"/>
      <c r="I465" s="114"/>
      <c r="J465" s="114"/>
      <c r="K465" s="114"/>
      <c r="L465" s="114"/>
      <c r="M465" s="114"/>
      <c r="N465" s="114"/>
    </row>
    <row r="466" spans="2:14">
      <c r="B466" s="132"/>
      <c r="C466" s="132"/>
      <c r="D466" s="132"/>
      <c r="E466" s="132"/>
      <c r="F466" s="132"/>
      <c r="G466" s="132"/>
      <c r="H466" s="114"/>
      <c r="I466" s="114"/>
      <c r="J466" s="114"/>
      <c r="K466" s="114"/>
      <c r="L466" s="114"/>
      <c r="M466" s="114"/>
      <c r="N466" s="114"/>
    </row>
    <row r="467" spans="2:14">
      <c r="B467" s="132"/>
      <c r="C467" s="132"/>
      <c r="D467" s="132"/>
      <c r="E467" s="132"/>
      <c r="F467" s="132"/>
      <c r="G467" s="132"/>
      <c r="H467" s="114"/>
      <c r="I467" s="114"/>
      <c r="J467" s="114"/>
      <c r="K467" s="114"/>
      <c r="L467" s="114"/>
      <c r="M467" s="114"/>
      <c r="N467" s="114"/>
    </row>
    <row r="468" spans="2:14">
      <c r="B468" s="132"/>
      <c r="C468" s="132"/>
      <c r="D468" s="132"/>
      <c r="E468" s="132"/>
      <c r="F468" s="132"/>
      <c r="G468" s="132"/>
      <c r="H468" s="114"/>
      <c r="I468" s="114"/>
      <c r="J468" s="114"/>
      <c r="K468" s="114"/>
      <c r="L468" s="114"/>
      <c r="M468" s="114"/>
      <c r="N468" s="114"/>
    </row>
    <row r="469" spans="2:14">
      <c r="B469" s="132"/>
      <c r="C469" s="132"/>
      <c r="D469" s="132"/>
      <c r="E469" s="132"/>
      <c r="F469" s="132"/>
      <c r="G469" s="132"/>
      <c r="H469" s="114"/>
      <c r="I469" s="114"/>
      <c r="J469" s="114"/>
      <c r="K469" s="114"/>
      <c r="L469" s="114"/>
      <c r="M469" s="114"/>
      <c r="N469" s="114"/>
    </row>
    <row r="470" spans="2:14">
      <c r="B470" s="132"/>
      <c r="C470" s="132"/>
      <c r="D470" s="132"/>
      <c r="E470" s="132"/>
      <c r="F470" s="132"/>
      <c r="G470" s="132"/>
      <c r="H470" s="114"/>
      <c r="I470" s="114"/>
      <c r="J470" s="114"/>
      <c r="K470" s="114"/>
      <c r="L470" s="114"/>
      <c r="M470" s="114"/>
      <c r="N470" s="114"/>
    </row>
    <row r="471" spans="2:14">
      <c r="B471" s="132"/>
      <c r="C471" s="132"/>
      <c r="D471" s="132"/>
      <c r="E471" s="132"/>
      <c r="F471" s="132"/>
      <c r="G471" s="132"/>
      <c r="H471" s="114"/>
      <c r="I471" s="114"/>
      <c r="J471" s="114"/>
      <c r="K471" s="114"/>
      <c r="L471" s="114"/>
      <c r="M471" s="114"/>
      <c r="N471" s="114"/>
    </row>
    <row r="472" spans="2:14">
      <c r="B472" s="132"/>
      <c r="C472" s="132"/>
      <c r="D472" s="132"/>
      <c r="E472" s="132"/>
      <c r="F472" s="132"/>
      <c r="G472" s="132"/>
      <c r="H472" s="114"/>
      <c r="I472" s="114"/>
      <c r="J472" s="114"/>
      <c r="K472" s="114"/>
      <c r="L472" s="114"/>
      <c r="M472" s="114"/>
      <c r="N472" s="114"/>
    </row>
    <row r="473" spans="2:14">
      <c r="B473" s="132"/>
      <c r="C473" s="132"/>
      <c r="D473" s="132"/>
      <c r="E473" s="132"/>
      <c r="F473" s="132"/>
      <c r="G473" s="132"/>
      <c r="H473" s="114"/>
      <c r="I473" s="114"/>
      <c r="J473" s="114"/>
      <c r="K473" s="114"/>
      <c r="L473" s="114"/>
      <c r="M473" s="114"/>
      <c r="N473" s="114"/>
    </row>
    <row r="474" spans="2:14">
      <c r="B474" s="132"/>
      <c r="C474" s="132"/>
      <c r="D474" s="132"/>
      <c r="E474" s="132"/>
      <c r="F474" s="132"/>
      <c r="G474" s="132"/>
      <c r="H474" s="114"/>
      <c r="I474" s="114"/>
      <c r="J474" s="114"/>
      <c r="K474" s="114"/>
      <c r="L474" s="114"/>
      <c r="M474" s="114"/>
      <c r="N474" s="114"/>
    </row>
    <row r="475" spans="2:14">
      <c r="B475" s="132"/>
      <c r="C475" s="132"/>
      <c r="D475" s="132"/>
      <c r="E475" s="132"/>
      <c r="F475" s="132"/>
      <c r="G475" s="132"/>
      <c r="H475" s="114"/>
      <c r="I475" s="114"/>
      <c r="J475" s="114"/>
      <c r="K475" s="114"/>
      <c r="L475" s="114"/>
      <c r="M475" s="114"/>
      <c r="N475" s="114"/>
    </row>
    <row r="476" spans="2:14">
      <c r="B476" s="132"/>
      <c r="C476" s="132"/>
      <c r="D476" s="132"/>
      <c r="E476" s="132"/>
      <c r="F476" s="132"/>
      <c r="G476" s="132"/>
      <c r="H476" s="114"/>
      <c r="I476" s="114"/>
      <c r="J476" s="114"/>
      <c r="K476" s="114"/>
      <c r="L476" s="114"/>
      <c r="M476" s="114"/>
      <c r="N476" s="114"/>
    </row>
    <row r="477" spans="2:14">
      <c r="B477" s="132"/>
      <c r="C477" s="132"/>
      <c r="D477" s="132"/>
      <c r="E477" s="132"/>
      <c r="F477" s="132"/>
      <c r="G477" s="132"/>
      <c r="H477" s="114"/>
      <c r="I477" s="114"/>
      <c r="J477" s="114"/>
      <c r="K477" s="114"/>
      <c r="L477" s="114"/>
      <c r="M477" s="114"/>
      <c r="N477" s="114"/>
    </row>
    <row r="478" spans="2:14">
      <c r="B478" s="132"/>
      <c r="C478" s="132"/>
      <c r="D478" s="132"/>
      <c r="E478" s="132"/>
      <c r="F478" s="132"/>
      <c r="G478" s="132"/>
      <c r="H478" s="114"/>
      <c r="I478" s="114"/>
      <c r="J478" s="114"/>
      <c r="K478" s="114"/>
      <c r="L478" s="114"/>
      <c r="M478" s="114"/>
      <c r="N478" s="114"/>
    </row>
    <row r="479" spans="2:14">
      <c r="B479" s="132"/>
      <c r="C479" s="132"/>
      <c r="D479" s="132"/>
      <c r="E479" s="132"/>
      <c r="F479" s="132"/>
      <c r="G479" s="132"/>
      <c r="H479" s="114"/>
      <c r="I479" s="114"/>
      <c r="J479" s="114"/>
      <c r="K479" s="114"/>
      <c r="L479" s="114"/>
      <c r="M479" s="114"/>
      <c r="N479" s="114"/>
    </row>
    <row r="480" spans="2:14">
      <c r="B480" s="132"/>
      <c r="C480" s="132"/>
      <c r="D480" s="132"/>
      <c r="E480" s="132"/>
      <c r="F480" s="132"/>
      <c r="G480" s="132"/>
      <c r="H480" s="114"/>
      <c r="I480" s="114"/>
      <c r="J480" s="114"/>
      <c r="K480" s="114"/>
      <c r="L480" s="114"/>
      <c r="M480" s="114"/>
      <c r="N480" s="114"/>
    </row>
    <row r="481" spans="2:14">
      <c r="B481" s="132"/>
      <c r="C481" s="132"/>
      <c r="D481" s="132"/>
      <c r="E481" s="132"/>
      <c r="F481" s="132"/>
      <c r="G481" s="132"/>
      <c r="H481" s="114"/>
      <c r="I481" s="114"/>
      <c r="J481" s="114"/>
      <c r="K481" s="114"/>
      <c r="L481" s="114"/>
      <c r="M481" s="114"/>
      <c r="N481" s="114"/>
    </row>
    <row r="482" spans="2:14">
      <c r="B482" s="132"/>
      <c r="C482" s="132"/>
      <c r="D482" s="132"/>
      <c r="E482" s="132"/>
      <c r="F482" s="132"/>
      <c r="G482" s="132"/>
      <c r="H482" s="114"/>
      <c r="I482" s="114"/>
      <c r="J482" s="114"/>
      <c r="K482" s="114"/>
      <c r="L482" s="114"/>
      <c r="M482" s="114"/>
      <c r="N482" s="114"/>
    </row>
    <row r="483" spans="2:14">
      <c r="B483" s="132"/>
      <c r="C483" s="132"/>
      <c r="D483" s="132"/>
      <c r="E483" s="132"/>
      <c r="F483" s="132"/>
      <c r="G483" s="132"/>
      <c r="H483" s="114"/>
      <c r="I483" s="114"/>
      <c r="J483" s="114"/>
      <c r="K483" s="114"/>
      <c r="L483" s="114"/>
      <c r="M483" s="114"/>
      <c r="N483" s="114"/>
    </row>
    <row r="484" spans="2:14">
      <c r="B484" s="132"/>
      <c r="C484" s="132"/>
      <c r="D484" s="132"/>
      <c r="E484" s="132"/>
      <c r="F484" s="132"/>
      <c r="G484" s="132"/>
      <c r="H484" s="114"/>
      <c r="I484" s="114"/>
      <c r="J484" s="114"/>
      <c r="K484" s="114"/>
      <c r="L484" s="114"/>
      <c r="M484" s="114"/>
      <c r="N484" s="114"/>
    </row>
    <row r="485" spans="2:14">
      <c r="B485" s="132"/>
      <c r="C485" s="132"/>
      <c r="D485" s="132"/>
      <c r="E485" s="132"/>
      <c r="F485" s="132"/>
      <c r="G485" s="132"/>
      <c r="H485" s="114"/>
      <c r="I485" s="114"/>
      <c r="J485" s="114"/>
      <c r="K485" s="114"/>
      <c r="L485" s="114"/>
      <c r="M485" s="114"/>
      <c r="N485" s="114"/>
    </row>
    <row r="486" spans="2:14">
      <c r="B486" s="132"/>
      <c r="C486" s="132"/>
      <c r="D486" s="132"/>
      <c r="E486" s="132"/>
      <c r="F486" s="132"/>
      <c r="G486" s="132"/>
      <c r="H486" s="114"/>
      <c r="I486" s="114"/>
      <c r="J486" s="114"/>
      <c r="K486" s="114"/>
      <c r="L486" s="114"/>
      <c r="M486" s="114"/>
      <c r="N486" s="114"/>
    </row>
    <row r="487" spans="2:14">
      <c r="B487" s="132"/>
      <c r="C487" s="132"/>
      <c r="D487" s="132"/>
      <c r="E487" s="132"/>
      <c r="F487" s="132"/>
      <c r="G487" s="132"/>
      <c r="H487" s="114"/>
      <c r="I487" s="114"/>
      <c r="J487" s="114"/>
      <c r="K487" s="114"/>
      <c r="L487" s="114"/>
      <c r="M487" s="114"/>
      <c r="N487" s="114"/>
    </row>
    <row r="488" spans="2:14">
      <c r="B488" s="132"/>
      <c r="C488" s="132"/>
      <c r="D488" s="132"/>
      <c r="E488" s="132"/>
      <c r="F488" s="132"/>
      <c r="G488" s="132"/>
      <c r="H488" s="114"/>
      <c r="I488" s="114"/>
      <c r="J488" s="114"/>
      <c r="K488" s="114"/>
      <c r="L488" s="114"/>
      <c r="M488" s="114"/>
      <c r="N488" s="114"/>
    </row>
    <row r="489" spans="2:14">
      <c r="B489" s="132"/>
      <c r="C489" s="132"/>
      <c r="D489" s="132"/>
      <c r="E489" s="132"/>
      <c r="F489" s="132"/>
      <c r="G489" s="132"/>
      <c r="H489" s="114"/>
      <c r="I489" s="114"/>
      <c r="J489" s="114"/>
      <c r="K489" s="114"/>
      <c r="L489" s="114"/>
      <c r="M489" s="114"/>
      <c r="N489" s="114"/>
    </row>
    <row r="490" spans="2:14">
      <c r="B490" s="132"/>
      <c r="C490" s="132"/>
      <c r="D490" s="132"/>
      <c r="E490" s="132"/>
      <c r="F490" s="132"/>
      <c r="G490" s="132"/>
      <c r="H490" s="114"/>
      <c r="I490" s="114"/>
      <c r="J490" s="114"/>
      <c r="K490" s="114"/>
      <c r="L490" s="114"/>
      <c r="M490" s="114"/>
      <c r="N490" s="114"/>
    </row>
    <row r="491" spans="2:14">
      <c r="B491" s="132"/>
      <c r="C491" s="132"/>
      <c r="D491" s="132"/>
      <c r="E491" s="132"/>
      <c r="F491" s="132"/>
      <c r="G491" s="132"/>
      <c r="H491" s="114"/>
      <c r="I491" s="114"/>
      <c r="J491" s="114"/>
      <c r="K491" s="114"/>
      <c r="L491" s="114"/>
      <c r="M491" s="114"/>
      <c r="N491" s="114"/>
    </row>
    <row r="492" spans="2:14">
      <c r="B492" s="132"/>
      <c r="C492" s="132"/>
      <c r="D492" s="132"/>
      <c r="E492" s="132"/>
      <c r="F492" s="132"/>
      <c r="G492" s="132"/>
      <c r="H492" s="114"/>
      <c r="I492" s="114"/>
      <c r="J492" s="114"/>
      <c r="K492" s="114"/>
      <c r="L492" s="114"/>
      <c r="M492" s="114"/>
      <c r="N492" s="114"/>
    </row>
    <row r="493" spans="2:14">
      <c r="B493" s="132"/>
      <c r="C493" s="132"/>
      <c r="D493" s="132"/>
      <c r="E493" s="132"/>
      <c r="F493" s="132"/>
      <c r="G493" s="132"/>
      <c r="H493" s="114"/>
      <c r="I493" s="114"/>
      <c r="J493" s="114"/>
      <c r="K493" s="114"/>
      <c r="L493" s="114"/>
      <c r="M493" s="114"/>
      <c r="N493" s="114"/>
    </row>
    <row r="494" spans="2:14">
      <c r="B494" s="132"/>
      <c r="C494" s="132"/>
      <c r="D494" s="132"/>
      <c r="E494" s="132"/>
      <c r="F494" s="132"/>
      <c r="G494" s="132"/>
      <c r="H494" s="114"/>
      <c r="I494" s="114"/>
      <c r="J494" s="114"/>
      <c r="K494" s="114"/>
      <c r="L494" s="114"/>
      <c r="M494" s="114"/>
      <c r="N494" s="114"/>
    </row>
    <row r="495" spans="2:14">
      <c r="B495" s="132"/>
      <c r="C495" s="132"/>
      <c r="D495" s="132"/>
      <c r="E495" s="132"/>
      <c r="F495" s="132"/>
      <c r="G495" s="132"/>
      <c r="H495" s="114"/>
      <c r="I495" s="114"/>
      <c r="J495" s="114"/>
      <c r="K495" s="114"/>
      <c r="L495" s="114"/>
      <c r="M495" s="114"/>
      <c r="N495" s="114"/>
    </row>
    <row r="496" spans="2:14">
      <c r="B496" s="132"/>
      <c r="C496" s="132"/>
      <c r="D496" s="132"/>
      <c r="E496" s="132"/>
      <c r="F496" s="132"/>
      <c r="G496" s="132"/>
      <c r="H496" s="114"/>
      <c r="I496" s="114"/>
      <c r="J496" s="114"/>
      <c r="K496" s="114"/>
      <c r="L496" s="114"/>
      <c r="M496" s="114"/>
      <c r="N496" s="114"/>
    </row>
    <row r="497" spans="2:14">
      <c r="B497" s="132"/>
      <c r="C497" s="132"/>
      <c r="D497" s="132"/>
      <c r="E497" s="132"/>
      <c r="F497" s="132"/>
      <c r="G497" s="132"/>
      <c r="H497" s="114"/>
      <c r="I497" s="114"/>
      <c r="J497" s="114"/>
      <c r="K497" s="114"/>
      <c r="L497" s="114"/>
      <c r="M497" s="114"/>
      <c r="N497" s="114"/>
    </row>
    <row r="498" spans="2:14">
      <c r="B498" s="132"/>
      <c r="C498" s="132"/>
      <c r="D498" s="132"/>
      <c r="E498" s="132"/>
      <c r="F498" s="132"/>
      <c r="G498" s="132"/>
      <c r="H498" s="114"/>
      <c r="I498" s="114"/>
      <c r="J498" s="114"/>
      <c r="K498" s="114"/>
      <c r="L498" s="114"/>
      <c r="M498" s="114"/>
      <c r="N498" s="114"/>
    </row>
    <row r="499" spans="2:14">
      <c r="B499" s="132"/>
      <c r="C499" s="132"/>
      <c r="D499" s="132"/>
      <c r="E499" s="132"/>
      <c r="F499" s="132"/>
      <c r="G499" s="132"/>
      <c r="H499" s="114"/>
      <c r="I499" s="114"/>
      <c r="J499" s="114"/>
      <c r="K499" s="114"/>
      <c r="L499" s="114"/>
      <c r="M499" s="114"/>
      <c r="N499" s="114"/>
    </row>
    <row r="500" spans="2:14">
      <c r="B500" s="132"/>
      <c r="C500" s="132"/>
      <c r="D500" s="132"/>
      <c r="E500" s="132"/>
      <c r="F500" s="132"/>
      <c r="G500" s="132"/>
      <c r="H500" s="114"/>
      <c r="I500" s="114"/>
      <c r="J500" s="114"/>
      <c r="K500" s="114"/>
      <c r="L500" s="114"/>
      <c r="M500" s="114"/>
      <c r="N500" s="114"/>
    </row>
    <row r="501" spans="2:14">
      <c r="B501" s="132"/>
      <c r="C501" s="132"/>
      <c r="D501" s="132"/>
      <c r="E501" s="132"/>
      <c r="F501" s="132"/>
      <c r="G501" s="132"/>
      <c r="H501" s="114"/>
      <c r="I501" s="114"/>
      <c r="J501" s="114"/>
      <c r="K501" s="114"/>
      <c r="L501" s="114"/>
      <c r="M501" s="114"/>
      <c r="N501" s="114"/>
    </row>
    <row r="502" spans="2:14">
      <c r="B502" s="132"/>
      <c r="C502" s="132"/>
      <c r="D502" s="132"/>
      <c r="E502" s="132"/>
      <c r="F502" s="132"/>
      <c r="G502" s="132"/>
      <c r="H502" s="114"/>
      <c r="I502" s="114"/>
      <c r="J502" s="114"/>
      <c r="K502" s="114"/>
      <c r="L502" s="114"/>
      <c r="M502" s="114"/>
      <c r="N502" s="114"/>
    </row>
    <row r="503" spans="2:14">
      <c r="B503" s="132"/>
      <c r="C503" s="132"/>
      <c r="D503" s="132"/>
      <c r="E503" s="132"/>
      <c r="F503" s="132"/>
      <c r="G503" s="132"/>
      <c r="H503" s="114"/>
      <c r="I503" s="114"/>
      <c r="J503" s="114"/>
      <c r="K503" s="114"/>
      <c r="L503" s="114"/>
      <c r="M503" s="114"/>
      <c r="N503" s="114"/>
    </row>
    <row r="504" spans="2:14">
      <c r="B504" s="132"/>
      <c r="C504" s="132"/>
      <c r="D504" s="132"/>
      <c r="E504" s="132"/>
      <c r="F504" s="132"/>
      <c r="G504" s="132"/>
      <c r="H504" s="114"/>
      <c r="I504" s="114"/>
      <c r="J504" s="114"/>
      <c r="K504" s="114"/>
      <c r="L504" s="114"/>
      <c r="M504" s="114"/>
      <c r="N504" s="114"/>
    </row>
    <row r="505" spans="2:14">
      <c r="B505" s="132"/>
      <c r="C505" s="132"/>
      <c r="D505" s="132"/>
      <c r="E505" s="132"/>
      <c r="F505" s="132"/>
      <c r="G505" s="132"/>
      <c r="H505" s="114"/>
      <c r="I505" s="114"/>
      <c r="J505" s="114"/>
      <c r="K505" s="114"/>
      <c r="L505" s="114"/>
      <c r="M505" s="114"/>
      <c r="N505" s="114"/>
    </row>
    <row r="506" spans="2:14">
      <c r="B506" s="132"/>
      <c r="C506" s="132"/>
      <c r="D506" s="132"/>
      <c r="E506" s="132"/>
      <c r="F506" s="132"/>
      <c r="G506" s="132"/>
      <c r="H506" s="114"/>
      <c r="I506" s="114"/>
      <c r="J506" s="114"/>
      <c r="K506" s="114"/>
      <c r="L506" s="114"/>
      <c r="M506" s="114"/>
      <c r="N506" s="114"/>
    </row>
    <row r="507" spans="2:14">
      <c r="B507" s="132"/>
      <c r="C507" s="132"/>
      <c r="D507" s="132"/>
      <c r="E507" s="132"/>
      <c r="F507" s="132"/>
      <c r="G507" s="132"/>
      <c r="H507" s="114"/>
      <c r="I507" s="114"/>
      <c r="J507" s="114"/>
      <c r="K507" s="114"/>
      <c r="L507" s="114"/>
      <c r="M507" s="114"/>
      <c r="N507" s="114"/>
    </row>
    <row r="508" spans="2:14">
      <c r="B508" s="132"/>
      <c r="C508" s="132"/>
      <c r="D508" s="132"/>
      <c r="E508" s="132"/>
      <c r="F508" s="132"/>
      <c r="G508" s="132"/>
      <c r="H508" s="114"/>
      <c r="I508" s="114"/>
      <c r="J508" s="114"/>
      <c r="K508" s="114"/>
      <c r="L508" s="114"/>
      <c r="M508" s="114"/>
      <c r="N508" s="114"/>
    </row>
    <row r="509" spans="2:14">
      <c r="B509" s="132"/>
      <c r="C509" s="132"/>
      <c r="D509" s="132"/>
      <c r="E509" s="132"/>
      <c r="F509" s="132"/>
      <c r="G509" s="132"/>
      <c r="H509" s="114"/>
      <c r="I509" s="114"/>
      <c r="J509" s="114"/>
      <c r="K509" s="114"/>
      <c r="L509" s="114"/>
      <c r="M509" s="114"/>
      <c r="N509" s="114"/>
    </row>
    <row r="510" spans="2:14">
      <c r="B510" s="132"/>
      <c r="C510" s="132"/>
      <c r="D510" s="132"/>
      <c r="E510" s="132"/>
      <c r="F510" s="132"/>
      <c r="G510" s="132"/>
      <c r="H510" s="114"/>
      <c r="I510" s="114"/>
      <c r="J510" s="114"/>
      <c r="K510" s="114"/>
      <c r="L510" s="114"/>
      <c r="M510" s="114"/>
      <c r="N510" s="114"/>
    </row>
    <row r="511" spans="2:14">
      <c r="B511" s="132"/>
      <c r="C511" s="132"/>
      <c r="D511" s="132"/>
      <c r="E511" s="132"/>
      <c r="F511" s="132"/>
      <c r="G511" s="132"/>
      <c r="H511" s="114"/>
      <c r="I511" s="114"/>
      <c r="J511" s="114"/>
      <c r="K511" s="114"/>
      <c r="L511" s="114"/>
      <c r="M511" s="114"/>
      <c r="N511" s="114"/>
    </row>
    <row r="512" spans="2:14">
      <c r="B512" s="132"/>
      <c r="C512" s="132"/>
      <c r="D512" s="132"/>
      <c r="E512" s="132"/>
      <c r="F512" s="132"/>
      <c r="G512" s="132"/>
      <c r="H512" s="114"/>
      <c r="I512" s="114"/>
      <c r="J512" s="114"/>
      <c r="K512" s="114"/>
      <c r="L512" s="114"/>
      <c r="M512" s="114"/>
      <c r="N512" s="114"/>
    </row>
    <row r="513" spans="2:14">
      <c r="B513" s="132"/>
      <c r="C513" s="132"/>
      <c r="D513" s="132"/>
      <c r="E513" s="132"/>
      <c r="F513" s="132"/>
      <c r="G513" s="132"/>
      <c r="H513" s="114"/>
      <c r="I513" s="114"/>
      <c r="J513" s="114"/>
      <c r="K513" s="114"/>
      <c r="L513" s="114"/>
      <c r="M513" s="114"/>
      <c r="N513" s="114"/>
    </row>
    <row r="514" spans="2:14">
      <c r="B514" s="132"/>
      <c r="C514" s="132"/>
      <c r="D514" s="132"/>
      <c r="E514" s="132"/>
      <c r="F514" s="132"/>
      <c r="G514" s="132"/>
      <c r="H514" s="114"/>
      <c r="I514" s="114"/>
      <c r="J514" s="114"/>
      <c r="K514" s="114"/>
      <c r="L514" s="114"/>
      <c r="M514" s="114"/>
      <c r="N514" s="114"/>
    </row>
    <row r="515" spans="2:14">
      <c r="B515" s="132"/>
      <c r="C515" s="132"/>
      <c r="D515" s="132"/>
      <c r="E515" s="132"/>
      <c r="F515" s="132"/>
      <c r="G515" s="132"/>
      <c r="H515" s="114"/>
      <c r="I515" s="114"/>
      <c r="J515" s="114"/>
      <c r="K515" s="114"/>
      <c r="L515" s="114"/>
      <c r="M515" s="114"/>
      <c r="N515" s="114"/>
    </row>
    <row r="516" spans="2:14">
      <c r="B516" s="132"/>
      <c r="C516" s="132"/>
      <c r="D516" s="132"/>
      <c r="E516" s="132"/>
      <c r="F516" s="132"/>
      <c r="G516" s="132"/>
      <c r="H516" s="114"/>
      <c r="I516" s="114"/>
      <c r="J516" s="114"/>
      <c r="K516" s="114"/>
      <c r="L516" s="114"/>
      <c r="M516" s="114"/>
      <c r="N516" s="114"/>
    </row>
    <row r="517" spans="2:14">
      <c r="B517" s="132"/>
      <c r="C517" s="132"/>
      <c r="D517" s="132"/>
      <c r="E517" s="132"/>
      <c r="F517" s="132"/>
      <c r="G517" s="132"/>
      <c r="H517" s="114"/>
      <c r="I517" s="114"/>
      <c r="J517" s="114"/>
      <c r="K517" s="114"/>
      <c r="L517" s="114"/>
      <c r="M517" s="114"/>
      <c r="N517" s="114"/>
    </row>
    <row r="518" spans="2:14">
      <c r="B518" s="132"/>
      <c r="C518" s="132"/>
      <c r="D518" s="132"/>
      <c r="E518" s="132"/>
      <c r="F518" s="132"/>
      <c r="G518" s="132"/>
      <c r="H518" s="114"/>
      <c r="I518" s="114"/>
      <c r="J518" s="114"/>
      <c r="K518" s="114"/>
      <c r="L518" s="114"/>
      <c r="M518" s="114"/>
      <c r="N518" s="114"/>
    </row>
    <row r="519" spans="2:14">
      <c r="B519" s="132"/>
      <c r="C519" s="132"/>
      <c r="D519" s="132"/>
      <c r="E519" s="132"/>
      <c r="F519" s="132"/>
      <c r="G519" s="132"/>
      <c r="H519" s="114"/>
      <c r="I519" s="114"/>
      <c r="J519" s="114"/>
      <c r="K519" s="114"/>
      <c r="L519" s="114"/>
      <c r="M519" s="114"/>
      <c r="N519" s="114"/>
    </row>
    <row r="520" spans="2:14">
      <c r="B520" s="132"/>
      <c r="C520" s="132"/>
      <c r="D520" s="132"/>
      <c r="E520" s="132"/>
      <c r="F520" s="132"/>
      <c r="G520" s="132"/>
      <c r="H520" s="114"/>
      <c r="I520" s="114"/>
      <c r="J520" s="114"/>
      <c r="K520" s="114"/>
      <c r="L520" s="114"/>
      <c r="M520" s="114"/>
      <c r="N520" s="114"/>
    </row>
    <row r="521" spans="2:14">
      <c r="B521" s="132"/>
      <c r="C521" s="132"/>
      <c r="D521" s="132"/>
      <c r="E521" s="132"/>
      <c r="F521" s="132"/>
      <c r="G521" s="132"/>
      <c r="H521" s="114"/>
      <c r="I521" s="114"/>
      <c r="J521" s="114"/>
      <c r="K521" s="114"/>
      <c r="L521" s="114"/>
      <c r="M521" s="114"/>
      <c r="N521" s="114"/>
    </row>
    <row r="522" spans="2:14">
      <c r="B522" s="132"/>
      <c r="C522" s="132"/>
      <c r="D522" s="132"/>
      <c r="E522" s="132"/>
      <c r="F522" s="132"/>
      <c r="G522" s="132"/>
      <c r="H522" s="114"/>
      <c r="I522" s="114"/>
      <c r="J522" s="114"/>
      <c r="K522" s="114"/>
      <c r="L522" s="114"/>
      <c r="M522" s="114"/>
      <c r="N522" s="114"/>
    </row>
    <row r="523" spans="2:14">
      <c r="B523" s="132"/>
      <c r="C523" s="132"/>
      <c r="D523" s="132"/>
      <c r="E523" s="132"/>
      <c r="F523" s="132"/>
      <c r="G523" s="132"/>
      <c r="H523" s="114"/>
      <c r="I523" s="114"/>
      <c r="J523" s="114"/>
      <c r="K523" s="114"/>
      <c r="L523" s="114"/>
      <c r="M523" s="114"/>
      <c r="N523" s="114"/>
    </row>
    <row r="524" spans="2:14">
      <c r="B524" s="132"/>
      <c r="C524" s="132"/>
      <c r="D524" s="132"/>
      <c r="E524" s="132"/>
      <c r="F524" s="132"/>
      <c r="G524" s="132"/>
      <c r="H524" s="114"/>
      <c r="I524" s="114"/>
      <c r="J524" s="114"/>
      <c r="K524" s="114"/>
      <c r="L524" s="114"/>
      <c r="M524" s="114"/>
      <c r="N524" s="114"/>
    </row>
    <row r="525" spans="2:14">
      <c r="B525" s="132"/>
      <c r="C525" s="132"/>
      <c r="D525" s="132"/>
      <c r="E525" s="132"/>
      <c r="F525" s="132"/>
      <c r="G525" s="132"/>
      <c r="H525" s="114"/>
      <c r="I525" s="114"/>
      <c r="J525" s="114"/>
      <c r="K525" s="114"/>
      <c r="L525" s="114"/>
      <c r="M525" s="114"/>
      <c r="N525" s="114"/>
    </row>
    <row r="526" spans="2:14">
      <c r="B526" s="132"/>
      <c r="C526" s="132"/>
      <c r="D526" s="132"/>
      <c r="E526" s="132"/>
      <c r="F526" s="132"/>
      <c r="G526" s="132"/>
      <c r="H526" s="114"/>
      <c r="I526" s="114"/>
      <c r="J526" s="114"/>
      <c r="K526" s="114"/>
      <c r="L526" s="114"/>
      <c r="M526" s="114"/>
      <c r="N526" s="114"/>
    </row>
    <row r="527" spans="2:14">
      <c r="B527" s="132"/>
      <c r="C527" s="132"/>
      <c r="D527" s="132"/>
      <c r="E527" s="132"/>
      <c r="F527" s="132"/>
      <c r="G527" s="132"/>
      <c r="H527" s="114"/>
      <c r="I527" s="114"/>
      <c r="J527" s="114"/>
      <c r="K527" s="114"/>
      <c r="L527" s="114"/>
      <c r="M527" s="114"/>
      <c r="N527" s="114"/>
    </row>
    <row r="528" spans="2:14">
      <c r="B528" s="132"/>
      <c r="C528" s="132"/>
      <c r="D528" s="132"/>
      <c r="E528" s="132"/>
      <c r="F528" s="132"/>
      <c r="G528" s="132"/>
      <c r="H528" s="114"/>
      <c r="I528" s="114"/>
      <c r="J528" s="114"/>
      <c r="K528" s="114"/>
      <c r="L528" s="114"/>
      <c r="M528" s="114"/>
      <c r="N528" s="114"/>
    </row>
    <row r="529" spans="2:14">
      <c r="B529" s="132"/>
      <c r="C529" s="132"/>
      <c r="D529" s="132"/>
      <c r="E529" s="132"/>
      <c r="F529" s="132"/>
      <c r="G529" s="132"/>
      <c r="H529" s="114"/>
      <c r="I529" s="114"/>
      <c r="J529" s="114"/>
      <c r="K529" s="114"/>
      <c r="L529" s="114"/>
      <c r="M529" s="114"/>
      <c r="N529" s="114"/>
    </row>
    <row r="530" spans="2:14">
      <c r="B530" s="132"/>
      <c r="C530" s="132"/>
      <c r="D530" s="132"/>
      <c r="E530" s="132"/>
      <c r="F530" s="132"/>
      <c r="G530" s="132"/>
      <c r="H530" s="114"/>
      <c r="I530" s="114"/>
      <c r="J530" s="114"/>
      <c r="K530" s="114"/>
      <c r="L530" s="114"/>
      <c r="M530" s="114"/>
      <c r="N530" s="114"/>
    </row>
    <row r="531" spans="2:14">
      <c r="B531" s="132"/>
      <c r="C531" s="132"/>
      <c r="D531" s="132"/>
      <c r="E531" s="132"/>
      <c r="F531" s="132"/>
      <c r="G531" s="132"/>
      <c r="H531" s="114"/>
      <c r="I531" s="114"/>
      <c r="J531" s="114"/>
      <c r="K531" s="114"/>
      <c r="L531" s="114"/>
      <c r="M531" s="114"/>
      <c r="N531" s="114"/>
    </row>
    <row r="532" spans="2:14">
      <c r="B532" s="132"/>
      <c r="C532" s="132"/>
      <c r="D532" s="132"/>
      <c r="E532" s="132"/>
      <c r="F532" s="132"/>
      <c r="G532" s="132"/>
      <c r="H532" s="114"/>
      <c r="I532" s="114"/>
      <c r="J532" s="114"/>
      <c r="K532" s="114"/>
      <c r="L532" s="114"/>
      <c r="M532" s="114"/>
      <c r="N532" s="114"/>
    </row>
    <row r="533" spans="2:14">
      <c r="B533" s="132"/>
      <c r="C533" s="132"/>
      <c r="D533" s="132"/>
      <c r="E533" s="132"/>
      <c r="F533" s="132"/>
      <c r="G533" s="132"/>
      <c r="H533" s="114"/>
      <c r="I533" s="114"/>
      <c r="J533" s="114"/>
      <c r="K533" s="114"/>
      <c r="L533" s="114"/>
      <c r="M533" s="114"/>
      <c r="N533" s="114"/>
    </row>
    <row r="534" spans="2:14">
      <c r="B534" s="132"/>
      <c r="C534" s="132"/>
      <c r="D534" s="132"/>
      <c r="E534" s="132"/>
      <c r="F534" s="132"/>
      <c r="G534" s="132"/>
      <c r="H534" s="114"/>
      <c r="I534" s="114"/>
      <c r="J534" s="114"/>
      <c r="K534" s="114"/>
      <c r="L534" s="114"/>
      <c r="M534" s="114"/>
      <c r="N534" s="114"/>
    </row>
    <row r="535" spans="2:14">
      <c r="B535" s="132"/>
      <c r="C535" s="132"/>
      <c r="D535" s="132"/>
      <c r="E535" s="132"/>
      <c r="F535" s="132"/>
      <c r="G535" s="132"/>
      <c r="H535" s="114"/>
      <c r="I535" s="114"/>
      <c r="J535" s="114"/>
      <c r="K535" s="114"/>
      <c r="L535" s="114"/>
      <c r="M535" s="114"/>
      <c r="N535" s="114"/>
    </row>
    <row r="536" spans="2:14">
      <c r="B536" s="132"/>
      <c r="C536" s="132"/>
      <c r="D536" s="132"/>
      <c r="E536" s="132"/>
      <c r="F536" s="132"/>
      <c r="G536" s="132"/>
      <c r="H536" s="114"/>
      <c r="I536" s="114"/>
      <c r="J536" s="114"/>
      <c r="K536" s="114"/>
      <c r="L536" s="114"/>
      <c r="M536" s="114"/>
      <c r="N536" s="114"/>
    </row>
    <row r="537" spans="2:14">
      <c r="B537" s="132"/>
      <c r="C537" s="132"/>
      <c r="D537" s="132"/>
      <c r="E537" s="132"/>
      <c r="F537" s="132"/>
      <c r="G537" s="132"/>
      <c r="H537" s="114"/>
      <c r="I537" s="114"/>
      <c r="J537" s="114"/>
      <c r="K537" s="114"/>
      <c r="L537" s="114"/>
      <c r="M537" s="114"/>
      <c r="N537" s="114"/>
    </row>
    <row r="538" spans="2:14">
      <c r="B538" s="132"/>
      <c r="C538" s="132"/>
      <c r="D538" s="132"/>
      <c r="E538" s="132"/>
      <c r="F538" s="132"/>
      <c r="G538" s="132"/>
      <c r="H538" s="114"/>
      <c r="I538" s="114"/>
      <c r="J538" s="114"/>
      <c r="K538" s="114"/>
      <c r="L538" s="114"/>
      <c r="M538" s="114"/>
      <c r="N538" s="114"/>
    </row>
    <row r="539" spans="2:14">
      <c r="B539" s="132"/>
      <c r="C539" s="132"/>
      <c r="D539" s="132"/>
      <c r="E539" s="132"/>
      <c r="F539" s="132"/>
      <c r="G539" s="132"/>
      <c r="H539" s="114"/>
      <c r="I539" s="114"/>
      <c r="J539" s="114"/>
      <c r="K539" s="114"/>
      <c r="L539" s="114"/>
      <c r="M539" s="114"/>
      <c r="N539" s="114"/>
    </row>
    <row r="540" spans="2:14">
      <c r="B540" s="132"/>
      <c r="C540" s="132"/>
      <c r="D540" s="132"/>
      <c r="E540" s="132"/>
      <c r="F540" s="132"/>
      <c r="G540" s="132"/>
      <c r="H540" s="114"/>
      <c r="I540" s="114"/>
      <c r="J540" s="114"/>
      <c r="K540" s="114"/>
      <c r="L540" s="114"/>
      <c r="M540" s="114"/>
      <c r="N540" s="114"/>
    </row>
    <row r="541" spans="2:14">
      <c r="B541" s="132"/>
      <c r="C541" s="132"/>
      <c r="D541" s="132"/>
      <c r="E541" s="132"/>
      <c r="F541" s="132"/>
      <c r="G541" s="132"/>
      <c r="H541" s="114"/>
      <c r="I541" s="114"/>
      <c r="J541" s="114"/>
      <c r="K541" s="114"/>
      <c r="L541" s="114"/>
      <c r="M541" s="114"/>
      <c r="N541" s="114"/>
    </row>
    <row r="542" spans="2:14">
      <c r="B542" s="132"/>
      <c r="C542" s="132"/>
      <c r="D542" s="132"/>
      <c r="E542" s="132"/>
      <c r="F542" s="132"/>
      <c r="G542" s="132"/>
      <c r="H542" s="114"/>
      <c r="I542" s="114"/>
      <c r="J542" s="114"/>
      <c r="K542" s="114"/>
      <c r="L542" s="114"/>
      <c r="M542" s="114"/>
      <c r="N542" s="114"/>
    </row>
    <row r="543" spans="2:14">
      <c r="B543" s="132"/>
      <c r="C543" s="132"/>
      <c r="D543" s="132"/>
      <c r="E543" s="132"/>
      <c r="F543" s="132"/>
      <c r="G543" s="132"/>
      <c r="H543" s="114"/>
      <c r="I543" s="114"/>
      <c r="J543" s="114"/>
      <c r="K543" s="114"/>
      <c r="L543" s="114"/>
      <c r="M543" s="114"/>
      <c r="N543" s="114"/>
    </row>
    <row r="544" spans="2:14">
      <c r="B544" s="132"/>
      <c r="C544" s="132"/>
      <c r="D544" s="132"/>
      <c r="E544" s="132"/>
      <c r="F544" s="132"/>
      <c r="G544" s="132"/>
      <c r="H544" s="114"/>
      <c r="I544" s="114"/>
      <c r="J544" s="114"/>
      <c r="K544" s="114"/>
      <c r="L544" s="114"/>
      <c r="M544" s="114"/>
      <c r="N544" s="114"/>
    </row>
    <row r="545" spans="2:14">
      <c r="B545" s="132"/>
      <c r="C545" s="132"/>
      <c r="D545" s="132"/>
      <c r="E545" s="132"/>
      <c r="F545" s="132"/>
      <c r="G545" s="132"/>
      <c r="H545" s="114"/>
      <c r="I545" s="114"/>
      <c r="J545" s="114"/>
      <c r="K545" s="114"/>
      <c r="L545" s="114"/>
      <c r="M545" s="114"/>
      <c r="N545" s="114"/>
    </row>
    <row r="546" spans="2:14">
      <c r="B546" s="132"/>
      <c r="C546" s="132"/>
      <c r="D546" s="132"/>
      <c r="E546" s="132"/>
      <c r="F546" s="132"/>
      <c r="G546" s="132"/>
      <c r="H546" s="114"/>
      <c r="I546" s="114"/>
      <c r="J546" s="114"/>
      <c r="K546" s="114"/>
      <c r="L546" s="114"/>
      <c r="M546" s="114"/>
      <c r="N546" s="114"/>
    </row>
    <row r="547" spans="2:14">
      <c r="B547" s="132"/>
      <c r="C547" s="132"/>
      <c r="D547" s="132"/>
      <c r="E547" s="132"/>
      <c r="F547" s="132"/>
      <c r="G547" s="132"/>
      <c r="H547" s="114"/>
      <c r="I547" s="114"/>
      <c r="J547" s="114"/>
      <c r="K547" s="114"/>
      <c r="L547" s="114"/>
      <c r="M547" s="114"/>
      <c r="N547" s="114"/>
    </row>
    <row r="548" spans="2:14">
      <c r="B548" s="132"/>
      <c r="C548" s="132"/>
      <c r="D548" s="132"/>
      <c r="E548" s="132"/>
      <c r="F548" s="132"/>
      <c r="G548" s="132"/>
      <c r="H548" s="114"/>
      <c r="I548" s="114"/>
      <c r="J548" s="114"/>
      <c r="K548" s="114"/>
      <c r="L548" s="114"/>
      <c r="M548" s="114"/>
      <c r="N548" s="114"/>
    </row>
    <row r="549" spans="2:14">
      <c r="B549" s="132"/>
      <c r="C549" s="132"/>
      <c r="D549" s="132"/>
      <c r="E549" s="132"/>
      <c r="F549" s="132"/>
      <c r="G549" s="132"/>
      <c r="H549" s="114"/>
      <c r="I549" s="114"/>
      <c r="J549" s="114"/>
      <c r="K549" s="114"/>
      <c r="L549" s="114"/>
      <c r="M549" s="114"/>
      <c r="N549" s="114"/>
    </row>
    <row r="550" spans="2:14">
      <c r="B550" s="132"/>
      <c r="C550" s="132"/>
      <c r="D550" s="132"/>
      <c r="E550" s="132"/>
      <c r="F550" s="132"/>
      <c r="G550" s="132"/>
      <c r="H550" s="114"/>
      <c r="I550" s="114"/>
      <c r="J550" s="114"/>
      <c r="K550" s="114"/>
      <c r="L550" s="114"/>
      <c r="M550" s="114"/>
      <c r="N550" s="114"/>
    </row>
    <row r="551" spans="2:14">
      <c r="B551" s="132"/>
      <c r="C551" s="132"/>
      <c r="D551" s="132"/>
      <c r="E551" s="132"/>
      <c r="F551" s="132"/>
      <c r="G551" s="132"/>
      <c r="H551" s="114"/>
      <c r="I551" s="114"/>
      <c r="J551" s="114"/>
      <c r="K551" s="114"/>
      <c r="L551" s="114"/>
      <c r="M551" s="114"/>
      <c r="N551" s="114"/>
    </row>
    <row r="552" spans="2:14">
      <c r="B552" s="132"/>
      <c r="C552" s="132"/>
      <c r="D552" s="132"/>
      <c r="E552" s="132"/>
      <c r="F552" s="132"/>
      <c r="G552" s="132"/>
      <c r="H552" s="114"/>
      <c r="I552" s="114"/>
      <c r="J552" s="114"/>
      <c r="K552" s="114"/>
      <c r="L552" s="114"/>
      <c r="M552" s="114"/>
      <c r="N552" s="114"/>
    </row>
    <row r="553" spans="2:14">
      <c r="B553" s="132"/>
      <c r="C553" s="132"/>
      <c r="D553" s="132"/>
      <c r="E553" s="132"/>
      <c r="F553" s="132"/>
      <c r="G553" s="132"/>
      <c r="H553" s="114"/>
      <c r="I553" s="114"/>
      <c r="J553" s="114"/>
      <c r="K553" s="114"/>
      <c r="L553" s="114"/>
      <c r="M553" s="114"/>
      <c r="N553" s="114"/>
    </row>
    <row r="554" spans="2:14">
      <c r="B554" s="132"/>
      <c r="C554" s="132"/>
      <c r="D554" s="132"/>
      <c r="E554" s="132"/>
      <c r="F554" s="132"/>
      <c r="G554" s="132"/>
      <c r="H554" s="114"/>
      <c r="I554" s="114"/>
      <c r="J554" s="114"/>
      <c r="K554" s="114"/>
      <c r="L554" s="114"/>
      <c r="M554" s="114"/>
      <c r="N554" s="114"/>
    </row>
    <row r="555" spans="2:14">
      <c r="B555" s="132"/>
      <c r="C555" s="132"/>
      <c r="D555" s="132"/>
      <c r="E555" s="132"/>
      <c r="F555" s="132"/>
      <c r="G555" s="132"/>
      <c r="H555" s="114"/>
      <c r="I555" s="114"/>
      <c r="J555" s="114"/>
      <c r="K555" s="114"/>
      <c r="L555" s="114"/>
      <c r="M555" s="114"/>
      <c r="N555" s="114"/>
    </row>
    <row r="556" spans="2:14">
      <c r="B556" s="132"/>
      <c r="C556" s="132"/>
      <c r="D556" s="132"/>
      <c r="E556" s="132"/>
      <c r="F556" s="132"/>
      <c r="G556" s="132"/>
      <c r="H556" s="114"/>
      <c r="I556" s="114"/>
      <c r="J556" s="114"/>
      <c r="K556" s="114"/>
      <c r="L556" s="114"/>
      <c r="M556" s="114"/>
      <c r="N556" s="114"/>
    </row>
    <row r="557" spans="2:14">
      <c r="B557" s="132"/>
      <c r="C557" s="132"/>
      <c r="D557" s="132"/>
      <c r="E557" s="132"/>
      <c r="F557" s="132"/>
      <c r="G557" s="132"/>
      <c r="H557" s="114"/>
      <c r="I557" s="114"/>
      <c r="J557" s="114"/>
      <c r="K557" s="114"/>
      <c r="L557" s="114"/>
      <c r="M557" s="114"/>
      <c r="N557" s="114"/>
    </row>
    <row r="558" spans="2:14">
      <c r="B558" s="132"/>
      <c r="C558" s="132"/>
      <c r="D558" s="132"/>
      <c r="E558" s="132"/>
      <c r="F558" s="132"/>
      <c r="G558" s="132"/>
      <c r="H558" s="114"/>
      <c r="I558" s="114"/>
      <c r="J558" s="114"/>
      <c r="K558" s="114"/>
      <c r="L558" s="114"/>
      <c r="M558" s="114"/>
      <c r="N558" s="114"/>
    </row>
    <row r="559" spans="2:14">
      <c r="B559" s="132"/>
      <c r="C559" s="132"/>
      <c r="D559" s="132"/>
      <c r="E559" s="132"/>
      <c r="F559" s="132"/>
      <c r="G559" s="132"/>
      <c r="H559" s="114"/>
      <c r="I559" s="114"/>
      <c r="J559" s="114"/>
      <c r="K559" s="114"/>
      <c r="L559" s="114"/>
      <c r="M559" s="114"/>
      <c r="N559" s="114"/>
    </row>
    <row r="560" spans="2:14">
      <c r="B560" s="132"/>
      <c r="C560" s="132"/>
      <c r="D560" s="132"/>
      <c r="E560" s="132"/>
      <c r="F560" s="132"/>
      <c r="G560" s="132"/>
      <c r="H560" s="114"/>
      <c r="I560" s="114"/>
      <c r="J560" s="114"/>
      <c r="K560" s="114"/>
      <c r="L560" s="114"/>
      <c r="M560" s="114"/>
      <c r="N560" s="114"/>
    </row>
    <row r="561" spans="2:14">
      <c r="B561" s="132"/>
      <c r="C561" s="132"/>
      <c r="D561" s="132"/>
      <c r="E561" s="132"/>
      <c r="F561" s="132"/>
      <c r="G561" s="132"/>
      <c r="H561" s="114"/>
      <c r="I561" s="114"/>
      <c r="J561" s="114"/>
      <c r="K561" s="114"/>
      <c r="L561" s="114"/>
      <c r="M561" s="114"/>
      <c r="N561" s="114"/>
    </row>
    <row r="562" spans="2:14">
      <c r="B562" s="132"/>
      <c r="C562" s="132"/>
      <c r="D562" s="132"/>
      <c r="E562" s="132"/>
      <c r="F562" s="132"/>
      <c r="G562" s="132"/>
      <c r="H562" s="114"/>
      <c r="I562" s="114"/>
      <c r="J562" s="114"/>
      <c r="K562" s="114"/>
      <c r="L562" s="114"/>
      <c r="M562" s="114"/>
      <c r="N562" s="114"/>
    </row>
    <row r="563" spans="2:14">
      <c r="B563" s="132"/>
      <c r="C563" s="132"/>
      <c r="D563" s="132"/>
      <c r="E563" s="132"/>
      <c r="F563" s="132"/>
      <c r="G563" s="132"/>
      <c r="H563" s="114"/>
      <c r="I563" s="114"/>
      <c r="J563" s="114"/>
      <c r="K563" s="114"/>
      <c r="L563" s="114"/>
      <c r="M563" s="114"/>
      <c r="N563" s="114"/>
    </row>
    <row r="564" spans="2:14">
      <c r="B564" s="132"/>
      <c r="C564" s="132"/>
      <c r="D564" s="132"/>
      <c r="E564" s="132"/>
      <c r="F564" s="132"/>
      <c r="G564" s="132"/>
      <c r="H564" s="114"/>
      <c r="I564" s="114"/>
      <c r="J564" s="114"/>
      <c r="K564" s="114"/>
      <c r="L564" s="114"/>
      <c r="M564" s="114"/>
      <c r="N564" s="114"/>
    </row>
    <row r="565" spans="2:14">
      <c r="B565" s="132"/>
      <c r="C565" s="132"/>
      <c r="D565" s="132"/>
      <c r="E565" s="132"/>
      <c r="F565" s="132"/>
      <c r="G565" s="132"/>
      <c r="H565" s="114"/>
      <c r="I565" s="114"/>
      <c r="J565" s="114"/>
      <c r="K565" s="114"/>
      <c r="L565" s="114"/>
      <c r="M565" s="114"/>
      <c r="N565" s="114"/>
    </row>
    <row r="566" spans="2:14">
      <c r="B566" s="132"/>
      <c r="C566" s="132"/>
      <c r="D566" s="132"/>
      <c r="E566" s="132"/>
      <c r="F566" s="132"/>
      <c r="G566" s="132"/>
      <c r="H566" s="114"/>
      <c r="I566" s="114"/>
      <c r="J566" s="114"/>
      <c r="K566" s="114"/>
      <c r="L566" s="114"/>
      <c r="M566" s="114"/>
      <c r="N566" s="114"/>
    </row>
    <row r="567" spans="2:14">
      <c r="B567" s="132"/>
      <c r="C567" s="132"/>
      <c r="D567" s="132"/>
      <c r="E567" s="132"/>
      <c r="F567" s="132"/>
      <c r="G567" s="132"/>
      <c r="H567" s="114"/>
      <c r="I567" s="114"/>
      <c r="J567" s="114"/>
      <c r="K567" s="114"/>
      <c r="L567" s="114"/>
      <c r="M567" s="114"/>
      <c r="N567" s="114"/>
    </row>
    <row r="568" spans="2:14">
      <c r="B568" s="132"/>
      <c r="C568" s="132"/>
      <c r="D568" s="132"/>
      <c r="E568" s="132"/>
      <c r="F568" s="132"/>
      <c r="G568" s="132"/>
      <c r="H568" s="114"/>
      <c r="I568" s="114"/>
      <c r="J568" s="114"/>
      <c r="K568" s="114"/>
      <c r="L568" s="114"/>
      <c r="M568" s="114"/>
      <c r="N568" s="114"/>
    </row>
    <row r="569" spans="2:14">
      <c r="B569" s="132"/>
      <c r="C569" s="132"/>
      <c r="D569" s="132"/>
      <c r="E569" s="132"/>
      <c r="F569" s="132"/>
      <c r="G569" s="132"/>
      <c r="H569" s="114"/>
      <c r="I569" s="114"/>
      <c r="J569" s="114"/>
      <c r="K569" s="114"/>
      <c r="L569" s="114"/>
      <c r="M569" s="114"/>
      <c r="N569" s="114"/>
    </row>
    <row r="570" spans="2:14">
      <c r="B570" s="132"/>
      <c r="C570" s="132"/>
      <c r="D570" s="132"/>
      <c r="E570" s="132"/>
      <c r="F570" s="132"/>
      <c r="G570" s="132"/>
      <c r="H570" s="114"/>
      <c r="I570" s="114"/>
      <c r="J570" s="114"/>
      <c r="K570" s="114"/>
      <c r="L570" s="114"/>
      <c r="M570" s="114"/>
      <c r="N570" s="114"/>
    </row>
    <row r="571" spans="2:14">
      <c r="B571" s="132"/>
      <c r="C571" s="132"/>
      <c r="D571" s="132"/>
      <c r="E571" s="132"/>
      <c r="F571" s="132"/>
      <c r="G571" s="132"/>
      <c r="H571" s="114"/>
      <c r="I571" s="114"/>
      <c r="J571" s="114"/>
      <c r="K571" s="114"/>
      <c r="L571" s="114"/>
      <c r="M571" s="114"/>
      <c r="N571" s="114"/>
    </row>
    <row r="572" spans="2:14">
      <c r="B572" s="132"/>
      <c r="C572" s="132"/>
      <c r="D572" s="132"/>
      <c r="E572" s="132"/>
      <c r="F572" s="132"/>
      <c r="G572" s="132"/>
      <c r="H572" s="114"/>
      <c r="I572" s="114"/>
      <c r="J572" s="114"/>
      <c r="K572" s="114"/>
      <c r="L572" s="114"/>
      <c r="M572" s="114"/>
      <c r="N572" s="114"/>
    </row>
    <row r="573" spans="2:14">
      <c r="B573" s="132"/>
      <c r="C573" s="132"/>
      <c r="D573" s="132"/>
      <c r="E573" s="132"/>
      <c r="F573" s="132"/>
      <c r="G573" s="132"/>
      <c r="H573" s="114"/>
      <c r="I573" s="114"/>
      <c r="J573" s="114"/>
      <c r="K573" s="114"/>
      <c r="L573" s="114"/>
      <c r="M573" s="114"/>
      <c r="N573" s="11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90 B92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0.71093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151</v>
      </c>
      <c r="C1" s="77" t="s" vm="1">
        <v>224</v>
      </c>
    </row>
    <row r="2" spans="2:15">
      <c r="B2" s="56" t="s">
        <v>150</v>
      </c>
      <c r="C2" s="77" t="s">
        <v>225</v>
      </c>
    </row>
    <row r="3" spans="2:15">
      <c r="B3" s="56" t="s">
        <v>152</v>
      </c>
      <c r="C3" s="77" t="s">
        <v>226</v>
      </c>
    </row>
    <row r="4" spans="2:15">
      <c r="B4" s="56" t="s">
        <v>153</v>
      </c>
      <c r="C4" s="77">
        <v>2208</v>
      </c>
    </row>
    <row r="6" spans="2:15" ht="26.25" customHeight="1">
      <c r="B6" s="161" t="s">
        <v>179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</row>
    <row r="7" spans="2:15" ht="26.25" customHeight="1">
      <c r="B7" s="161" t="s">
        <v>96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3"/>
    </row>
    <row r="8" spans="2:15" s="3" customFormat="1" ht="78.75">
      <c r="B8" s="22" t="s">
        <v>120</v>
      </c>
      <c r="C8" s="30" t="s">
        <v>45</v>
      </c>
      <c r="D8" s="30" t="s">
        <v>124</v>
      </c>
      <c r="E8" s="30" t="s">
        <v>122</v>
      </c>
      <c r="F8" s="30" t="s">
        <v>66</v>
      </c>
      <c r="G8" s="30" t="s">
        <v>15</v>
      </c>
      <c r="H8" s="30" t="s">
        <v>67</v>
      </c>
      <c r="I8" s="30" t="s">
        <v>106</v>
      </c>
      <c r="J8" s="30" t="s">
        <v>208</v>
      </c>
      <c r="K8" s="30" t="s">
        <v>207</v>
      </c>
      <c r="L8" s="30" t="s">
        <v>63</v>
      </c>
      <c r="M8" s="30" t="s">
        <v>60</v>
      </c>
      <c r="N8" s="30" t="s">
        <v>154</v>
      </c>
      <c r="O8" s="20" t="s">
        <v>156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215</v>
      </c>
      <c r="K9" s="32"/>
      <c r="L9" s="32" t="s">
        <v>211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78" t="s">
        <v>31</v>
      </c>
      <c r="C11" s="79"/>
      <c r="D11" s="79"/>
      <c r="E11" s="79"/>
      <c r="F11" s="79"/>
      <c r="G11" s="79"/>
      <c r="H11" s="79"/>
      <c r="I11" s="79"/>
      <c r="J11" s="86"/>
      <c r="K11" s="88"/>
      <c r="L11" s="86">
        <v>100.62762526799997</v>
      </c>
      <c r="M11" s="79"/>
      <c r="N11" s="87">
        <v>1</v>
      </c>
      <c r="O11" s="87">
        <f>L11/'סכום נכסי הקרן'!$C$42</f>
        <v>8.1599499035460009E-4</v>
      </c>
    </row>
    <row r="12" spans="2:15" s="4" customFormat="1" ht="18" customHeight="1">
      <c r="B12" s="102" t="s">
        <v>202</v>
      </c>
      <c r="C12" s="79"/>
      <c r="D12" s="79"/>
      <c r="E12" s="79"/>
      <c r="F12" s="79"/>
      <c r="G12" s="79"/>
      <c r="H12" s="79"/>
      <c r="I12" s="79"/>
      <c r="J12" s="86"/>
      <c r="K12" s="88"/>
      <c r="L12" s="86">
        <v>100.62762526799999</v>
      </c>
      <c r="M12" s="79"/>
      <c r="N12" s="87">
        <v>1.0000000000000002</v>
      </c>
      <c r="O12" s="87">
        <f>L12/'סכום נכסי הקרן'!$C$42</f>
        <v>8.159949903546002E-4</v>
      </c>
    </row>
    <row r="13" spans="2:15">
      <c r="B13" s="96" t="s">
        <v>29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100.62762526799999</v>
      </c>
      <c r="M13" s="81"/>
      <c r="N13" s="90">
        <v>1.0000000000000002</v>
      </c>
      <c r="O13" s="90">
        <f>L13/'סכום נכסי הקרן'!$C$42</f>
        <v>8.159949903546002E-4</v>
      </c>
    </row>
    <row r="14" spans="2:15">
      <c r="B14" s="85" t="s">
        <v>1494</v>
      </c>
      <c r="C14" s="79" t="s">
        <v>1495</v>
      </c>
      <c r="D14" s="92" t="s">
        <v>129</v>
      </c>
      <c r="E14" s="79"/>
      <c r="F14" s="92" t="s">
        <v>1352</v>
      </c>
      <c r="G14" s="79" t="s">
        <v>1496</v>
      </c>
      <c r="H14" s="79"/>
      <c r="I14" s="92" t="s">
        <v>139</v>
      </c>
      <c r="J14" s="86">
        <v>36.383441999999995</v>
      </c>
      <c r="K14" s="88">
        <v>2857</v>
      </c>
      <c r="L14" s="86">
        <v>3.9552022799999995</v>
      </c>
      <c r="M14" s="87">
        <v>3.0605072733561087E-7</v>
      </c>
      <c r="N14" s="87">
        <v>3.9305332600925155E-2</v>
      </c>
      <c r="O14" s="87">
        <f>L14/'סכום נכסי הקרן'!$C$42</f>
        <v>3.2072954496576274E-5</v>
      </c>
    </row>
    <row r="15" spans="2:15">
      <c r="B15" s="85" t="s">
        <v>1497</v>
      </c>
      <c r="C15" s="79" t="s">
        <v>1498</v>
      </c>
      <c r="D15" s="92" t="s">
        <v>129</v>
      </c>
      <c r="E15" s="79"/>
      <c r="F15" s="92" t="s">
        <v>1352</v>
      </c>
      <c r="G15" s="79" t="s">
        <v>1496</v>
      </c>
      <c r="H15" s="79"/>
      <c r="I15" s="92" t="s">
        <v>146</v>
      </c>
      <c r="J15" s="86">
        <v>140.61299999999997</v>
      </c>
      <c r="K15" s="88">
        <f>131400/100</f>
        <v>1314</v>
      </c>
      <c r="L15" s="86">
        <v>5.9642297589999984</v>
      </c>
      <c r="M15" s="87">
        <v>8.933360362764752E-7</v>
      </c>
      <c r="N15" s="87">
        <v>5.9270302196991718E-2</v>
      </c>
      <c r="O15" s="87">
        <f>L15/'סכום נכסי הקרן'!$C$42</f>
        <v>4.8364269669548492E-5</v>
      </c>
    </row>
    <row r="16" spans="2:15">
      <c r="B16" s="85" t="s">
        <v>1499</v>
      </c>
      <c r="C16" s="79" t="s">
        <v>1500</v>
      </c>
      <c r="D16" s="92" t="s">
        <v>27</v>
      </c>
      <c r="E16" s="79"/>
      <c r="F16" s="92" t="s">
        <v>1352</v>
      </c>
      <c r="G16" s="79" t="s">
        <v>1496</v>
      </c>
      <c r="H16" s="79"/>
      <c r="I16" s="92" t="s">
        <v>139</v>
      </c>
      <c r="J16" s="86">
        <v>3.1364789999999996</v>
      </c>
      <c r="K16" s="88">
        <v>29935</v>
      </c>
      <c r="L16" s="86">
        <v>3.572534039999999</v>
      </c>
      <c r="M16" s="87">
        <v>6.7251515664827682E-7</v>
      </c>
      <c r="N16" s="87">
        <v>3.5502517628586833E-2</v>
      </c>
      <c r="O16" s="87">
        <f>L16/'סכום נכסי הקרן'!$C$42</f>
        <v>2.8969876529902734E-5</v>
      </c>
    </row>
    <row r="17" spans="2:15">
      <c r="B17" s="85" t="s">
        <v>1501</v>
      </c>
      <c r="C17" s="79" t="s">
        <v>1502</v>
      </c>
      <c r="D17" s="92" t="s">
        <v>129</v>
      </c>
      <c r="E17" s="79"/>
      <c r="F17" s="92" t="s">
        <v>1352</v>
      </c>
      <c r="G17" s="79" t="s">
        <v>1496</v>
      </c>
      <c r="H17" s="79"/>
      <c r="I17" s="92" t="s">
        <v>137</v>
      </c>
      <c r="J17" s="86">
        <v>706.71736499999986</v>
      </c>
      <c r="K17" s="88">
        <v>1393.3</v>
      </c>
      <c r="L17" s="86">
        <v>34.286185234999991</v>
      </c>
      <c r="M17" s="87">
        <v>9.1791058692577271E-7</v>
      </c>
      <c r="N17" s="87">
        <v>0.34072338628369825</v>
      </c>
      <c r="O17" s="87">
        <f>L17/'סכום נכסי הקרן'!$C$42</f>
        <v>2.7802857630415304E-4</v>
      </c>
    </row>
    <row r="18" spans="2:15">
      <c r="B18" s="85" t="s">
        <v>1503</v>
      </c>
      <c r="C18" s="79" t="s">
        <v>1504</v>
      </c>
      <c r="D18" s="92" t="s">
        <v>27</v>
      </c>
      <c r="E18" s="79"/>
      <c r="F18" s="92" t="s">
        <v>1352</v>
      </c>
      <c r="G18" s="79" t="s">
        <v>1496</v>
      </c>
      <c r="H18" s="79"/>
      <c r="I18" s="92" t="s">
        <v>146</v>
      </c>
      <c r="J18" s="86">
        <v>18.346661999999995</v>
      </c>
      <c r="K18" s="88">
        <f>992257.8/100</f>
        <v>9922.5780000000013</v>
      </c>
      <c r="L18" s="86">
        <v>5.876450846</v>
      </c>
      <c r="M18" s="87">
        <v>4.1395095013622019E-6</v>
      </c>
      <c r="N18" s="87">
        <v>5.8397987931736846E-2</v>
      </c>
      <c r="O18" s="87">
        <f>L18/'סכום נכסי הקרן'!$C$42</f>
        <v>4.7652465599085657E-5</v>
      </c>
    </row>
    <row r="19" spans="2:15">
      <c r="B19" s="85" t="s">
        <v>1505</v>
      </c>
      <c r="C19" s="79" t="s">
        <v>1506</v>
      </c>
      <c r="D19" s="92" t="s">
        <v>129</v>
      </c>
      <c r="E19" s="79"/>
      <c r="F19" s="92" t="s">
        <v>1352</v>
      </c>
      <c r="G19" s="79" t="s">
        <v>1496</v>
      </c>
      <c r="H19" s="79"/>
      <c r="I19" s="92" t="s">
        <v>137</v>
      </c>
      <c r="J19" s="86">
        <v>74.063162999999989</v>
      </c>
      <c r="K19" s="88">
        <v>18214.509999999998</v>
      </c>
      <c r="L19" s="86">
        <v>46.973023107999992</v>
      </c>
      <c r="M19" s="87">
        <v>1.4773949092510035E-6</v>
      </c>
      <c r="N19" s="87">
        <v>0.46680047335806124</v>
      </c>
      <c r="O19" s="87">
        <f>L19/'סכום נכסי הקרן'!$C$42</f>
        <v>3.8090684775533395E-4</v>
      </c>
    </row>
    <row r="20" spans="2:15">
      <c r="B20" s="82"/>
      <c r="C20" s="79"/>
      <c r="D20" s="79"/>
      <c r="E20" s="79"/>
      <c r="F20" s="79"/>
      <c r="G20" s="79"/>
      <c r="H20" s="79"/>
      <c r="I20" s="79"/>
      <c r="J20" s="86"/>
      <c r="K20" s="88"/>
      <c r="L20" s="79"/>
      <c r="M20" s="79"/>
      <c r="N20" s="87"/>
      <c r="O20" s="79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133" t="s">
        <v>223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133" t="s">
        <v>117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133" t="s">
        <v>206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133" t="s">
        <v>214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132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32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32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32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32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32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32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32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32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32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32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32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32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32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32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32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32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32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32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32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32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32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32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32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32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32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32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32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32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32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32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32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32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32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32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32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32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32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32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32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32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32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32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32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32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32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32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32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32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32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32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32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32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32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32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32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32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32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32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32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32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32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32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32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32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32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32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32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32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32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32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32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32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32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32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32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32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32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32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32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32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32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32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32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32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32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32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32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32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32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32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32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32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32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32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32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32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32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32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32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32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32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32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32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32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32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32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32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32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32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32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32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32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32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32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32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32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32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32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32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32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32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32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32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32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32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32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32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32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32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32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32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32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32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32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32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32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32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32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32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32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32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32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32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32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32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32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32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32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32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32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32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32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32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32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32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32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32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32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32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32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32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32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32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32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32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32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32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32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32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32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32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32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32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32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32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32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32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32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32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32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32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32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32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32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32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32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32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32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32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32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32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32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32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32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32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32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32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32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32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32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32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32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32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32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39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39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40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32"/>
      <c r="C328" s="132"/>
      <c r="D328" s="132"/>
      <c r="E328" s="132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32"/>
      <c r="C329" s="132"/>
      <c r="D329" s="132"/>
      <c r="E329" s="132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32"/>
      <c r="C330" s="132"/>
      <c r="D330" s="132"/>
      <c r="E330" s="132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32"/>
      <c r="C331" s="132"/>
      <c r="D331" s="132"/>
      <c r="E331" s="132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32"/>
      <c r="C332" s="132"/>
      <c r="D332" s="132"/>
      <c r="E332" s="132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32"/>
      <c r="C333" s="132"/>
      <c r="D333" s="132"/>
      <c r="E333" s="132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32"/>
      <c r="C334" s="132"/>
      <c r="D334" s="132"/>
      <c r="E334" s="132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32"/>
      <c r="C335" s="132"/>
      <c r="D335" s="132"/>
      <c r="E335" s="132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32"/>
      <c r="C336" s="132"/>
      <c r="D336" s="132"/>
      <c r="E336" s="132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32"/>
      <c r="C337" s="132"/>
      <c r="D337" s="132"/>
      <c r="E337" s="132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32"/>
      <c r="C338" s="132"/>
      <c r="D338" s="132"/>
      <c r="E338" s="132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32"/>
      <c r="C339" s="132"/>
      <c r="D339" s="132"/>
      <c r="E339" s="132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32"/>
      <c r="C340" s="132"/>
      <c r="D340" s="132"/>
      <c r="E340" s="132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32"/>
      <c r="C341" s="132"/>
      <c r="D341" s="132"/>
      <c r="E341" s="132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32"/>
      <c r="C342" s="132"/>
      <c r="D342" s="132"/>
      <c r="E342" s="132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32"/>
      <c r="C343" s="132"/>
      <c r="D343" s="132"/>
      <c r="E343" s="132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32"/>
      <c r="C344" s="132"/>
      <c r="D344" s="132"/>
      <c r="E344" s="132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32"/>
      <c r="C345" s="132"/>
      <c r="D345" s="132"/>
      <c r="E345" s="132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32"/>
      <c r="C346" s="132"/>
      <c r="D346" s="132"/>
      <c r="E346" s="132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32"/>
      <c r="C347" s="132"/>
      <c r="D347" s="132"/>
      <c r="E347" s="132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32"/>
      <c r="C348" s="132"/>
      <c r="D348" s="132"/>
      <c r="E348" s="132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32"/>
      <c r="C349" s="132"/>
      <c r="D349" s="132"/>
      <c r="E349" s="132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32"/>
      <c r="C350" s="132"/>
      <c r="D350" s="132"/>
      <c r="E350" s="132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32"/>
      <c r="C351" s="132"/>
      <c r="D351" s="132"/>
      <c r="E351" s="132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32"/>
      <c r="C352" s="132"/>
      <c r="D352" s="132"/>
      <c r="E352" s="132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32"/>
      <c r="C353" s="132"/>
      <c r="D353" s="132"/>
      <c r="E353" s="132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32"/>
      <c r="C354" s="132"/>
      <c r="D354" s="132"/>
      <c r="E354" s="132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32"/>
      <c r="C355" s="132"/>
      <c r="D355" s="132"/>
      <c r="E355" s="132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32"/>
      <c r="C356" s="132"/>
      <c r="D356" s="132"/>
      <c r="E356" s="132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32"/>
      <c r="C357" s="132"/>
      <c r="D357" s="132"/>
      <c r="E357" s="132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32"/>
      <c r="C358" s="132"/>
      <c r="D358" s="132"/>
      <c r="E358" s="132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32"/>
      <c r="C359" s="132"/>
      <c r="D359" s="132"/>
      <c r="E359" s="132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32"/>
      <c r="C360" s="132"/>
      <c r="D360" s="132"/>
      <c r="E360" s="132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32"/>
      <c r="C361" s="132"/>
      <c r="D361" s="132"/>
      <c r="E361" s="132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32"/>
      <c r="C362" s="132"/>
      <c r="D362" s="132"/>
      <c r="E362" s="132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32"/>
      <c r="C363" s="132"/>
      <c r="D363" s="132"/>
      <c r="E363" s="132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32"/>
      <c r="C364" s="132"/>
      <c r="D364" s="132"/>
      <c r="E364" s="132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32"/>
      <c r="C365" s="132"/>
      <c r="D365" s="132"/>
      <c r="E365" s="132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32"/>
      <c r="C366" s="132"/>
      <c r="D366" s="132"/>
      <c r="E366" s="132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32"/>
      <c r="C367" s="132"/>
      <c r="D367" s="132"/>
      <c r="E367" s="132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32"/>
      <c r="C368" s="132"/>
      <c r="D368" s="132"/>
      <c r="E368" s="132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32"/>
      <c r="C369" s="132"/>
      <c r="D369" s="132"/>
      <c r="E369" s="132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32"/>
      <c r="C370" s="132"/>
      <c r="D370" s="132"/>
      <c r="E370" s="132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32"/>
      <c r="C371" s="132"/>
      <c r="D371" s="132"/>
      <c r="E371" s="132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32"/>
      <c r="C372" s="132"/>
      <c r="D372" s="132"/>
      <c r="E372" s="132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32"/>
      <c r="C373" s="132"/>
      <c r="D373" s="132"/>
      <c r="E373" s="132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32"/>
      <c r="C374" s="132"/>
      <c r="D374" s="132"/>
      <c r="E374" s="132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32"/>
      <c r="C375" s="132"/>
      <c r="D375" s="132"/>
      <c r="E375" s="132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32"/>
      <c r="C376" s="132"/>
      <c r="D376" s="132"/>
      <c r="E376" s="132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32"/>
      <c r="C377" s="132"/>
      <c r="D377" s="132"/>
      <c r="E377" s="132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32"/>
      <c r="C378" s="132"/>
      <c r="D378" s="132"/>
      <c r="E378" s="132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32"/>
      <c r="C379" s="132"/>
      <c r="D379" s="132"/>
      <c r="E379" s="132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32"/>
      <c r="C380" s="132"/>
      <c r="D380" s="132"/>
      <c r="E380" s="132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32"/>
      <c r="C381" s="132"/>
      <c r="D381" s="132"/>
      <c r="E381" s="132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32"/>
      <c r="C382" s="132"/>
      <c r="D382" s="132"/>
      <c r="E382" s="132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32"/>
      <c r="C383" s="132"/>
      <c r="D383" s="132"/>
      <c r="E383" s="132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32"/>
      <c r="C384" s="132"/>
      <c r="D384" s="132"/>
      <c r="E384" s="132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32"/>
      <c r="C385" s="132"/>
      <c r="D385" s="132"/>
      <c r="E385" s="132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32"/>
      <c r="C386" s="132"/>
      <c r="D386" s="132"/>
      <c r="E386" s="132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32"/>
      <c r="C387" s="132"/>
      <c r="D387" s="132"/>
      <c r="E387" s="132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32"/>
      <c r="C388" s="132"/>
      <c r="D388" s="132"/>
      <c r="E388" s="132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32"/>
      <c r="C389" s="132"/>
      <c r="D389" s="132"/>
      <c r="E389" s="132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32"/>
      <c r="C390" s="132"/>
      <c r="D390" s="132"/>
      <c r="E390" s="132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32"/>
      <c r="C391" s="132"/>
      <c r="D391" s="132"/>
      <c r="E391" s="132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32"/>
      <c r="C392" s="132"/>
      <c r="D392" s="132"/>
      <c r="E392" s="132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32"/>
      <c r="C393" s="132"/>
      <c r="D393" s="132"/>
      <c r="E393" s="132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32"/>
      <c r="C394" s="132"/>
      <c r="D394" s="132"/>
      <c r="E394" s="132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32"/>
      <c r="C395" s="132"/>
      <c r="D395" s="132"/>
      <c r="E395" s="132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32"/>
      <c r="C396" s="132"/>
      <c r="D396" s="132"/>
      <c r="E396" s="132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32"/>
      <c r="C397" s="132"/>
      <c r="D397" s="132"/>
      <c r="E397" s="132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32"/>
      <c r="C398" s="132"/>
      <c r="D398" s="132"/>
      <c r="E398" s="132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32"/>
      <c r="C399" s="132"/>
      <c r="D399" s="132"/>
      <c r="E399" s="132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32"/>
      <c r="C400" s="132"/>
      <c r="D400" s="132"/>
      <c r="E400" s="132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32"/>
      <c r="C401" s="132"/>
      <c r="D401" s="132"/>
      <c r="E401" s="132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32"/>
      <c r="C402" s="132"/>
      <c r="D402" s="132"/>
      <c r="E402" s="132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32"/>
      <c r="C403" s="132"/>
      <c r="D403" s="132"/>
      <c r="E403" s="132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32"/>
      <c r="C404" s="132"/>
      <c r="D404" s="132"/>
      <c r="E404" s="132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32"/>
      <c r="C405" s="132"/>
      <c r="D405" s="132"/>
      <c r="E405" s="132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32"/>
      <c r="C406" s="132"/>
      <c r="D406" s="132"/>
      <c r="E406" s="132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32"/>
      <c r="C407" s="132"/>
      <c r="D407" s="132"/>
      <c r="E407" s="132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32"/>
      <c r="C408" s="132"/>
      <c r="D408" s="132"/>
      <c r="E408" s="132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32"/>
      <c r="C409" s="132"/>
      <c r="D409" s="132"/>
      <c r="E409" s="132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32"/>
      <c r="C410" s="132"/>
      <c r="D410" s="132"/>
      <c r="E410" s="132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32"/>
      <c r="C411" s="132"/>
      <c r="D411" s="132"/>
      <c r="E411" s="132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32"/>
      <c r="C412" s="132"/>
      <c r="D412" s="132"/>
      <c r="E412" s="132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32"/>
      <c r="C413" s="132"/>
      <c r="D413" s="132"/>
      <c r="E413" s="132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32"/>
      <c r="C414" s="132"/>
      <c r="D414" s="132"/>
      <c r="E414" s="132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32"/>
      <c r="C415" s="132"/>
      <c r="D415" s="132"/>
      <c r="E415" s="132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32"/>
      <c r="C416" s="132"/>
      <c r="D416" s="132"/>
      <c r="E416" s="132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32"/>
      <c r="C417" s="132"/>
      <c r="D417" s="132"/>
      <c r="E417" s="132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32"/>
      <c r="C418" s="132"/>
      <c r="D418" s="132"/>
      <c r="E418" s="132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32"/>
      <c r="C419" s="132"/>
      <c r="D419" s="132"/>
      <c r="E419" s="132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32"/>
      <c r="C420" s="132"/>
      <c r="D420" s="132"/>
      <c r="E420" s="132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32"/>
      <c r="C421" s="132"/>
      <c r="D421" s="132"/>
      <c r="E421" s="132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32"/>
      <c r="C422" s="132"/>
      <c r="D422" s="132"/>
      <c r="E422" s="132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32"/>
      <c r="C423" s="132"/>
      <c r="D423" s="132"/>
      <c r="E423" s="132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32"/>
      <c r="C424" s="132"/>
      <c r="D424" s="132"/>
      <c r="E424" s="132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32"/>
      <c r="C425" s="132"/>
      <c r="D425" s="132"/>
      <c r="E425" s="132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32"/>
      <c r="C426" s="132"/>
      <c r="D426" s="132"/>
      <c r="E426" s="132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32"/>
      <c r="C427" s="132"/>
      <c r="D427" s="132"/>
      <c r="E427" s="132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32"/>
      <c r="C428" s="132"/>
      <c r="D428" s="132"/>
      <c r="E428" s="132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32"/>
      <c r="C429" s="132"/>
      <c r="D429" s="132"/>
      <c r="E429" s="132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32"/>
      <c r="C430" s="132"/>
      <c r="D430" s="132"/>
      <c r="E430" s="132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32"/>
      <c r="C431" s="132"/>
      <c r="D431" s="132"/>
      <c r="E431" s="132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32"/>
      <c r="C432" s="132"/>
      <c r="D432" s="132"/>
      <c r="E432" s="132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32"/>
      <c r="C433" s="132"/>
      <c r="D433" s="132"/>
      <c r="E433" s="132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32"/>
      <c r="C434" s="132"/>
      <c r="D434" s="132"/>
      <c r="E434" s="132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32"/>
      <c r="C435" s="132"/>
      <c r="D435" s="132"/>
      <c r="E435" s="132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32"/>
      <c r="C436" s="132"/>
      <c r="D436" s="132"/>
      <c r="E436" s="132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32"/>
      <c r="C437" s="132"/>
      <c r="D437" s="132"/>
      <c r="E437" s="132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32"/>
      <c r="C438" s="132"/>
      <c r="D438" s="132"/>
      <c r="E438" s="132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32"/>
      <c r="C439" s="132"/>
      <c r="D439" s="132"/>
      <c r="E439" s="132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32"/>
      <c r="C440" s="132"/>
      <c r="D440" s="132"/>
      <c r="E440" s="132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32"/>
      <c r="C441" s="132"/>
      <c r="D441" s="132"/>
      <c r="E441" s="132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32"/>
      <c r="C442" s="132"/>
      <c r="D442" s="132"/>
      <c r="E442" s="132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32"/>
      <c r="C443" s="132"/>
      <c r="D443" s="132"/>
      <c r="E443" s="132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32"/>
      <c r="C444" s="132"/>
      <c r="D444" s="132"/>
      <c r="E444" s="132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32"/>
      <c r="C445" s="132"/>
      <c r="D445" s="132"/>
      <c r="E445" s="132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32"/>
      <c r="C446" s="132"/>
      <c r="D446" s="132"/>
      <c r="E446" s="132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32"/>
      <c r="C447" s="132"/>
      <c r="D447" s="132"/>
      <c r="E447" s="132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32"/>
      <c r="C448" s="132"/>
      <c r="D448" s="132"/>
      <c r="E448" s="132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32"/>
      <c r="C449" s="132"/>
      <c r="D449" s="132"/>
      <c r="E449" s="132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32"/>
      <c r="C450" s="132"/>
      <c r="D450" s="132"/>
      <c r="E450" s="132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32"/>
      <c r="C451" s="132"/>
      <c r="D451" s="132"/>
      <c r="E451" s="132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32"/>
      <c r="C452" s="132"/>
      <c r="D452" s="132"/>
      <c r="E452" s="132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32"/>
      <c r="C453" s="132"/>
      <c r="D453" s="132"/>
      <c r="E453" s="132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32"/>
      <c r="C454" s="132"/>
      <c r="D454" s="132"/>
      <c r="E454" s="132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32"/>
      <c r="C455" s="132"/>
      <c r="D455" s="132"/>
      <c r="E455" s="132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32"/>
      <c r="C456" s="132"/>
      <c r="D456" s="132"/>
      <c r="E456" s="132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32"/>
      <c r="C457" s="132"/>
      <c r="D457" s="132"/>
      <c r="E457" s="132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32"/>
      <c r="C458" s="132"/>
      <c r="D458" s="132"/>
      <c r="E458" s="132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32"/>
      <c r="C459" s="132"/>
      <c r="D459" s="132"/>
      <c r="E459" s="132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32"/>
      <c r="C460" s="132"/>
      <c r="D460" s="132"/>
      <c r="E460" s="132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32"/>
      <c r="C461" s="132"/>
      <c r="D461" s="132"/>
      <c r="E461" s="132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32"/>
      <c r="C462" s="132"/>
      <c r="D462" s="132"/>
      <c r="E462" s="132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32"/>
      <c r="C463" s="132"/>
      <c r="D463" s="132"/>
      <c r="E463" s="132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32"/>
      <c r="C464" s="132"/>
      <c r="D464" s="132"/>
      <c r="E464" s="132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32"/>
      <c r="C465" s="132"/>
      <c r="D465" s="132"/>
      <c r="E465" s="132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32"/>
      <c r="C466" s="132"/>
      <c r="D466" s="132"/>
      <c r="E466" s="132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32"/>
      <c r="C467" s="132"/>
      <c r="D467" s="132"/>
      <c r="E467" s="132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32"/>
      <c r="C468" s="132"/>
      <c r="D468" s="132"/>
      <c r="E468" s="132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32"/>
      <c r="C469" s="132"/>
      <c r="D469" s="132"/>
      <c r="E469" s="132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32"/>
      <c r="C470" s="132"/>
      <c r="D470" s="132"/>
      <c r="E470" s="132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32"/>
      <c r="C471" s="132"/>
      <c r="D471" s="132"/>
      <c r="E471" s="132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32"/>
      <c r="C472" s="132"/>
      <c r="D472" s="132"/>
      <c r="E472" s="132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32"/>
      <c r="C473" s="132"/>
      <c r="D473" s="132"/>
      <c r="E473" s="132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32"/>
      <c r="C474" s="132"/>
      <c r="D474" s="132"/>
      <c r="E474" s="132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32"/>
      <c r="C475" s="132"/>
      <c r="D475" s="132"/>
      <c r="E475" s="132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32"/>
      <c r="C476" s="132"/>
      <c r="D476" s="132"/>
      <c r="E476" s="132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32"/>
      <c r="C477" s="132"/>
      <c r="D477" s="132"/>
      <c r="E477" s="132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32"/>
      <c r="C478" s="132"/>
      <c r="D478" s="132"/>
      <c r="E478" s="132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32"/>
      <c r="C479" s="132"/>
      <c r="D479" s="132"/>
      <c r="E479" s="132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32"/>
      <c r="C480" s="132"/>
      <c r="D480" s="132"/>
      <c r="E480" s="132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32"/>
      <c r="C481" s="132"/>
      <c r="D481" s="132"/>
      <c r="E481" s="132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32"/>
      <c r="C482" s="132"/>
      <c r="D482" s="132"/>
      <c r="E482" s="132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32"/>
      <c r="C483" s="132"/>
      <c r="D483" s="132"/>
      <c r="E483" s="132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32"/>
      <c r="C484" s="132"/>
      <c r="D484" s="132"/>
      <c r="E484" s="132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32"/>
      <c r="C485" s="132"/>
      <c r="D485" s="132"/>
      <c r="E485" s="132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32"/>
      <c r="C486" s="132"/>
      <c r="D486" s="132"/>
      <c r="E486" s="132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32"/>
      <c r="C487" s="132"/>
      <c r="D487" s="132"/>
      <c r="E487" s="132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32"/>
      <c r="C488" s="132"/>
      <c r="D488" s="132"/>
      <c r="E488" s="132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32"/>
      <c r="C489" s="132"/>
      <c r="D489" s="132"/>
      <c r="E489" s="132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32"/>
      <c r="C490" s="132"/>
      <c r="D490" s="132"/>
      <c r="E490" s="132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32"/>
      <c r="C491" s="132"/>
      <c r="D491" s="132"/>
      <c r="E491" s="132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32"/>
      <c r="C492" s="132"/>
      <c r="D492" s="132"/>
      <c r="E492" s="132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32"/>
      <c r="C493" s="132"/>
      <c r="D493" s="132"/>
      <c r="E493" s="132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32"/>
      <c r="C494" s="132"/>
      <c r="D494" s="132"/>
      <c r="E494" s="132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32"/>
      <c r="C495" s="132"/>
      <c r="D495" s="132"/>
      <c r="E495" s="132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32"/>
      <c r="C496" s="132"/>
      <c r="D496" s="132"/>
      <c r="E496" s="132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32"/>
      <c r="C497" s="132"/>
      <c r="D497" s="132"/>
      <c r="E497" s="132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32"/>
      <c r="C498" s="132"/>
      <c r="D498" s="132"/>
      <c r="E498" s="132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32"/>
      <c r="C499" s="132"/>
      <c r="D499" s="132"/>
      <c r="E499" s="132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32"/>
      <c r="C500" s="132"/>
      <c r="D500" s="132"/>
      <c r="E500" s="132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</row>
    <row r="501" spans="2:15">
      <c r="B501" s="132"/>
      <c r="C501" s="132"/>
      <c r="D501" s="132"/>
      <c r="E501" s="132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</row>
    <row r="502" spans="2:15">
      <c r="B502" s="132"/>
      <c r="C502" s="132"/>
      <c r="D502" s="132"/>
      <c r="E502" s="132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</row>
    <row r="503" spans="2:15">
      <c r="B503" s="132"/>
      <c r="C503" s="132"/>
      <c r="D503" s="132"/>
      <c r="E503" s="132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</row>
    <row r="504" spans="2:15">
      <c r="B504" s="132"/>
      <c r="C504" s="132"/>
      <c r="D504" s="132"/>
      <c r="E504" s="132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</row>
    <row r="505" spans="2:15">
      <c r="B505" s="132"/>
      <c r="C505" s="132"/>
      <c r="D505" s="132"/>
      <c r="E505" s="132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</row>
    <row r="506" spans="2:15">
      <c r="B506" s="132"/>
      <c r="C506" s="132"/>
      <c r="D506" s="132"/>
      <c r="E506" s="132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</row>
    <row r="507" spans="2:15">
      <c r="B507" s="132"/>
      <c r="C507" s="132"/>
      <c r="D507" s="132"/>
      <c r="E507" s="132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2:15">
      <c r="B508" s="132"/>
      <c r="C508" s="132"/>
      <c r="D508" s="132"/>
      <c r="E508" s="132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</row>
    <row r="509" spans="2:15">
      <c r="B509" s="132"/>
      <c r="C509" s="132"/>
      <c r="D509" s="132"/>
      <c r="E509" s="132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</row>
    <row r="510" spans="2:15">
      <c r="B510" s="132"/>
      <c r="C510" s="132"/>
      <c r="D510" s="132"/>
      <c r="E510" s="132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</row>
    <row r="511" spans="2:15">
      <c r="B511" s="132"/>
      <c r="C511" s="132"/>
      <c r="D511" s="132"/>
      <c r="E511" s="132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</row>
    <row r="512" spans="2:15">
      <c r="B512" s="132"/>
      <c r="C512" s="132"/>
      <c r="D512" s="132"/>
      <c r="E512" s="132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</row>
    <row r="513" spans="2:15">
      <c r="B513" s="132"/>
      <c r="C513" s="132"/>
      <c r="D513" s="132"/>
      <c r="E513" s="132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</row>
    <row r="514" spans="2:15">
      <c r="B514" s="132"/>
      <c r="C514" s="132"/>
      <c r="D514" s="132"/>
      <c r="E514" s="132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</row>
    <row r="515" spans="2:15">
      <c r="B515" s="132"/>
      <c r="C515" s="132"/>
      <c r="D515" s="132"/>
      <c r="E515" s="132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</row>
    <row r="516" spans="2:15">
      <c r="B516" s="132"/>
      <c r="C516" s="132"/>
      <c r="D516" s="132"/>
      <c r="E516" s="132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</row>
    <row r="517" spans="2:15">
      <c r="B517" s="132"/>
      <c r="C517" s="132"/>
      <c r="D517" s="132"/>
      <c r="E517" s="132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</row>
    <row r="518" spans="2:15">
      <c r="B518" s="132"/>
      <c r="C518" s="132"/>
      <c r="D518" s="132"/>
      <c r="E518" s="132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</row>
    <row r="519" spans="2:15">
      <c r="B519" s="132"/>
      <c r="C519" s="132"/>
      <c r="D519" s="132"/>
      <c r="E519" s="132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</row>
    <row r="520" spans="2:15">
      <c r="B520" s="132"/>
      <c r="C520" s="132"/>
      <c r="D520" s="132"/>
      <c r="E520" s="132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</row>
    <row r="521" spans="2:15">
      <c r="B521" s="132"/>
      <c r="C521" s="132"/>
      <c r="D521" s="132"/>
      <c r="E521" s="132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</row>
    <row r="522" spans="2:15">
      <c r="B522" s="132"/>
      <c r="C522" s="132"/>
      <c r="D522" s="132"/>
      <c r="E522" s="132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</row>
    <row r="523" spans="2:15">
      <c r="B523" s="132"/>
      <c r="C523" s="132"/>
      <c r="D523" s="132"/>
      <c r="E523" s="132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</row>
    <row r="524" spans="2:15">
      <c r="B524" s="132"/>
      <c r="C524" s="132"/>
      <c r="D524" s="132"/>
      <c r="E524" s="132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</row>
    <row r="525" spans="2:15">
      <c r="B525" s="132"/>
      <c r="C525" s="132"/>
      <c r="D525" s="132"/>
      <c r="E525" s="132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2019-11-21T11:21:35Z</cp:lastPrinted>
  <dcterms:created xsi:type="dcterms:W3CDTF">2005-07-19T07:39:38Z</dcterms:created>
  <dcterms:modified xsi:type="dcterms:W3CDTF">2019-12-03T07:41:10Z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