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21615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קונצרני'!$B$11:$U$607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סל'!$B$6:$N$37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הקרן'!$A$1:$D$43</definedName>
  </definedNames>
  <calcPr calcId="145621"/>
</workbook>
</file>

<file path=xl/calcChain.xml><?xml version="1.0" encoding="utf-8"?>
<calcChain xmlns="http://schemas.openxmlformats.org/spreadsheetml/2006/main">
  <c r="J12" i="58" l="1"/>
  <c r="C10" i="84" l="1"/>
  <c r="C43" i="88" s="1"/>
  <c r="C11" i="84"/>
  <c r="O12" i="78" l="1"/>
  <c r="O11" i="78" s="1"/>
  <c r="O18" i="78"/>
  <c r="O17" i="78" s="1"/>
  <c r="O10" i="78" s="1"/>
  <c r="J19" i="58" l="1"/>
  <c r="C37" i="88"/>
  <c r="C33" i="88"/>
  <c r="C31" i="88"/>
  <c r="C23" i="88" s="1"/>
  <c r="C15" i="88"/>
  <c r="C18" i="88"/>
  <c r="C17" i="88"/>
  <c r="C13" i="88"/>
  <c r="C12" i="88" l="1"/>
  <c r="J11" i="58"/>
  <c r="P31" i="78"/>
  <c r="P30" i="78"/>
  <c r="P29" i="78"/>
  <c r="P28" i="78"/>
  <c r="P27" i="78"/>
  <c r="P26" i="78"/>
  <c r="P25" i="78"/>
  <c r="P24" i="78"/>
  <c r="P23" i="78"/>
  <c r="P22" i="78"/>
  <c r="P21" i="78"/>
  <c r="P20" i="78"/>
  <c r="P19" i="78"/>
  <c r="P18" i="78"/>
  <c r="P17" i="78"/>
  <c r="P15" i="78"/>
  <c r="P14" i="78"/>
  <c r="P13" i="78"/>
  <c r="P12" i="78"/>
  <c r="P11" i="78"/>
  <c r="P10" i="78"/>
  <c r="Q166" i="61"/>
  <c r="Q13" i="61"/>
  <c r="R13" i="61"/>
  <c r="O123" i="61"/>
  <c r="O95" i="61"/>
  <c r="O74" i="61"/>
  <c r="S198" i="61"/>
  <c r="S188" i="61"/>
  <c r="S123" i="61"/>
  <c r="S122" i="61"/>
  <c r="S114" i="61"/>
  <c r="S113" i="61"/>
  <c r="O198" i="61"/>
  <c r="O188" i="61"/>
  <c r="O122" i="61"/>
  <c r="O114" i="61"/>
  <c r="O113" i="61"/>
  <c r="S112" i="61"/>
  <c r="S97" i="61"/>
  <c r="S96" i="61"/>
  <c r="S95" i="61"/>
  <c r="S73" i="61"/>
  <c r="O112" i="61"/>
  <c r="O97" i="61"/>
  <c r="S74" i="61"/>
  <c r="S72" i="61"/>
  <c r="O96" i="61"/>
  <c r="O73" i="61"/>
  <c r="O72" i="61"/>
  <c r="S71" i="61"/>
  <c r="O71" i="61"/>
  <c r="J10" i="58" l="1"/>
  <c r="K11" i="58" s="1"/>
  <c r="Q12" i="61"/>
  <c r="Q11" i="61" s="1"/>
  <c r="K29" i="58" l="1"/>
  <c r="K25" i="58"/>
  <c r="K21" i="58"/>
  <c r="K16" i="58"/>
  <c r="K28" i="58"/>
  <c r="K24" i="58"/>
  <c r="K20" i="58"/>
  <c r="K15" i="58"/>
  <c r="K27" i="58"/>
  <c r="K23" i="58"/>
  <c r="K19" i="58"/>
  <c r="K14" i="58"/>
  <c r="K10" i="58"/>
  <c r="C11" i="88"/>
  <c r="K26" i="58"/>
  <c r="K22" i="58"/>
  <c r="K17" i="58"/>
  <c r="K13" i="58"/>
  <c r="K12" i="5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D10" i="88" s="1"/>
  <c r="U13" i="61" l="1"/>
  <c r="K13" i="76"/>
  <c r="Q20" i="78"/>
  <c r="D23" i="88"/>
  <c r="K30" i="76"/>
  <c r="O33" i="64"/>
  <c r="D15" i="88"/>
  <c r="K22" i="76"/>
  <c r="Q18" i="78"/>
  <c r="K23" i="76"/>
  <c r="O24" i="64"/>
  <c r="N35" i="63"/>
  <c r="N18" i="63"/>
  <c r="U348" i="61"/>
  <c r="U332" i="61"/>
  <c r="U316" i="61"/>
  <c r="U300" i="61"/>
  <c r="U284" i="61"/>
  <c r="U268" i="61"/>
  <c r="U249" i="61"/>
  <c r="U233" i="61"/>
  <c r="U217" i="61"/>
  <c r="U201" i="61"/>
  <c r="U185" i="61"/>
  <c r="U169" i="61"/>
  <c r="U152" i="61"/>
  <c r="U136" i="61"/>
  <c r="U120" i="61"/>
  <c r="U104" i="61"/>
  <c r="Q17" i="78"/>
  <c r="K21" i="76"/>
  <c r="O23" i="64"/>
  <c r="N34" i="63"/>
  <c r="N17" i="63"/>
  <c r="U347" i="61"/>
  <c r="U331" i="61"/>
  <c r="U315" i="61"/>
  <c r="U299" i="61"/>
  <c r="U283" i="61"/>
  <c r="U267" i="61"/>
  <c r="U248" i="61"/>
  <c r="U232" i="61"/>
  <c r="U216" i="61"/>
  <c r="U200" i="61"/>
  <c r="U184" i="61"/>
  <c r="U168" i="61"/>
  <c r="U151" i="61"/>
  <c r="U135" i="61"/>
  <c r="U119" i="61"/>
  <c r="Q26" i="78"/>
  <c r="K32" i="76"/>
  <c r="O31" i="64"/>
  <c r="O14" i="64"/>
  <c r="N24" i="63"/>
  <c r="U354" i="61"/>
  <c r="U338" i="61"/>
  <c r="U322" i="61"/>
  <c r="U306" i="61"/>
  <c r="U290" i="61"/>
  <c r="U274" i="61"/>
  <c r="U256" i="61"/>
  <c r="U239" i="61"/>
  <c r="U223" i="61"/>
  <c r="U207" i="61"/>
  <c r="U191" i="61"/>
  <c r="U175" i="61"/>
  <c r="U158" i="61"/>
  <c r="U142" i="61"/>
  <c r="U126" i="61"/>
  <c r="U110" i="61"/>
  <c r="K24" i="76"/>
  <c r="U349" i="61"/>
  <c r="U285" i="61"/>
  <c r="U218" i="61"/>
  <c r="U153" i="61"/>
  <c r="U102" i="61"/>
  <c r="U86" i="61"/>
  <c r="U70" i="61"/>
  <c r="U54" i="61"/>
  <c r="U38" i="61"/>
  <c r="U22" i="61"/>
  <c r="R56" i="59"/>
  <c r="R39" i="59"/>
  <c r="R22" i="59"/>
  <c r="O30" i="64"/>
  <c r="U190" i="61"/>
  <c r="U75" i="61"/>
  <c r="U35" i="61"/>
  <c r="R40" i="59"/>
  <c r="K18" i="76"/>
  <c r="D18" i="88"/>
  <c r="Q28" i="78"/>
  <c r="Q29" i="78"/>
  <c r="K34" i="76"/>
  <c r="K11" i="76"/>
  <c r="O16" i="64"/>
  <c r="N26" i="63"/>
  <c r="U356" i="61"/>
  <c r="U340" i="61"/>
  <c r="U324" i="61"/>
  <c r="U308" i="61"/>
  <c r="U292" i="61"/>
  <c r="U276" i="61"/>
  <c r="U259" i="61"/>
  <c r="U241" i="61"/>
  <c r="U225" i="61"/>
  <c r="U209" i="61"/>
  <c r="U193" i="61"/>
  <c r="U177" i="61"/>
  <c r="U160" i="61"/>
  <c r="U144" i="61"/>
  <c r="U128" i="61"/>
  <c r="U112" i="61"/>
  <c r="Q27" i="78"/>
  <c r="K33" i="76"/>
  <c r="O34" i="64"/>
  <c r="O15" i="64"/>
  <c r="N25" i="63"/>
  <c r="U355" i="61"/>
  <c r="U339" i="61"/>
  <c r="U323" i="61"/>
  <c r="U307" i="61"/>
  <c r="U291" i="61"/>
  <c r="U275" i="61"/>
  <c r="U257" i="61"/>
  <c r="U240" i="61"/>
  <c r="U224" i="61"/>
  <c r="U208" i="61"/>
  <c r="U192" i="61"/>
  <c r="U176" i="61"/>
  <c r="U159" i="61"/>
  <c r="U143" i="61"/>
  <c r="U127" i="61"/>
  <c r="D31" i="88"/>
  <c r="Q14" i="78"/>
  <c r="K19" i="76"/>
  <c r="O22" i="64"/>
  <c r="N33" i="63"/>
  <c r="N16" i="63"/>
  <c r="U346" i="61"/>
  <c r="U330" i="61"/>
  <c r="U314" i="61"/>
  <c r="U298" i="61"/>
  <c r="U282" i="61"/>
  <c r="U266" i="61"/>
  <c r="U247" i="61"/>
  <c r="U231" i="61"/>
  <c r="U215" i="61"/>
  <c r="U199" i="61"/>
  <c r="U183" i="61"/>
  <c r="U167" i="61"/>
  <c r="U150" i="61"/>
  <c r="U134" i="61"/>
  <c r="U118" i="61"/>
  <c r="D12" i="88"/>
  <c r="N36" i="63"/>
  <c r="U317" i="61"/>
  <c r="U250" i="61"/>
  <c r="U186" i="61"/>
  <c r="U121" i="61"/>
  <c r="U94" i="61"/>
  <c r="U78" i="61"/>
  <c r="U62" i="61"/>
  <c r="U46" i="61"/>
  <c r="U30" i="61"/>
  <c r="U14" i="61"/>
  <c r="R48" i="59"/>
  <c r="R31" i="59"/>
  <c r="R14" i="59"/>
  <c r="U273" i="61"/>
  <c r="U111" i="61"/>
  <c r="U55" i="61"/>
  <c r="R62" i="59"/>
  <c r="R19" i="59"/>
  <c r="N32" i="63"/>
  <c r="O28" i="64"/>
  <c r="K16" i="76"/>
  <c r="N31" i="63"/>
  <c r="U344" i="61"/>
  <c r="U312" i="61"/>
  <c r="U280" i="61"/>
  <c r="U245" i="61"/>
  <c r="U213" i="61"/>
  <c r="U181" i="61"/>
  <c r="U148" i="61"/>
  <c r="U116" i="61"/>
  <c r="Q10" i="78"/>
  <c r="O19" i="64"/>
  <c r="N13" i="63"/>
  <c r="U327" i="61"/>
  <c r="U295" i="61"/>
  <c r="U262" i="61"/>
  <c r="U228" i="61"/>
  <c r="U196" i="61"/>
  <c r="U163" i="61"/>
  <c r="U131" i="61"/>
  <c r="Q21" i="78"/>
  <c r="O26" i="64"/>
  <c r="N20" i="63"/>
  <c r="U334" i="61"/>
  <c r="U302" i="61"/>
  <c r="U270" i="61"/>
  <c r="U235" i="61"/>
  <c r="U203" i="61"/>
  <c r="U171" i="61"/>
  <c r="U138" i="61"/>
  <c r="U106" i="61"/>
  <c r="U333" i="61"/>
  <c r="U202" i="61"/>
  <c r="U98" i="61"/>
  <c r="U66" i="61"/>
  <c r="U34" i="61"/>
  <c r="R52" i="59"/>
  <c r="R18" i="59"/>
  <c r="U141" i="61"/>
  <c r="U23" i="61"/>
  <c r="O21" i="64"/>
  <c r="U313" i="61"/>
  <c r="U246" i="61"/>
  <c r="U182" i="61"/>
  <c r="U117" i="61"/>
  <c r="U93" i="61"/>
  <c r="U77" i="61"/>
  <c r="U61" i="61"/>
  <c r="U45" i="61"/>
  <c r="U29" i="61"/>
  <c r="U12" i="61"/>
  <c r="R47" i="59"/>
  <c r="R30" i="59"/>
  <c r="R13" i="59"/>
  <c r="U174" i="61"/>
  <c r="U83" i="61"/>
  <c r="U31" i="61"/>
  <c r="R23" i="59"/>
  <c r="K12" i="76"/>
  <c r="U341" i="61"/>
  <c r="U277" i="61"/>
  <c r="U210" i="61"/>
  <c r="U145" i="61"/>
  <c r="U100" i="61"/>
  <c r="U84" i="61"/>
  <c r="U68" i="61"/>
  <c r="U52" i="61"/>
  <c r="U36" i="61"/>
  <c r="U20" i="61"/>
  <c r="R54" i="59"/>
  <c r="R37" i="59"/>
  <c r="R20" i="59"/>
  <c r="O13" i="64"/>
  <c r="U255" i="61"/>
  <c r="D13" i="88"/>
  <c r="Q12" i="78"/>
  <c r="O20" i="64"/>
  <c r="N14" i="63"/>
  <c r="U328" i="61"/>
  <c r="U296" i="61"/>
  <c r="U263" i="61"/>
  <c r="U229" i="61"/>
  <c r="U197" i="61"/>
  <c r="U164" i="61"/>
  <c r="U132" i="61"/>
  <c r="D37" i="88"/>
  <c r="K15" i="76"/>
  <c r="N29" i="63"/>
  <c r="U343" i="61"/>
  <c r="U311" i="61"/>
  <c r="U279" i="61"/>
  <c r="U244" i="61"/>
  <c r="U212" i="61"/>
  <c r="U180" i="61"/>
  <c r="U147" i="61"/>
  <c r="U115" i="61"/>
  <c r="K25" i="76"/>
  <c r="N37" i="63"/>
  <c r="U350" i="61"/>
  <c r="U318" i="61"/>
  <c r="U286" i="61"/>
  <c r="U251" i="61"/>
  <c r="U219" i="61"/>
  <c r="U187" i="61"/>
  <c r="U154" i="61"/>
  <c r="U122" i="61"/>
  <c r="O25" i="64"/>
  <c r="U269" i="61"/>
  <c r="U137" i="61"/>
  <c r="U82" i="61"/>
  <c r="U50" i="61"/>
  <c r="U18" i="61"/>
  <c r="R35" i="59"/>
  <c r="U337" i="61"/>
  <c r="U63" i="61"/>
  <c r="R32" i="59"/>
  <c r="U345" i="61"/>
  <c r="U281" i="61"/>
  <c r="U214" i="61"/>
  <c r="U149" i="61"/>
  <c r="U101" i="61"/>
  <c r="U85" i="61"/>
  <c r="U69" i="61"/>
  <c r="U53" i="61"/>
  <c r="U37" i="61"/>
  <c r="U21" i="61"/>
  <c r="R55" i="59"/>
  <c r="R38" i="59"/>
  <c r="R21" i="59"/>
  <c r="U305" i="61"/>
  <c r="U99" i="61"/>
  <c r="U51" i="61"/>
  <c r="R57" i="59"/>
  <c r="Q30" i="78"/>
  <c r="N27" i="63"/>
  <c r="U309" i="61"/>
  <c r="U242" i="61"/>
  <c r="U178" i="61"/>
  <c r="U113" i="61"/>
  <c r="U92" i="61"/>
  <c r="U76" i="61"/>
  <c r="U60" i="61"/>
  <c r="U44" i="61"/>
  <c r="U28" i="61"/>
  <c r="U11" i="61"/>
  <c r="R46" i="59"/>
  <c r="R29" i="59"/>
  <c r="R12" i="59"/>
  <c r="U321" i="61"/>
  <c r="U157" i="61"/>
  <c r="U71" i="61"/>
  <c r="U15" i="61"/>
  <c r="R15" i="59"/>
  <c r="K10" i="81"/>
  <c r="L25" i="58"/>
  <c r="L21" i="58"/>
  <c r="L17" i="58"/>
  <c r="L13" i="58"/>
  <c r="D17" i="88"/>
  <c r="O29" i="64"/>
  <c r="U336" i="61"/>
  <c r="U272" i="61"/>
  <c r="U205" i="61"/>
  <c r="U140" i="61"/>
  <c r="K27" i="76"/>
  <c r="U351" i="61"/>
  <c r="U287" i="61"/>
  <c r="U220" i="61"/>
  <c r="U155" i="61"/>
  <c r="K12" i="81"/>
  <c r="N12" i="63"/>
  <c r="U294" i="61"/>
  <c r="U227" i="61"/>
  <c r="U162" i="61"/>
  <c r="Q19" i="78"/>
  <c r="U170" i="61"/>
  <c r="U58" i="61"/>
  <c r="R44" i="59"/>
  <c r="U87" i="61"/>
  <c r="N15" i="63"/>
  <c r="U230" i="61"/>
  <c r="U107" i="61"/>
  <c r="U73" i="61"/>
  <c r="U41" i="61"/>
  <c r="R59" i="59"/>
  <c r="R25" i="59"/>
  <c r="U125" i="61"/>
  <c r="U19" i="61"/>
  <c r="O17" i="64"/>
  <c r="U260" i="61"/>
  <c r="U129" i="61"/>
  <c r="U80" i="61"/>
  <c r="U48" i="61"/>
  <c r="U16" i="61"/>
  <c r="R33" i="59"/>
  <c r="N23" i="63"/>
  <c r="U95" i="61"/>
  <c r="U27" i="61"/>
  <c r="K26" i="76"/>
  <c r="D33" i="88"/>
  <c r="L26" i="58"/>
  <c r="L20" i="58"/>
  <c r="L15" i="58"/>
  <c r="L10" i="58"/>
  <c r="Q11" i="78"/>
  <c r="O12" i="64"/>
  <c r="U320" i="61"/>
  <c r="U254" i="61"/>
  <c r="U189" i="61"/>
  <c r="U124" i="61"/>
  <c r="O27" i="64"/>
  <c r="U335" i="61"/>
  <c r="U271" i="61"/>
  <c r="U204" i="61"/>
  <c r="U139" i="61"/>
  <c r="K14" i="76"/>
  <c r="U342" i="61"/>
  <c r="U278" i="61"/>
  <c r="U211" i="61"/>
  <c r="U146" i="61"/>
  <c r="N19" i="63"/>
  <c r="U109" i="61"/>
  <c r="U42" i="61"/>
  <c r="R26" i="59"/>
  <c r="U47" i="61"/>
  <c r="U329" i="61"/>
  <c r="U198" i="61"/>
  <c r="U97" i="61"/>
  <c r="U65" i="61"/>
  <c r="R51" i="59"/>
  <c r="U91" i="61"/>
  <c r="N11" i="63"/>
  <c r="U72" i="61"/>
  <c r="R58" i="59"/>
  <c r="U289" i="61"/>
  <c r="R53" i="59"/>
  <c r="D42" i="88"/>
  <c r="L27" i="58"/>
  <c r="Q23" i="78"/>
  <c r="N22" i="63"/>
  <c r="U304" i="61"/>
  <c r="U237" i="61"/>
  <c r="U173" i="61"/>
  <c r="U108" i="61"/>
  <c r="O11" i="64"/>
  <c r="U319" i="61"/>
  <c r="U253" i="61"/>
  <c r="U188" i="61"/>
  <c r="U123" i="61"/>
  <c r="O18" i="64"/>
  <c r="U326" i="61"/>
  <c r="U261" i="61"/>
  <c r="U195" i="61"/>
  <c r="U130" i="61"/>
  <c r="U301" i="61"/>
  <c r="U90" i="61"/>
  <c r="U26" i="61"/>
  <c r="Q25" i="78"/>
  <c r="R49" i="59"/>
  <c r="U297" i="61"/>
  <c r="U166" i="61"/>
  <c r="U89" i="61"/>
  <c r="U57" i="61"/>
  <c r="U25" i="61"/>
  <c r="R43" i="59"/>
  <c r="U353" i="61"/>
  <c r="U67" i="61"/>
  <c r="R11" i="59"/>
  <c r="U325" i="61"/>
  <c r="U194" i="61"/>
  <c r="U96" i="61"/>
  <c r="U64" i="61"/>
  <c r="U32" i="61"/>
  <c r="R50" i="59"/>
  <c r="R16" i="59"/>
  <c r="U206" i="61"/>
  <c r="U59" i="61"/>
  <c r="R45" i="59"/>
  <c r="Q24" i="78"/>
  <c r="L29" i="58"/>
  <c r="L23" i="58"/>
  <c r="L19" i="58"/>
  <c r="L12" i="58"/>
  <c r="Q15" i="78"/>
  <c r="K28" i="76"/>
  <c r="U352" i="61"/>
  <c r="U288" i="61"/>
  <c r="U221" i="61"/>
  <c r="U156" i="61"/>
  <c r="Q22" i="78"/>
  <c r="N21" i="63"/>
  <c r="U303" i="61"/>
  <c r="U236" i="61"/>
  <c r="U172" i="61"/>
  <c r="Q31" i="78"/>
  <c r="N28" i="63"/>
  <c r="U310" i="61"/>
  <c r="U243" i="61"/>
  <c r="U179" i="61"/>
  <c r="U114" i="61"/>
  <c r="U234" i="61"/>
  <c r="U74" i="61"/>
  <c r="R61" i="59"/>
  <c r="U222" i="61"/>
  <c r="Q13" i="78"/>
  <c r="U265" i="61"/>
  <c r="U133" i="61"/>
  <c r="U81" i="61"/>
  <c r="U49" i="61"/>
  <c r="U17" i="61"/>
  <c r="R34" i="59"/>
  <c r="U238" i="61"/>
  <c r="U43" i="61"/>
  <c r="K11" i="81"/>
  <c r="U293" i="61"/>
  <c r="U161" i="61"/>
  <c r="U88" i="61"/>
  <c r="U56" i="61"/>
  <c r="U24" i="61"/>
  <c r="R41" i="59"/>
  <c r="K29" i="76"/>
  <c r="U103" i="61"/>
  <c r="U39" i="61"/>
  <c r="R28" i="59"/>
  <c r="K17" i="76"/>
  <c r="L28" i="58"/>
  <c r="L22" i="58"/>
  <c r="L16" i="58"/>
  <c r="L11" i="58"/>
  <c r="U33" i="61"/>
  <c r="R17" i="59"/>
  <c r="R36" i="59"/>
  <c r="U226" i="61"/>
  <c r="U105" i="61"/>
  <c r="U40" i="61"/>
  <c r="R24" i="59"/>
  <c r="U79" i="61"/>
  <c r="D38" i="88"/>
  <c r="L24" i="58"/>
  <c r="L14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0930]}"/>
    <s v="{[Medida].[Medida].&amp;[2]}"/>
    <s v="{[Keren].[Keren].[All]}"/>
    <s v="{[Cheshbon KM].[Hie Peilut].[Chevra].&amp;[387]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<sst xmlns="http://schemas.openxmlformats.org/spreadsheetml/2006/main" count="5313" uniqueCount="1277">
  <si>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</si>
  <si>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</si>
  <si>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</si>
  <si>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</si>
  <si>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</si>
  <si>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</si>
  <si>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</si>
  <si>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</si>
  <si>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</si>
  <si>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</si>
  <si>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</si>
  <si>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</si>
  <si>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</si>
  <si>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</si>
  <si>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</si>
  <si>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</si>
  <si>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</si>
  <si>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</si>
  <si>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</si>
  <si>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</si>
  <si>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</si>
  <si>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</si>
  <si>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</si>
  <si>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</si>
  <si>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</si>
  <si>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</si>
  <si>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</si>
  <si>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</si>
  <si>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</si>
  <si>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</si>
  <si>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</si>
  <si>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</si>
  <si>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</si>
  <si>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</si>
  <si>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</si>
  <si>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</si>
  <si>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</si>
  <si>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</si>
  <si>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</si>
  <si>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</si>
  <si>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</si>
  <si>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</si>
  <si>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</si>
  <si>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</si>
  <si>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</si>
  <si>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</si>
  <si>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</si>
  <si>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</si>
  <si>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</si>
  <si>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</si>
  <si>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</si>
  <si>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</si>
  <si>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</si>
  <si>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</si>
  <si>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</si>
  <si>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</si>
  <si>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</si>
  <si>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</si>
  <si>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</si>
  <si>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</si>
  <si>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</si>
  <si>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</si>
  <si>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מדדים אחרים בישראל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</si>
  <si>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</si>
  <si>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</si>
  <si>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</si>
  <si>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</si>
  <si>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</si>
  <si>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</si>
  <si>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</si>
  <si>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</si>
  <si>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</si>
  <si>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</si>
  <si>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</si>
  <si>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</si>
  <si>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</si>
  <si>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</si>
  <si>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</si>
  <si>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</si>
  <si>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</si>
  <si>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</si>
  <si>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</si>
  <si>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</si>
  <si>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</si>
  <si>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</si>
  <si>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</si>
  <si>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</si>
  <si>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</si>
  <si>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</si>
  <si>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</si>
  <si>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</si>
  <si>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</si>
  <si>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</si>
  <si>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</si>
  <si>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</si>
  <si>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</si>
  <si>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</si>
  <si>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</si>
  <si>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</si>
  <si>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</si>
  <si>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</si>
  <si>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</si>
  <si>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</si>
  <si>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</si>
  <si>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</si>
  <si>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</si>
  <si>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</si>
  <si>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</si>
  <si>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</si>
  <si>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</si>
  <si>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</si>
  <si>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</si>
  <si>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</si>
  <si>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</si>
  <si>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</si>
  <si>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</si>
  <si>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</si>
  <si>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</si>
  <si>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</si>
  <si>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</si>
  <si>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</si>
  <si>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</si>
  <si>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</si>
  <si>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</si>
  <si>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</si>
  <si>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</si>
  <si>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</si>
  <si>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</si>
  <si>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</si>
  <si>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</si>
  <si>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</si>
  <si>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</si>
  <si>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</si>
  <si>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</si>
  <si>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</si>
  <si>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</si>
  <si>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</si>
  <si>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</si>
  <si>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</si>
  <si>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</si>
  <si>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</si>
  <si>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</si>
  <si>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</si>
  <si>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</si>
  <si>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</si>
  <si>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</si>
  <si>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</si>
  <si>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</si>
  <si>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</si>
  <si>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</si>
  <si>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</si>
  <si>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</si>
  <si>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</si>
  <si>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</si>
  <si>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</si>
  <si>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</si>
  <si>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</si>
  <si>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</si>
  <si>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</si>
  <si>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</si>
  <si>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</si>
  <si>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</si>
  <si>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</si>
  <si>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</si>
  <si>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</si>
  <si>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</si>
  <si>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</si>
  <si>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</si>
  <si>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</si>
  <si>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</si>
  <si>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</si>
  <si>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</si>
  <si>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</si>
  <si>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</si>
  <si>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</si>
  <si>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</si>
  <si>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</si>
  <si>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</si>
  <si>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</si>
  <si>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</si>
  <si>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</si>
  <si>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</si>
  <si>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</si>
  <si>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</si>
  <si>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</si>
  <si>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</si>
  <si>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</si>
  <si>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</si>
  <si>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</si>
  <si>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</si>
  <si>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</si>
  <si>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</si>
  <si>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</si>
  <si>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</si>
  <si>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</si>
  <si>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</si>
  <si>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</si>
  <si>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</si>
  <si>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</si>
  <si>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</si>
  <si>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</si>
  <si>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</si>
  <si>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</si>
  <si>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</si>
  <si>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</si>
  <si>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</si>
  <si>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משלימה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</si>
  <si>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</si>
  <si>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</si>
  <si>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</si>
  <si>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</si>
  <si>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</si>
  <si>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</si>
  <si>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</si>
  <si>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</si>
  <si>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</si>
  <si>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</si>
  <si>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</si>
  <si>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</si>
  <si>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</si>
  <si>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</si>
  <si>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</si>
  <si>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</si>
  <si>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</si>
  <si>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</si>
  <si>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</si>
  <si>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</si>
  <si>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</si>
  <si>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</si>
  <si>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</si>
  <si>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</si>
  <si>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</si>
  <si>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</si>
  <si>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</si>
  <si>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</si>
  <si>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</si>
  <si>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</si>
  <si>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</si>
  <si>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</si>
  <si>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</si>
  <si>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</si>
  <si>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</si>
  <si>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</si>
  <si>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</si>
  <si>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</si>
  <si>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</si>
  <si>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</si>
  <si>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</si>
  <si>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</si>
  <si>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</si>
  <si>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</si>
  <si>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</si>
  <si>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</si>
  <si>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</si>
  <si>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</si>
  <si>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</si>
  <si>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</si>
  <si>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</si>
  <si>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</si>
  <si>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</si>
  <si>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</si>
  <si>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</si>
  <si>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</si>
  <si>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</si>
  <si>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</si>
  <si>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</si>
  <si>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</si>
  <si>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</si>
  <si>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</si>
  <si>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</si>
  <si>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</si>
  <si>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</si>
  <si>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</si>
  <si>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</si>
  <si>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</si>
  <si>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</si>
  <si>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</si>
  <si>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</si>
  <si>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</si>
  <si>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</si>
  <si>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</si>
  <si>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</si>
  <si>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</si>
  <si>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</si>
  <si>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</si>
  <si>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</si>
  <si>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</si>
  <si>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</si>
  <si>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</si>
  <si>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</si>
  <si>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</si>
  <si>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</si>
  <si>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</si>
  <si>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</si>
  <si>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</si>
  <si>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</si>
  <si>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</si>
  <si>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</si>
  <si>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</si>
  <si>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</si>
  <si>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</si>
  <si>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</si>
  <si>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</si>
  <si>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</si>
  <si>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</si>
  <si>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</si>
  <si>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</si>
  <si>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</si>
  <si>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</si>
  <si>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</si>
  <si>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</si>
  <si>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</si>
  <si>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</si>
  <si>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</si>
  <si>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</si>
  <si>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</si>
  <si>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</si>
  <si>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</si>
  <si>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</si>
  <si>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</si>
  <si>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</si>
  <si>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</si>
  <si>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</si>
  <si>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</si>
  <si>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</si>
  <si>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</si>
  <si>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</si>
  <si>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</si>
  <si>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</si>
  <si>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</si>
  <si>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</si>
  <si>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</si>
  <si>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</si>
  <si>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</si>
  <si>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</si>
  <si>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</si>
  <si>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</si>
  <si>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</si>
  <si>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</si>
  <si>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</si>
  <si>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</si>
  <si>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</si>
  <si>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</si>
  <si>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</si>
  <si>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</si>
  <si>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</si>
  <si>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</si>
  <si>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</si>
  <si>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</si>
  <si>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</si>
  <si>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</si>
  <si>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</si>
  <si>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</si>
  <si>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</si>
  <si>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</si>
  <si>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</si>
  <si>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</si>
  <si>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</si>
  <si>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</si>
  <si>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</si>
  <si>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</si>
  <si>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</si>
  <si>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</si>
  <si>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</si>
  <si>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</si>
  <si>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</si>
  <si>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</si>
  <si>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</si>
  <si>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</si>
  <si>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</si>
  <si>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</si>
  <si>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</si>
  <si>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</si>
  <si>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</si>
  <si>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</si>
  <si>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</si>
  <si>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</si>
  <si>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</si>
  <si>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</si>
  <si>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</si>
  <si>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</si>
  <si>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</si>
  <si>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</si>
  <si>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</si>
  <si>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</si>
  <si>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</si>
  <si>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</si>
  <si>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</si>
  <si>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</si>
  <si>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</si>
  <si>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</si>
  <si>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</si>
  <si>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</si>
  <si>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</si>
  <si>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</si>
  <si>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</si>
  <si>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</si>
  <si>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</si>
  <si>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</si>
  <si>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</si>
  <si>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</si>
  <si>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</si>
  <si>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</si>
  <si>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</si>
  <si>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</si>
  <si>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</si>
  <si>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</si>
  <si>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</si>
  <si>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</si>
  <si>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</si>
  <si>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</si>
  <si>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</si>
  <si>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</si>
  <si>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</si>
  <si>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</si>
  <si>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</si>
  <si>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</si>
  <si>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</si>
  <si>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</si>
  <si>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</si>
  <si>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</si>
  <si>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</si>
  <si>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</si>
  <si>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</si>
  <si>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</si>
  <si>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</si>
  <si>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</si>
  <si>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</si>
  <si>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</si>
  <si>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</si>
  <si>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</si>
  <si>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</si>
  <si>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</si>
  <si>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</si>
  <si>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</si>
  <si>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</si>
  <si>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</si>
  <si>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</si>
  <si>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</si>
  <si>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</si>
  <si>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</si>
  <si>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</si>
  <si>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</si>
  <si>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</si>
  <si>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</si>
  <si>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</si>
  <si>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</si>
  <si>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</si>
  <si>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</si>
  <si>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</si>
  <si>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</si>
  <si>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</si>
  <si>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</si>
  <si>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</si>
  <si>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</si>
  <si>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</si>
  <si>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</si>
  <si>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</si>
  <si>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</si>
  <si>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</si>
  <si>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</si>
  <si>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</si>
  <si>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</si>
  <si>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</si>
  <si>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</si>
  <si>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</si>
  <si>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</si>
  <si>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</si>
  <si>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</si>
  <si>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</si>
  <si>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</si>
  <si>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</si>
  <si>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</si>
  <si>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</si>
  <si>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</si>
  <si>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</si>
  <si>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</si>
  <si>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</si>
  <si>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</si>
  <si>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</si>
  <si>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</si>
  <si>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</si>
  <si>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</si>
  <si>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</si>
  <si>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</si>
  <si>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</si>
  <si>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</si>
  <si>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</si>
  <si>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</si>
  <si>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</si>
  <si>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</si>
  <si>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</si>
  <si>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</si>
  <si>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</si>
  <si>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</si>
  <si>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</si>
  <si>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</si>
  <si>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</si>
  <si>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</si>
  <si>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</si>
  <si>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</si>
  <si>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</si>
  <si>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</si>
  <si>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</si>
  <si>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</si>
  <si>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</si>
  <si>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</si>
  <si>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</si>
  <si>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</si>
  <si>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</si>
  <si>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</si>
  <si>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</si>
  <si>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</si>
  <si>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</si>
  <si>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</si>
  <si>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</si>
  <si>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</si>
  <si>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</si>
  <si>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</si>
  <si>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</si>
  <si>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</si>
  <si>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</si>
  <si>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</si>
  <si>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</si>
  <si>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</si>
  <si>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</si>
  <si>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</si>
  <si>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</si>
  <si>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</si>
  <si>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</si>
  <si>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</si>
  <si>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</si>
  <si>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</si>
  <si>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</si>
  <si>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</si>
  <si>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</si>
  <si>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</si>
  <si>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</si>
  <si>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</si>
  <si>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</si>
  <si>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</si>
  <si>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</si>
  <si>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</si>
  <si>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</si>
  <si>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</si>
  <si>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</si>
  <si>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</si>
  <si>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</si>
  <si>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</si>
  <si>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</si>
  <si>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</si>
  <si>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</si>
  <si>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</si>
  <si>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</si>
  <si>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</si>
  <si>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</si>
  <si>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</si>
  <si>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</si>
  <si>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</si>
  <si>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</si>
  <si>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</si>
  <si>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</si>
  <si>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</si>
  <si>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</si>
  <si>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</si>
  <si>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</si>
  <si>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</si>
  <si>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</si>
  <si>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</si>
  <si>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</si>
  <si>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</si>
  <si>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</si>
  <si>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</si>
  <si>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</si>
  <si>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</si>
  <si>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</si>
  <si>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</si>
  <si>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</si>
  <si>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</si>
  <si>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</si>
  <si>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</si>
  <si>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</si>
  <si>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</si>
  <si>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</si>
  <si>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</si>
  <si>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</si>
  <si>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</si>
  <si>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</si>
  <si>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</si>
  <si>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</si>
  <si>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</si>
  <si>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</si>
  <si>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</si>
  <si>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</si>
  <si>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</si>
  <si>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</si>
  <si>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</si>
  <si>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</si>
  <si>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</si>
  <si>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</si>
  <si>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</si>
  <si>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</si>
  <si>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</si>
  <si>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</si>
  <si>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</si>
  <si>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</si>
  <si>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</si>
  <si>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</si>
  <si>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</si>
  <si>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</si>
  <si>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</si>
  <si>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</si>
  <si>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</si>
  <si>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</si>
  <si>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</si>
  <si>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</si>
  <si>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</si>
  <si>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</si>
  <si>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</si>
  <si>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</si>
  <si>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</si>
  <si>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</si>
  <si>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</si>
  <si>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</si>
  <si>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</si>
  <si>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</si>
  <si>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</si>
  <si>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</si>
  <si>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</si>
  <si>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</si>
  <si>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</si>
  <si>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</si>
  <si>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</si>
  <si>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</si>
  <si>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</si>
  <si>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</si>
  <si>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</si>
  <si>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</si>
  <si>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</si>
  <si>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</si>
  <si>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</si>
  <si>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</si>
  <si>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</si>
  <si>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</si>
  <si>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</si>
  <si>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</si>
  <si>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</si>
  <si>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</si>
  <si>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</si>
  <si>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</si>
  <si>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</si>
  <si>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</si>
  <si>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</si>
  <si>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</si>
  <si>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</si>
  <si>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</si>
  <si>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</si>
  <si>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</si>
  <si>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</si>
  <si>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</si>
  <si>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</si>
  <si>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</si>
  <si>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</si>
  <si>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</si>
  <si>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</si>
  <si>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</si>
  <si>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</si>
  <si>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</si>
  <si>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</si>
  <si>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</si>
  <si>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</si>
  <si>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</si>
  <si>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</si>
  <si>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</si>
  <si>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</si>
  <si>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</si>
  <si>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</si>
  <si>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</si>
  <si>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</si>
  <si>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</si>
  <si>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</si>
  <si>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</si>
  <si>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</si>
  <si>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</si>
  <si>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</si>
  <si>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</si>
  <si>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</si>
  <si>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</si>
  <si>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</si>
  <si>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</si>
  <si>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</si>
  <si>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</si>
  <si>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</si>
  <si>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</si>
  <si>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</si>
  <si>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</si>
  <si>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</si>
  <si>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</si>
  <si>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</si>
  <si>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</si>
  <si>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</si>
  <si>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</si>
  <si>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</si>
  <si>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</si>
  <si>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</si>
  <si>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</si>
  <si>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</si>
  <si>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</si>
  <si>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</si>
  <si>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</si>
  <si>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</si>
  <si>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</si>
  <si>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</si>
  <si>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</si>
  <si>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</si>
  <si>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</si>
  <si>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</si>
  <si>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</si>
  <si>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</si>
  <si>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</si>
  <si>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</si>
  <si>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</si>
  <si>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</si>
  <si>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</si>
  <si>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</si>
  <si>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</si>
  <si>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</si>
  <si>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</si>
  <si>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</si>
  <si>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</si>
  <si>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</si>
  <si>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</si>
  <si>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</si>
  <si>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</si>
  <si>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</si>
  <si>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</si>
  <si>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</si>
  <si>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</si>
  <si>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</si>
  <si>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</si>
  <si>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</si>
  <si>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</si>
  <si>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</si>
  <si>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</si>
  <si>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</si>
  <si>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</si>
  <si>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</si>
  <si>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</si>
  <si>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</si>
  <si>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</si>
  <si>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</si>
  <si>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</si>
  <si>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</si>
  <si>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</si>
  <si>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</si>
  <si>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</si>
  <si>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</si>
  <si>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</si>
  <si>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</si>
  <si>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</si>
  <si>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</si>
  <si>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</si>
  <si>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</si>
  <si>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</si>
  <si>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</si>
  <si>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</si>
  <si>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</si>
  <si>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</si>
  <si>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</si>
  <si>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</si>
  <si>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</si>
  <si>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</si>
  <si>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</si>
  <si>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</si>
  <si>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</si>
  <si>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</si>
  <si>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</si>
  <si>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</si>
  <si>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</si>
  <si>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</si>
  <si>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</si>
  <si>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</si>
  <si>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</si>
  <si>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</si>
  <si>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</si>
  <si>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</si>
  <si>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</si>
  <si>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</si>
  <si>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</si>
  <si>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</si>
  <si>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</si>
  <si>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</si>
  <si>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</si>
  <si>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</si>
  <si>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</si>
  <si>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</si>
  <si>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</si>
  <si>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</si>
  <si>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</si>
  <si>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</si>
  <si>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</si>
  <si>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</si>
  <si>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</si>
  <si>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</si>
  <si>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</si>
  <si>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</si>
  <si>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</si>
  <si>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</si>
  <si>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</si>
  <si>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</si>
  <si>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</si>
  <si>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</si>
  <si>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</si>
  <si>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</si>
  <si>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</si>
  <si>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</si>
  <si>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</si>
  <si>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</si>
  <si>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</si>
  <si>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</si>
  <si>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</si>
  <si>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</si>
  <si>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</si>
  <si>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</si>
  <si>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</si>
  <si>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</si>
  <si>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</si>
  <si>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</si>
  <si>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</si>
  <si>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</si>
  <si>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</si>
  <si>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</si>
  <si>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</si>
  <si>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</si>
  <si>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</si>
  <si>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</si>
  <si>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</si>
  <si>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</si>
  <si>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</si>
  <si>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</si>
  <si>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</si>
  <si>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</si>
  <si>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</si>
  <si>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</si>
  <si>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</si>
  <si>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</si>
  <si>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</si>
  <si>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</si>
  <si>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</si>
  <si>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</si>
  <si>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</si>
  <si>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</si>
  <si>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</si>
  <si>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</si>
  <si>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</si>
  <si>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</si>
  <si>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</si>
  <si>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</si>
  <si>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</si>
  <si>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</si>
  <si>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</si>
  <si>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</si>
  <si>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</si>
  <si>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</si>
  <si>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</si>
  <si>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</si>
  <si>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</si>
  <si>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</si>
  <si>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</si>
  <si>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</si>
  <si>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</si>
  <si>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</si>
  <si>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</si>
  <si>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</si>
  <si>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</si>
  <si>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</si>
  <si>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</si>
  <si>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</si>
  <si>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</si>
  <si>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</si>
  <si>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</si>
  <si>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</si>
  <si>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</si>
  <si>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</si>
  <si>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</si>
  <si>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</si>
  <si>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</si>
  <si>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</si>
  <si>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</si>
  <si>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</si>
  <si>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</si>
  <si>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</si>
  <si>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</si>
  <si>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</si>
  <si>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</si>
  <si>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</si>
  <si>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</si>
  <si>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</si>
  <si>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</si>
  <si>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</si>
  <si>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</si>
  <si>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</si>
  <si>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</si>
  <si>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</si>
  <si>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</si>
  <si>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</si>
  <si>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</si>
  <si>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</si>
  <si>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</si>
  <si>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</si>
  <si>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</si>
  <si>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</si>
  <si>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</si>
  <si>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</si>
  <si>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</si>
  <si>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</si>
  <si>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</si>
  <si>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</si>
  <si>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</si>
  <si>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</si>
  <si>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</si>
  <si>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</si>
  <si>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</si>
  <si>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</si>
  <si>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</si>
  <si>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</si>
  <si>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</si>
  <si>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</si>
  <si>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</si>
  <si>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</si>
  <si>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</si>
  <si>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</si>
  <si>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</si>
  <si>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</si>
  <si>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</si>
  <si>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</si>
  <si>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</si>
  <si>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</si>
  <si>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</si>
  <si>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</si>
  <si>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</si>
  <si>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</si>
  <si>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</si>
  <si>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</si>
  <si>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</si>
  <si>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</si>
  <si>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</si>
  <si>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</si>
  <si>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</si>
  <si>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</si>
  <si>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</si>
  <si>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</si>
  <si>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</si>
  <si>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</si>
  <si>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</si>
  <si>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</si>
  <si>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</si>
  <si>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</si>
  <si>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</si>
  <si>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</si>
  <si>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</si>
  <si>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</si>
  <si>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</si>
  <si>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</si>
  <si>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</si>
  <si>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</si>
  <si>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</si>
  <si>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</si>
  <si>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</si>
  <si>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</si>
  <si>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</si>
  <si>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</si>
  <si>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</si>
  <si>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</si>
  <si>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</si>
  <si>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</si>
  <si>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</si>
  <si>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</si>
  <si>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</si>
  <si>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</si>
  <si>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</si>
  <si>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</si>
  <si>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</si>
  <si>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</si>
  <si>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</si>
  <si>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</si>
  <si>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</si>
  <si>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</si>
  <si>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</si>
  <si>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</si>
  <si>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</si>
  <si>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</si>
  <si>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</si>
  <si>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</si>
  <si>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</si>
  <si>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</si>
  <si>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</si>
  <si>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</si>
  <si>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</si>
  <si>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</si>
  <si>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</si>
  <si>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</si>
  <si>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</si>
  <si>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</si>
  <si>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</si>
  <si>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</si>
  <si>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</si>
  <si>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</si>
  <si>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</si>
  <si>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</si>
  <si>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</si>
  <si>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</si>
  <si>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</si>
  <si>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</si>
  <si>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</si>
  <si>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</si>
  <si>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</si>
  <si>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</si>
  <si>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</si>
  <si>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</si>
  <si>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</si>
  <si>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</si>
  <si>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</si>
  <si>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</si>
  <si>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</si>
  <si>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</si>
  <si>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</si>
  <si>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</si>
  <si>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</si>
  <si>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</si>
  <si>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</si>
  <si>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</si>
  <si>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</si>
  <si>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</si>
  <si>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</si>
  <si>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</si>
  <si>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</si>
  <si>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</si>
  <si>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</si>
  <si>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</si>
  <si>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</si>
  <si>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</si>
  <si>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</si>
  <si>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</si>
  <si>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</si>
  <si>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</si>
  <si>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</si>
  <si>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</si>
  <si>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</si>
  <si>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</si>
  <si>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</si>
  <si>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</si>
  <si>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</si>
  <si>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</si>
  <si>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</si>
  <si>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</si>
  <si>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</si>
  <si>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</si>
  <si>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</si>
  <si>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</si>
  <si>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</si>
  <si>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</si>
  <si>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</si>
  <si>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</si>
  <si>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</si>
  <si>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</si>
  <si>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</si>
  <si>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</si>
  <si>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</si>
  <si>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</si>
  <si>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</si>
  <si>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</si>
  <si>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</si>
  <si>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</si>
  <si>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</si>
  <si>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</si>
  <si>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</si>
  <si>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</si>
  <si>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</si>
  <si>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</si>
  <si>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</si>
  <si>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</si>
  <si>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</si>
  <si>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</si>
  <si>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</si>
  <si>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</si>
  <si>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</si>
  <si>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</si>
  <si>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</si>
  <si>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</si>
  <si>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</si>
  <si>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</si>
  <si>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</si>
  <si>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</si>
  <si>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</si>
  <si>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</si>
  <si>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</si>
  <si>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</si>
  <si>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</si>
  <si>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</si>
  <si>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</si>
  <si>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</si>
  <si>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</si>
  <si>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</si>
  <si>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</si>
  <si>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</si>
  <si>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</si>
  <si>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</si>
  <si>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</si>
  <si>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</si>
  <si>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</si>
  <si>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</si>
  <si>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</si>
  <si>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</si>
  <si>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</si>
  <si>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</si>
  <si>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</si>
  <si>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</si>
  <si>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</si>
  <si>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</si>
  <si>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</si>
  <si>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</si>
  <si>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</si>
  <si>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</si>
  <si>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</si>
  <si>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</si>
  <si>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</si>
  <si>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</si>
  <si>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</si>
  <si>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</si>
  <si>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</si>
  <si>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</si>
  <si>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</si>
  <si>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</si>
  <si>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</si>
  <si>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</si>
  <si>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</si>
  <si>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</si>
  <si>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</si>
  <si>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</si>
  <si>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</si>
  <si>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</si>
  <si>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</si>
  <si>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</si>
  <si>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</si>
  <si>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</si>
  <si>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</si>
  <si>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</si>
  <si>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</si>
  <si>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</si>
  <si>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</si>
  <si>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</si>
  <si>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</si>
  <si>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</si>
  <si>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</si>
  <si>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</si>
  <si>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</si>
  <si>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</si>
  <si>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</si>
  <si>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</si>
  <si>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</si>
  <si>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</si>
  <si>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</si>
  <si>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</si>
  <si>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</si>
  <si>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</si>
  <si>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</si>
  <si>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</si>
  <si>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</si>
  <si>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</si>
  <si>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</si>
  <si>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</si>
  <si>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</si>
  <si>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</si>
  <si>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</si>
  <si>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</si>
  <si>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</si>
  <si>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</si>
  <si>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</si>
  <si>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</si>
  <si>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</si>
  <si>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</si>
  <si>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</si>
  <si>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</si>
  <si>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</si>
  <si>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</si>
  <si>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</si>
  <si>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</si>
  <si>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</si>
  <si>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</si>
  <si>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</si>
  <si>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</si>
  <si>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</si>
  <si>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</si>
  <si>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</si>
  <si>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</si>
  <si>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</si>
  <si>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</si>
  <si>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</si>
  <si>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</si>
  <si>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₪ / מט"ח</t>
  </si>
  <si>
    <t>+ILS/-USD 3.452 10-11-20 (10) -800</t>
  </si>
  <si>
    <t>10000127</t>
  </si>
  <si>
    <t>ל.ר.</t>
  </si>
  <si>
    <t>+ILS/-USD 3.484 11-06-20 (10) -605</t>
  </si>
  <si>
    <t>10000129</t>
  </si>
  <si>
    <t>+ILS/-USD 3.5021 10-11-20 (10) -904</t>
  </si>
  <si>
    <t>10000120</t>
  </si>
  <si>
    <t>+ILS/-USD 3.5055 11-06-20 (10) -690</t>
  </si>
  <si>
    <t>10000119</t>
  </si>
  <si>
    <t>+ILS/-USD 3.531 11-06-20 (10) -780</t>
  </si>
  <si>
    <t>10000117</t>
  </si>
  <si>
    <t>+USD/-ILS 3.4272 10-11-20 (10) -763</t>
  </si>
  <si>
    <t>10000138</t>
  </si>
  <si>
    <t>+EUR/-USD 1.127 09-04-20 (10) +186</t>
  </si>
  <si>
    <t>10000132</t>
  </si>
  <si>
    <t>+EUR/-USD 1.1318 04-05-20 (12) +202</t>
  </si>
  <si>
    <t>10000035</t>
  </si>
  <si>
    <t>+USD/-EUR 1.1203 27-03-20 (10) +156</t>
  </si>
  <si>
    <t>10000136</t>
  </si>
  <si>
    <t>+USD/-EUR 1.1282 04-05-20 (12) +239</t>
  </si>
  <si>
    <t>10000022</t>
  </si>
  <si>
    <t>+USD/-EUR 1.15192 09-04-20 (10) +234.2</t>
  </si>
  <si>
    <t>10000124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</si>
  <si>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</si>
  <si>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</si>
  <si>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</si>
  <si>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</si>
  <si>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</si>
  <si>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</si>
  <si>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1.24427 11-05-20 (10) +102.7</t>
  </si>
  <si>
    <t>10000134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</si>
  <si>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</si>
  <si>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</si>
  <si>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</si>
  <si>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</si>
  <si>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</si>
  <si>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</si>
  <si>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</si>
  <si>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</si>
  <si>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</si>
  <si>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</si>
  <si>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</si>
  <si>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</si>
  <si>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</si>
  <si>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</si>
  <si>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</si>
  <si>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</si>
  <si>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</si>
  <si>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</si>
  <si>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</si>
  <si>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</si>
  <si>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30312000</t>
  </si>
  <si>
    <t>32012000</t>
  </si>
  <si>
    <t>34510000</t>
  </si>
  <si>
    <t>33810000</t>
  </si>
  <si>
    <t>34010000</t>
  </si>
  <si>
    <t>32020000</t>
  </si>
  <si>
    <t>34020000</t>
  </si>
  <si>
    <t>30326000</t>
  </si>
  <si>
    <t>32026000</t>
  </si>
  <si>
    <t>כן</t>
  </si>
  <si>
    <t>דירוג פנימי</t>
  </si>
  <si>
    <t>קרדן אן.וי אגח ב חש 2/18</t>
  </si>
  <si>
    <t>1143270</t>
  </si>
  <si>
    <t>סה"כ יתרות התחייבות להשקעה</t>
  </si>
  <si>
    <t>סה"כ בחו"ל</t>
  </si>
  <si>
    <t>גורם 137</t>
  </si>
  <si>
    <t>גורם 143</t>
  </si>
  <si>
    <t>גורם 138</t>
  </si>
  <si>
    <t>גורם 142</t>
  </si>
  <si>
    <t>בבטחונות אחרים - גורם 147</t>
  </si>
  <si>
    <t>בבטחונות אחרים - גורם 137</t>
  </si>
  <si>
    <t>בבטחונות אחרים - גורם 131</t>
  </si>
  <si>
    <t>בבטחונות אחרים - גורם 143</t>
  </si>
  <si>
    <t>בבטחונות אחרים - גורם 138</t>
  </si>
  <si>
    <t>בבטחונות אחרים - גורם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</si>
</sst>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0"/>
      <name val="Arial"/>
      <family val="2"/>
    </font>
    <font>
      <sz val="10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2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67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2"/>
    </xf>
    <xf numFmtId="0" fontId="5" fillId="0" borderId="3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5" fillId="0" borderId="29" xfId="13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2" fontId="5" fillId="0" borderId="29" xfId="7" applyNumberFormat="1" applyFont="1" applyFill="1" applyBorder="1" applyAlignment="1">
      <alignment horizontal="right"/>
    </xf>
    <xf numFmtId="168" fontId="5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29" fillId="0" borderId="0" xfId="15" applyNumberFormat="1" applyFill="1" applyAlignment="1">
      <alignment vertical="top"/>
    </xf>
    <xf numFmtId="0" fontId="3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32">
    <cellStyle name="Comma" xfId="13" builtinId="3"/>
    <cellStyle name="Comma 2" xfId="1"/>
    <cellStyle name="Comma 3" xfId="16"/>
    <cellStyle name="Currency [0] _1" xfId="2"/>
    <cellStyle name="Hyperlink 2" xfId="3"/>
    <cellStyle name="Normal" xfId="0" builtinId="0"/>
    <cellStyle name="Normal 10" xfId="17"/>
    <cellStyle name="Normal 11" xfId="4"/>
    <cellStyle name="Normal 11 2" xfId="18"/>
    <cellStyle name="Normal 12" xfId="19"/>
    <cellStyle name="Normal 13" xfId="20"/>
    <cellStyle name="Normal 14" xfId="21"/>
    <cellStyle name="Normal 15" xfId="22"/>
    <cellStyle name="Normal 16" xfId="23"/>
    <cellStyle name="Normal 17" xfId="24"/>
    <cellStyle name="Normal 18" xfId="15"/>
    <cellStyle name="Normal 2" xfId="5"/>
    <cellStyle name="Normal 2 2" xfId="25"/>
    <cellStyle name="Normal 3" xfId="6"/>
    <cellStyle name="Normal 3 2" xfId="26"/>
    <cellStyle name="Normal 4" xfId="12"/>
    <cellStyle name="Normal 5" xfId="27"/>
    <cellStyle name="Normal 6" xfId="28"/>
    <cellStyle name="Normal 7" xfId="29"/>
    <cellStyle name="Normal 8" xfId="30"/>
    <cellStyle name="Normal 9" xfId="31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F14" sqref="F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139</v>
      </c>
      <c r="C1" s="77" t="s" vm="1">
        <v>204</v>
      </c>
    </row>
    <row r="2" spans="1:4">
      <c r="B2" s="56" t="s">
        <v>138</v>
      </c>
      <c r="C2" s="77" t="s">
        <v>205</v>
      </c>
    </row>
    <row r="3" spans="1:4">
      <c r="B3" s="56" t="s">
        <v>140</v>
      </c>
      <c r="C3" s="77" t="s">
        <v>206</v>
      </c>
    </row>
    <row r="4" spans="1:4">
      <c r="B4" s="56" t="s">
        <v>141</v>
      </c>
      <c r="C4" s="77">
        <v>2148</v>
      </c>
    </row>
    <row r="6" spans="1:4" ht="26.25" customHeight="1">
      <c r="B6" s="134" t="s">
        <v>149</v>
      </c>
      <c r="C6" s="135"/>
      <c r="D6" s="136"/>
    </row>
    <row r="7" spans="1:4" s="9" customFormat="1">
      <c r="B7" s="22"/>
      <c r="C7" s="23" t="s">
        <v>107</v>
      </c>
      <c r="D7" s="24" t="s">
        <v>105</v>
      </c>
    </row>
    <row r="8" spans="1:4" s="9" customFormat="1">
      <c r="B8" s="22"/>
      <c r="C8" s="25" t="s">
        <v>190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148</v>
      </c>
      <c r="C10" s="117">
        <f>C11+C12+C23+C33+C37</f>
        <v>3862.4818914050002</v>
      </c>
      <c r="D10" s="118">
        <f>C10/$C$42</f>
        <v>1</v>
      </c>
    </row>
    <row r="11" spans="1:4">
      <c r="A11" s="44" t="s">
        <v>119</v>
      </c>
      <c r="B11" s="28" t="s">
        <v>150</v>
      </c>
      <c r="C11" s="117">
        <f>מזומנים!J10</f>
        <v>117.65682040799999</v>
      </c>
      <c r="D11" s="118">
        <f t="shared" ref="D11:D13" si="0">C11/$C$42</f>
        <v>3.0461455539718178E-2</v>
      </c>
    </row>
    <row r="12" spans="1:4">
      <c r="B12" s="28" t="s">
        <v>151</v>
      </c>
      <c r="C12" s="117">
        <f>C13+C15+C17+C18</f>
        <v>3722.7244822049997</v>
      </c>
      <c r="D12" s="118">
        <f t="shared" si="0"/>
        <v>0.96381668234846718</v>
      </c>
    </row>
    <row r="13" spans="1:4">
      <c r="A13" s="54" t="s">
        <v>119</v>
      </c>
      <c r="B13" s="29" t="s">
        <v>64</v>
      </c>
      <c r="C13" s="117">
        <f>'תעודות התחייבות ממשלתיות'!O11</f>
        <v>1606.4360468339996</v>
      </c>
      <c r="D13" s="118">
        <f t="shared" si="0"/>
        <v>0.41590772254718567</v>
      </c>
    </row>
    <row r="14" spans="1:4">
      <c r="A14" s="54" t="s">
        <v>119</v>
      </c>
      <c r="B14" s="29" t="s">
        <v>65</v>
      </c>
      <c r="C14" s="117" t="s" vm="2">
        <v>1235</v>
      </c>
      <c r="D14" s="118" t="s" vm="3">
        <v>1235</v>
      </c>
    </row>
    <row r="15" spans="1:4">
      <c r="A15" s="54" t="s">
        <v>119</v>
      </c>
      <c r="B15" s="29" t="s">
        <v>66</v>
      </c>
      <c r="C15" s="117">
        <f>'אג"ח קונצרני'!R11</f>
        <v>1775.8060232630003</v>
      </c>
      <c r="D15" s="118">
        <f>C15/$C$42</f>
        <v>0.45975776021490694</v>
      </c>
    </row>
    <row r="16" spans="1:4">
      <c r="A16" s="54" t="s">
        <v>119</v>
      </c>
      <c r="B16" s="29" t="s">
        <v>67</v>
      </c>
      <c r="C16" s="117" t="s" vm="4">
        <v>1235</v>
      </c>
      <c r="D16" s="118" t="s" vm="5">
        <v>1235</v>
      </c>
    </row>
    <row r="17" spans="1:4">
      <c r="A17" s="54" t="s">
        <v>119</v>
      </c>
      <c r="B17" s="29" t="s">
        <v>68</v>
      </c>
      <c r="C17" s="117">
        <f>'תעודות סל'!K11</f>
        <v>152.40312735799998</v>
      </c>
      <c r="D17" s="118">
        <f t="shared" ref="D17:D18" si="1">C17/$C$42</f>
        <v>3.9457305339640689E-2</v>
      </c>
    </row>
    <row r="18" spans="1:4">
      <c r="A18" s="54" t="s">
        <v>119</v>
      </c>
      <c r="B18" s="29" t="s">
        <v>69</v>
      </c>
      <c r="C18" s="117">
        <f>'קרנות נאמנות'!L11</f>
        <v>188.07928475</v>
      </c>
      <c r="D18" s="118">
        <f t="shared" si="1"/>
        <v>4.8693894246733947E-2</v>
      </c>
    </row>
    <row r="19" spans="1:4">
      <c r="A19" s="54" t="s">
        <v>119</v>
      </c>
      <c r="B19" s="29" t="s">
        <v>70</v>
      </c>
      <c r="C19" s="117" t="s" vm="6">
        <v>1235</v>
      </c>
      <c r="D19" s="118" t="s" vm="7">
        <v>1235</v>
      </c>
    </row>
    <row r="20" spans="1:4">
      <c r="A20" s="54" t="s">
        <v>119</v>
      </c>
      <c r="B20" s="29" t="s">
        <v>71</v>
      </c>
      <c r="C20" s="117" t="s" vm="8">
        <v>1235</v>
      </c>
      <c r="D20" s="118" t="s" vm="9">
        <v>1235</v>
      </c>
    </row>
    <row r="21" spans="1:4">
      <c r="A21" s="54" t="s">
        <v>119</v>
      </c>
      <c r="B21" s="29" t="s">
        <v>72</v>
      </c>
      <c r="C21" s="117" t="s" vm="10">
        <v>1235</v>
      </c>
      <c r="D21" s="118" t="s" vm="11">
        <v>1235</v>
      </c>
    </row>
    <row r="22" spans="1:4">
      <c r="A22" s="54" t="s">
        <v>119</v>
      </c>
      <c r="B22" s="29" t="s">
        <v>73</v>
      </c>
      <c r="C22" s="117" t="s" vm="12">
        <v>1235</v>
      </c>
      <c r="D22" s="118" t="s" vm="13">
        <v>1235</v>
      </c>
    </row>
    <row r="23" spans="1:4">
      <c r="B23" s="28" t="s">
        <v>152</v>
      </c>
      <c r="C23" s="117">
        <f>C31</f>
        <v>6.0930473519999984</v>
      </c>
      <c r="D23" s="118">
        <f>C23/$C$42</f>
        <v>1.5774953833592258E-3</v>
      </c>
    </row>
    <row r="24" spans="1:4">
      <c r="A24" s="54" t="s">
        <v>119</v>
      </c>
      <c r="B24" s="29" t="s">
        <v>74</v>
      </c>
      <c r="C24" s="117" t="s" vm="14">
        <v>1235</v>
      </c>
      <c r="D24" s="118" t="s" vm="15">
        <v>1235</v>
      </c>
    </row>
    <row r="25" spans="1:4">
      <c r="A25" s="54" t="s">
        <v>119</v>
      </c>
      <c r="B25" s="29" t="s">
        <v>75</v>
      </c>
      <c r="C25" s="117" t="s" vm="16">
        <v>1235</v>
      </c>
      <c r="D25" s="118" t="s" vm="17">
        <v>1235</v>
      </c>
    </row>
    <row r="26" spans="1:4">
      <c r="A26" s="54" t="s">
        <v>119</v>
      </c>
      <c r="B26" s="29" t="s">
        <v>66</v>
      </c>
      <c r="C26" s="117" t="s" vm="18">
        <v>1235</v>
      </c>
      <c r="D26" s="118" t="s" vm="19">
        <v>1235</v>
      </c>
    </row>
    <row r="27" spans="1:4">
      <c r="A27" s="54" t="s">
        <v>119</v>
      </c>
      <c r="B27" s="29" t="s">
        <v>76</v>
      </c>
      <c r="C27" s="117" t="s" vm="20">
        <v>1235</v>
      </c>
      <c r="D27" s="118" t="s" vm="21">
        <v>1235</v>
      </c>
    </row>
    <row r="28" spans="1:4">
      <c r="A28" s="54" t="s">
        <v>119</v>
      </c>
      <c r="B28" s="29" t="s">
        <v>77</v>
      </c>
      <c r="C28" s="117" t="s" vm="22">
        <v>1235</v>
      </c>
      <c r="D28" s="118" t="s" vm="23">
        <v>1235</v>
      </c>
    </row>
    <row r="29" spans="1:4">
      <c r="A29" s="54" t="s">
        <v>119</v>
      </c>
      <c r="B29" s="29" t="s">
        <v>78</v>
      </c>
      <c r="C29" s="117" t="s" vm="24">
        <v>1235</v>
      </c>
      <c r="D29" s="118" t="s" vm="25">
        <v>1235</v>
      </c>
    </row>
    <row r="30" spans="1:4">
      <c r="A30" s="54" t="s">
        <v>119</v>
      </c>
      <c r="B30" s="29" t="s">
        <v>175</v>
      </c>
      <c r="C30" s="117" t="s" vm="26">
        <v>1235</v>
      </c>
      <c r="D30" s="118" t="s" vm="27">
        <v>1235</v>
      </c>
    </row>
    <row r="31" spans="1:4">
      <c r="A31" s="54" t="s">
        <v>119</v>
      </c>
      <c r="B31" s="29" t="s">
        <v>101</v>
      </c>
      <c r="C31" s="117">
        <f>'לא סחיר - חוזים עתידיים'!I11</f>
        <v>6.0930473519999984</v>
      </c>
      <c r="D31" s="118">
        <f>C31/$C$42</f>
        <v>1.5774953833592258E-3</v>
      </c>
    </row>
    <row r="32" spans="1:4">
      <c r="A32" s="54" t="s">
        <v>119</v>
      </c>
      <c r="B32" s="29" t="s">
        <v>79</v>
      </c>
      <c r="C32" s="117" t="s" vm="28">
        <v>1235</v>
      </c>
      <c r="D32" s="118" t="s" vm="29">
        <v>1235</v>
      </c>
    </row>
    <row r="33" spans="1:4">
      <c r="A33" s="54" t="s">
        <v>119</v>
      </c>
      <c r="B33" s="28" t="s">
        <v>153</v>
      </c>
      <c r="C33" s="117">
        <f>הלוואות!O10</f>
        <v>15.848119999999996</v>
      </c>
      <c r="D33" s="118">
        <f>C33/$C$42</f>
        <v>4.1030923757250683E-3</v>
      </c>
    </row>
    <row r="34" spans="1:4">
      <c r="A34" s="54" t="s">
        <v>119</v>
      </c>
      <c r="B34" s="28" t="s">
        <v>154</v>
      </c>
      <c r="C34" s="117" t="s" vm="30">
        <v>1235</v>
      </c>
      <c r="D34" s="118" t="s" vm="31">
        <v>1235</v>
      </c>
    </row>
    <row r="35" spans="1:4">
      <c r="A35" s="54" t="s">
        <v>119</v>
      </c>
      <c r="B35" s="28" t="s">
        <v>155</v>
      </c>
      <c r="C35" s="117" t="s" vm="32">
        <v>1235</v>
      </c>
      <c r="D35" s="118" t="s" vm="33">
        <v>1235</v>
      </c>
    </row>
    <row r="36" spans="1:4">
      <c r="A36" s="54" t="s">
        <v>119</v>
      </c>
      <c r="B36" s="55" t="s">
        <v>156</v>
      </c>
      <c r="C36" s="117" t="s" vm="34">
        <v>1235</v>
      </c>
      <c r="D36" s="118" t="s" vm="35">
        <v>1235</v>
      </c>
    </row>
    <row r="37" spans="1:4">
      <c r="A37" s="54" t="s">
        <v>119</v>
      </c>
      <c r="B37" s="28" t="s">
        <v>157</v>
      </c>
      <c r="C37" s="117">
        <f>'השקעות אחרות '!I10</f>
        <v>0.15942143999999997</v>
      </c>
      <c r="D37" s="118">
        <f t="shared" ref="D37:D38" si="2">C37/$C$42</f>
        <v>4.1274352730236233E-5</v>
      </c>
    </row>
    <row r="38" spans="1:4">
      <c r="A38" s="54"/>
      <c r="B38" s="67" t="s">
        <v>159</v>
      </c>
      <c r="C38" s="117">
        <v>0</v>
      </c>
      <c r="D38" s="118">
        <f t="shared" si="2"/>
        <v>0</v>
      </c>
    </row>
    <row r="39" spans="1:4">
      <c r="A39" s="54" t="s">
        <v>119</v>
      </c>
      <c r="B39" s="68" t="s">
        <v>160</v>
      </c>
      <c r="C39" s="117" t="s" vm="36">
        <v>1235</v>
      </c>
      <c r="D39" s="118" t="s" vm="37">
        <v>1235</v>
      </c>
    </row>
    <row r="40" spans="1:4">
      <c r="A40" s="54" t="s">
        <v>119</v>
      </c>
      <c r="B40" s="68" t="s">
        <v>188</v>
      </c>
      <c r="C40" s="117" t="s" vm="38">
        <v>1235</v>
      </c>
      <c r="D40" s="118" t="s" vm="39">
        <v>1235</v>
      </c>
    </row>
    <row r="41" spans="1:4">
      <c r="A41" s="54" t="s">
        <v>119</v>
      </c>
      <c r="B41" s="68" t="s">
        <v>161</v>
      </c>
      <c r="C41" s="117" t="s" vm="40">
        <v>1235</v>
      </c>
      <c r="D41" s="118" t="s" vm="41">
        <v>1235</v>
      </c>
    </row>
    <row r="42" spans="1:4">
      <c r="B42" s="68" t="s">
        <v>80</v>
      </c>
      <c r="C42" s="117">
        <f>C38+C10</f>
        <v>3862.4818914050002</v>
      </c>
      <c r="D42" s="118">
        <f>C42/$C$42</f>
        <v>1</v>
      </c>
    </row>
    <row r="43" spans="1:4">
      <c r="A43" s="54" t="s">
        <v>119</v>
      </c>
      <c r="B43" s="68" t="s">
        <v>158</v>
      </c>
      <c r="C43" s="117">
        <f>'יתרת התחייבות להשקעה'!C10</f>
        <v>15.06373</v>
      </c>
      <c r="D43" s="118"/>
    </row>
    <row r="44" spans="1:4">
      <c r="B44" s="5" t="s">
        <v>106</v>
      </c>
    </row>
    <row r="45" spans="1:4">
      <c r="C45" s="74" t="s">
        <v>146</v>
      </c>
      <c r="D45" s="35" t="s">
        <v>100</v>
      </c>
    </row>
    <row r="46" spans="1:4">
      <c r="C46" s="75" t="s">
        <v>1</v>
      </c>
      <c r="D46" s="24" t="s">
        <v>2</v>
      </c>
    </row>
    <row r="47" spans="1:4">
      <c r="C47" s="119" t="s">
        <v>129</v>
      </c>
      <c r="D47" s="120" vm="42">
        <v>2.3548</v>
      </c>
    </row>
    <row r="48" spans="1:4">
      <c r="C48" s="119" t="s">
        <v>136</v>
      </c>
      <c r="D48" s="120">
        <v>0.83869258376086908</v>
      </c>
    </row>
    <row r="49" spans="2:4">
      <c r="C49" s="119" t="s">
        <v>133</v>
      </c>
      <c r="D49" s="120" vm="43">
        <v>2.6267</v>
      </c>
    </row>
    <row r="50" spans="2:4">
      <c r="B50" s="11"/>
      <c r="C50" s="119" t="s">
        <v>1236</v>
      </c>
      <c r="D50" s="120" vm="44">
        <v>3.5068000000000001</v>
      </c>
    </row>
    <row r="51" spans="2:4">
      <c r="C51" s="119" t="s">
        <v>127</v>
      </c>
      <c r="D51" s="120" vm="45">
        <v>3.8050000000000002</v>
      </c>
    </row>
    <row r="52" spans="2:4">
      <c r="C52" s="119" t="s">
        <v>128</v>
      </c>
      <c r="D52" s="120" vm="46">
        <v>4.28</v>
      </c>
    </row>
    <row r="53" spans="2:4">
      <c r="C53" s="119" t="s">
        <v>130</v>
      </c>
      <c r="D53" s="120">
        <v>0.44418364353050732</v>
      </c>
    </row>
    <row r="54" spans="2:4">
      <c r="C54" s="119" t="s">
        <v>134</v>
      </c>
      <c r="D54" s="120" vm="47">
        <v>3.2280000000000002</v>
      </c>
    </row>
    <row r="55" spans="2:4">
      <c r="C55" s="119" t="s">
        <v>135</v>
      </c>
      <c r="D55" s="120">
        <v>0.17644227114950975</v>
      </c>
    </row>
    <row r="56" spans="2:4">
      <c r="C56" s="119" t="s">
        <v>132</v>
      </c>
      <c r="D56" s="120" vm="48">
        <v>0.50960000000000005</v>
      </c>
    </row>
    <row r="57" spans="2:4">
      <c r="C57" s="119" t="s">
        <v>1237</v>
      </c>
      <c r="D57" s="120">
        <v>2.1804284000000003</v>
      </c>
    </row>
    <row r="58" spans="2:4">
      <c r="C58" s="119" t="s">
        <v>131</v>
      </c>
      <c r="D58" s="120" vm="49">
        <v>0.35620000000000002</v>
      </c>
    </row>
    <row r="59" spans="2:4">
      <c r="C59" s="119" t="s">
        <v>125</v>
      </c>
      <c r="D59" s="120" vm="50">
        <v>3.4820000000000002</v>
      </c>
    </row>
    <row r="60" spans="2:4">
      <c r="C60" s="119" t="s">
        <v>137</v>
      </c>
      <c r="D60" s="120" vm="51">
        <v>0.23089999999999999</v>
      </c>
    </row>
    <row r="61" spans="2:4">
      <c r="C61" s="119" t="s">
        <v>1238</v>
      </c>
      <c r="D61" s="120" vm="52">
        <v>0.38390000000000002</v>
      </c>
    </row>
    <row r="62" spans="2:4">
      <c r="C62" s="119" t="s">
        <v>1239</v>
      </c>
      <c r="D62" s="120">
        <v>5.3705643102711656E-2</v>
      </c>
    </row>
    <row r="63" spans="2:4">
      <c r="C63" s="119" t="s">
        <v>1240</v>
      </c>
      <c r="D63" s="120">
        <v>0.48710882307681552</v>
      </c>
    </row>
    <row r="64" spans="2:4">
      <c r="C64" s="119" t="s">
        <v>126</v>
      </c>
      <c r="D64" s="120">
        <v>1</v>
      </c>
    </row>
    <row r="65" spans="3:4">
      <c r="C65" s="121"/>
      <c r="D65" s="121"/>
    </row>
    <row r="66" spans="3:4">
      <c r="C66" s="121"/>
      <c r="D66" s="121"/>
    </row>
    <row r="67" spans="3:4">
      <c r="C67" s="122"/>
      <c r="D67" s="12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2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139</v>
      </c>
      <c r="C1" s="77" t="s" vm="1">
        <v>204</v>
      </c>
    </row>
    <row r="2" spans="2:12">
      <c r="B2" s="56" t="s">
        <v>138</v>
      </c>
      <c r="C2" s="77" t="s">
        <v>205</v>
      </c>
    </row>
    <row r="3" spans="2:12">
      <c r="B3" s="56" t="s">
        <v>140</v>
      </c>
      <c r="C3" s="77" t="s">
        <v>206</v>
      </c>
    </row>
    <row r="4" spans="2:12">
      <c r="B4" s="56" t="s">
        <v>141</v>
      </c>
      <c r="C4" s="77">
        <v>2148</v>
      </c>
    </row>
    <row r="6" spans="2:12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89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2" t="s">
        <v>113</v>
      </c>
      <c r="C8" s="30" t="s">
        <v>43</v>
      </c>
      <c r="D8" s="30" t="s">
        <v>116</v>
      </c>
      <c r="E8" s="30" t="s">
        <v>60</v>
      </c>
      <c r="F8" s="30" t="s">
        <v>98</v>
      </c>
      <c r="G8" s="30" t="s">
        <v>187</v>
      </c>
      <c r="H8" s="30" t="s">
        <v>186</v>
      </c>
      <c r="I8" s="30" t="s">
        <v>57</v>
      </c>
      <c r="J8" s="30" t="s">
        <v>56</v>
      </c>
      <c r="K8" s="30" t="s">
        <v>142</v>
      </c>
      <c r="L8" s="30" t="s">
        <v>144</v>
      </c>
    </row>
    <row r="9" spans="2:12" s="3" customFormat="1" ht="25.5">
      <c r="B9" s="15"/>
      <c r="C9" s="16"/>
      <c r="D9" s="16"/>
      <c r="E9" s="16"/>
      <c r="F9" s="16"/>
      <c r="G9" s="16" t="s">
        <v>194</v>
      </c>
      <c r="H9" s="16"/>
      <c r="I9" s="16" t="s">
        <v>190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s="4" customFormat="1" ht="18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25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25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25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25"/>
      <c r="C410" s="12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25"/>
      <c r="C411" s="12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25"/>
      <c r="C412" s="12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25"/>
      <c r="C413" s="12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25"/>
      <c r="C414" s="12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25"/>
      <c r="C415" s="12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25"/>
      <c r="C416" s="12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25"/>
      <c r="C417" s="12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25"/>
      <c r="C418" s="12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25"/>
      <c r="C419" s="12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25"/>
      <c r="C420" s="12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25"/>
      <c r="C421" s="12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25"/>
      <c r="C422" s="12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25"/>
      <c r="C423" s="12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25"/>
      <c r="C424" s="12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25"/>
      <c r="C425" s="12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25"/>
      <c r="C426" s="12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25"/>
      <c r="C427" s="12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25"/>
      <c r="C428" s="12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25"/>
      <c r="C429" s="12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25"/>
      <c r="C430" s="12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25"/>
      <c r="C431" s="12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56" t="s">
        <v>139</v>
      </c>
      <c r="C1" s="77" t="s" vm="1">
        <v>204</v>
      </c>
    </row>
    <row r="2" spans="2:13">
      <c r="B2" s="56" t="s">
        <v>138</v>
      </c>
      <c r="C2" s="77" t="s">
        <v>205</v>
      </c>
    </row>
    <row r="3" spans="2:13">
      <c r="B3" s="56" t="s">
        <v>140</v>
      </c>
      <c r="C3" s="77" t="s">
        <v>206</v>
      </c>
    </row>
    <row r="4" spans="2:13">
      <c r="B4" s="56" t="s">
        <v>141</v>
      </c>
      <c r="C4" s="77">
        <v>2148</v>
      </c>
    </row>
    <row r="6" spans="2:13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3" ht="26.25" customHeight="1">
      <c r="B7" s="148" t="s">
        <v>90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3"/>
    </row>
    <row r="8" spans="2:13" s="3" customFormat="1" ht="78.75">
      <c r="B8" s="22" t="s">
        <v>113</v>
      </c>
      <c r="C8" s="30" t="s">
        <v>43</v>
      </c>
      <c r="D8" s="30" t="s">
        <v>116</v>
      </c>
      <c r="E8" s="30" t="s">
        <v>60</v>
      </c>
      <c r="F8" s="30" t="s">
        <v>98</v>
      </c>
      <c r="G8" s="30" t="s">
        <v>187</v>
      </c>
      <c r="H8" s="30" t="s">
        <v>186</v>
      </c>
      <c r="I8" s="30" t="s">
        <v>57</v>
      </c>
      <c r="J8" s="30" t="s">
        <v>56</v>
      </c>
      <c r="K8" s="30" t="s">
        <v>142</v>
      </c>
      <c r="L8" s="31" t="s">
        <v>144</v>
      </c>
    </row>
    <row r="9" spans="2:13" s="3" customFormat="1">
      <c r="B9" s="15"/>
      <c r="C9" s="30"/>
      <c r="D9" s="30"/>
      <c r="E9" s="30"/>
      <c r="F9" s="30"/>
      <c r="G9" s="16" t="s">
        <v>194</v>
      </c>
      <c r="H9" s="16"/>
      <c r="I9" s="16" t="s">
        <v>190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3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3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3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3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3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2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2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2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2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2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2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2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2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2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2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2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2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2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2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2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2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2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2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2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2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2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2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2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2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2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2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2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2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2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2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2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2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2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2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2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2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2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2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2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2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2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2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2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2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2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2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2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2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2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2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2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2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2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2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2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2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2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2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2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B571" s="12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</row>
    <row r="572" spans="2:12">
      <c r="B572" s="12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</row>
    <row r="573" spans="2:12">
      <c r="B573" s="12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</row>
    <row r="574" spans="2:12">
      <c r="B574" s="12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</row>
    <row r="575" spans="2:12">
      <c r="B575" s="12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</row>
    <row r="576" spans="2:12">
      <c r="B576" s="12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</row>
    <row r="577" spans="2:12">
      <c r="B577" s="12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</row>
    <row r="578" spans="2:12">
      <c r="B578" s="12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</row>
    <row r="579" spans="2:12">
      <c r="B579" s="12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</row>
    <row r="580" spans="2:12">
      <c r="B580" s="12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</row>
    <row r="581" spans="2:12">
      <c r="B581" s="12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</row>
    <row r="582" spans="2:12">
      <c r="B582" s="12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</row>
    <row r="583" spans="2:12">
      <c r="B583" s="12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spans="2:12">
      <c r="B584" s="12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</row>
    <row r="585" spans="2:12">
      <c r="B585" s="12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</row>
    <row r="586" spans="2:12">
      <c r="B586" s="12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139</v>
      </c>
      <c r="C1" s="77" t="s" vm="1">
        <v>204</v>
      </c>
    </row>
    <row r="2" spans="1:11">
      <c r="B2" s="56" t="s">
        <v>138</v>
      </c>
      <c r="C2" s="77" t="s">
        <v>205</v>
      </c>
    </row>
    <row r="3" spans="1:11">
      <c r="B3" s="56" t="s">
        <v>140</v>
      </c>
      <c r="C3" s="77" t="s">
        <v>206</v>
      </c>
    </row>
    <row r="4" spans="1:11">
      <c r="B4" s="56" t="s">
        <v>141</v>
      </c>
      <c r="C4" s="77">
        <v>2148</v>
      </c>
    </row>
    <row r="6" spans="1:11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1" ht="26.25" customHeight="1">
      <c r="B7" s="148" t="s">
        <v>91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s="3" customFormat="1" ht="78.75">
      <c r="A8" s="2"/>
      <c r="B8" s="22" t="s">
        <v>113</v>
      </c>
      <c r="C8" s="30" t="s">
        <v>43</v>
      </c>
      <c r="D8" s="30" t="s">
        <v>116</v>
      </c>
      <c r="E8" s="30" t="s">
        <v>60</v>
      </c>
      <c r="F8" s="30" t="s">
        <v>98</v>
      </c>
      <c r="G8" s="30" t="s">
        <v>187</v>
      </c>
      <c r="H8" s="30" t="s">
        <v>186</v>
      </c>
      <c r="I8" s="30" t="s">
        <v>57</v>
      </c>
      <c r="J8" s="30" t="s">
        <v>142</v>
      </c>
      <c r="K8" s="30" t="s">
        <v>144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194</v>
      </c>
      <c r="H9" s="16"/>
      <c r="I9" s="16" t="s">
        <v>190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125"/>
      <c r="C111" s="130"/>
      <c r="D111" s="130"/>
      <c r="E111" s="130"/>
      <c r="F111" s="130"/>
      <c r="G111" s="130"/>
      <c r="H111" s="130"/>
      <c r="I111" s="105"/>
      <c r="J111" s="105"/>
      <c r="K111" s="130"/>
    </row>
    <row r="112" spans="2:11">
      <c r="B112" s="125"/>
      <c r="C112" s="130"/>
      <c r="D112" s="130"/>
      <c r="E112" s="130"/>
      <c r="F112" s="130"/>
      <c r="G112" s="130"/>
      <c r="H112" s="130"/>
      <c r="I112" s="105"/>
      <c r="J112" s="105"/>
      <c r="K112" s="130"/>
    </row>
    <row r="113" spans="2:11">
      <c r="B113" s="125"/>
      <c r="C113" s="130"/>
      <c r="D113" s="130"/>
      <c r="E113" s="130"/>
      <c r="F113" s="130"/>
      <c r="G113" s="130"/>
      <c r="H113" s="130"/>
      <c r="I113" s="105"/>
      <c r="J113" s="105"/>
      <c r="K113" s="130"/>
    </row>
    <row r="114" spans="2:11">
      <c r="B114" s="125"/>
      <c r="C114" s="130"/>
      <c r="D114" s="130"/>
      <c r="E114" s="130"/>
      <c r="F114" s="130"/>
      <c r="G114" s="130"/>
      <c r="H114" s="130"/>
      <c r="I114" s="105"/>
      <c r="J114" s="105"/>
      <c r="K114" s="130"/>
    </row>
    <row r="115" spans="2:11">
      <c r="B115" s="125"/>
      <c r="C115" s="130"/>
      <c r="D115" s="130"/>
      <c r="E115" s="130"/>
      <c r="F115" s="130"/>
      <c r="G115" s="130"/>
      <c r="H115" s="130"/>
      <c r="I115" s="105"/>
      <c r="J115" s="105"/>
      <c r="K115" s="130"/>
    </row>
    <row r="116" spans="2:11">
      <c r="B116" s="125"/>
      <c r="C116" s="130"/>
      <c r="D116" s="130"/>
      <c r="E116" s="130"/>
      <c r="F116" s="130"/>
      <c r="G116" s="130"/>
      <c r="H116" s="130"/>
      <c r="I116" s="105"/>
      <c r="J116" s="105"/>
      <c r="K116" s="130"/>
    </row>
    <row r="117" spans="2:11">
      <c r="B117" s="125"/>
      <c r="C117" s="130"/>
      <c r="D117" s="130"/>
      <c r="E117" s="130"/>
      <c r="F117" s="130"/>
      <c r="G117" s="130"/>
      <c r="H117" s="130"/>
      <c r="I117" s="105"/>
      <c r="J117" s="105"/>
      <c r="K117" s="130"/>
    </row>
    <row r="118" spans="2:11">
      <c r="B118" s="125"/>
      <c r="C118" s="130"/>
      <c r="D118" s="130"/>
      <c r="E118" s="130"/>
      <c r="F118" s="130"/>
      <c r="G118" s="130"/>
      <c r="H118" s="130"/>
      <c r="I118" s="105"/>
      <c r="J118" s="105"/>
      <c r="K118" s="130"/>
    </row>
    <row r="119" spans="2:11">
      <c r="B119" s="125"/>
      <c r="C119" s="130"/>
      <c r="D119" s="130"/>
      <c r="E119" s="130"/>
      <c r="F119" s="130"/>
      <c r="G119" s="130"/>
      <c r="H119" s="130"/>
      <c r="I119" s="105"/>
      <c r="J119" s="105"/>
      <c r="K119" s="130"/>
    </row>
    <row r="120" spans="2:11">
      <c r="B120" s="125"/>
      <c r="C120" s="130"/>
      <c r="D120" s="130"/>
      <c r="E120" s="130"/>
      <c r="F120" s="130"/>
      <c r="G120" s="130"/>
      <c r="H120" s="130"/>
      <c r="I120" s="105"/>
      <c r="J120" s="105"/>
      <c r="K120" s="130"/>
    </row>
    <row r="121" spans="2:11">
      <c r="B121" s="125"/>
      <c r="C121" s="130"/>
      <c r="D121" s="130"/>
      <c r="E121" s="130"/>
      <c r="F121" s="130"/>
      <c r="G121" s="130"/>
      <c r="H121" s="130"/>
      <c r="I121" s="105"/>
      <c r="J121" s="105"/>
      <c r="K121" s="130"/>
    </row>
    <row r="122" spans="2:11">
      <c r="B122" s="125"/>
      <c r="C122" s="130"/>
      <c r="D122" s="130"/>
      <c r="E122" s="130"/>
      <c r="F122" s="130"/>
      <c r="G122" s="130"/>
      <c r="H122" s="130"/>
      <c r="I122" s="105"/>
      <c r="J122" s="105"/>
      <c r="K122" s="130"/>
    </row>
    <row r="123" spans="2:11">
      <c r="B123" s="125"/>
      <c r="C123" s="130"/>
      <c r="D123" s="130"/>
      <c r="E123" s="130"/>
      <c r="F123" s="130"/>
      <c r="G123" s="130"/>
      <c r="H123" s="130"/>
      <c r="I123" s="105"/>
      <c r="J123" s="105"/>
      <c r="K123" s="130"/>
    </row>
    <row r="124" spans="2:11">
      <c r="B124" s="125"/>
      <c r="C124" s="130"/>
      <c r="D124" s="130"/>
      <c r="E124" s="130"/>
      <c r="F124" s="130"/>
      <c r="G124" s="130"/>
      <c r="H124" s="130"/>
      <c r="I124" s="105"/>
      <c r="J124" s="105"/>
      <c r="K124" s="130"/>
    </row>
    <row r="125" spans="2:11">
      <c r="B125" s="125"/>
      <c r="C125" s="130"/>
      <c r="D125" s="130"/>
      <c r="E125" s="130"/>
      <c r="F125" s="130"/>
      <c r="G125" s="130"/>
      <c r="H125" s="130"/>
      <c r="I125" s="105"/>
      <c r="J125" s="105"/>
      <c r="K125" s="130"/>
    </row>
    <row r="126" spans="2:11">
      <c r="B126" s="125"/>
      <c r="C126" s="130"/>
      <c r="D126" s="130"/>
      <c r="E126" s="130"/>
      <c r="F126" s="130"/>
      <c r="G126" s="130"/>
      <c r="H126" s="130"/>
      <c r="I126" s="105"/>
      <c r="J126" s="105"/>
      <c r="K126" s="130"/>
    </row>
    <row r="127" spans="2:11">
      <c r="B127" s="125"/>
      <c r="C127" s="130"/>
      <c r="D127" s="130"/>
      <c r="E127" s="130"/>
      <c r="F127" s="130"/>
      <c r="G127" s="130"/>
      <c r="H127" s="130"/>
      <c r="I127" s="105"/>
      <c r="J127" s="105"/>
      <c r="K127" s="130"/>
    </row>
    <row r="128" spans="2:11">
      <c r="B128" s="125"/>
      <c r="C128" s="130"/>
      <c r="D128" s="130"/>
      <c r="E128" s="130"/>
      <c r="F128" s="130"/>
      <c r="G128" s="130"/>
      <c r="H128" s="130"/>
      <c r="I128" s="105"/>
      <c r="J128" s="105"/>
      <c r="K128" s="130"/>
    </row>
    <row r="129" spans="2:11">
      <c r="B129" s="125"/>
      <c r="C129" s="130"/>
      <c r="D129" s="130"/>
      <c r="E129" s="130"/>
      <c r="F129" s="130"/>
      <c r="G129" s="130"/>
      <c r="H129" s="130"/>
      <c r="I129" s="105"/>
      <c r="J129" s="105"/>
      <c r="K129" s="130"/>
    </row>
    <row r="130" spans="2:11">
      <c r="B130" s="125"/>
      <c r="C130" s="130"/>
      <c r="D130" s="130"/>
      <c r="E130" s="130"/>
      <c r="F130" s="130"/>
      <c r="G130" s="130"/>
      <c r="H130" s="130"/>
      <c r="I130" s="105"/>
      <c r="J130" s="105"/>
      <c r="K130" s="130"/>
    </row>
    <row r="131" spans="2:11">
      <c r="B131" s="125"/>
      <c r="C131" s="130"/>
      <c r="D131" s="130"/>
      <c r="E131" s="130"/>
      <c r="F131" s="130"/>
      <c r="G131" s="130"/>
      <c r="H131" s="130"/>
      <c r="I131" s="105"/>
      <c r="J131" s="105"/>
      <c r="K131" s="130"/>
    </row>
    <row r="132" spans="2:11">
      <c r="B132" s="125"/>
      <c r="C132" s="130"/>
      <c r="D132" s="130"/>
      <c r="E132" s="130"/>
      <c r="F132" s="130"/>
      <c r="G132" s="130"/>
      <c r="H132" s="130"/>
      <c r="I132" s="105"/>
      <c r="J132" s="105"/>
      <c r="K132" s="130"/>
    </row>
    <row r="133" spans="2:11">
      <c r="B133" s="125"/>
      <c r="C133" s="130"/>
      <c r="D133" s="130"/>
      <c r="E133" s="130"/>
      <c r="F133" s="130"/>
      <c r="G133" s="130"/>
      <c r="H133" s="130"/>
      <c r="I133" s="105"/>
      <c r="J133" s="105"/>
      <c r="K133" s="130"/>
    </row>
    <row r="134" spans="2:11">
      <c r="B134" s="125"/>
      <c r="C134" s="130"/>
      <c r="D134" s="130"/>
      <c r="E134" s="130"/>
      <c r="F134" s="130"/>
      <c r="G134" s="130"/>
      <c r="H134" s="130"/>
      <c r="I134" s="105"/>
      <c r="J134" s="105"/>
      <c r="K134" s="130"/>
    </row>
    <row r="135" spans="2:11">
      <c r="B135" s="125"/>
      <c r="C135" s="130"/>
      <c r="D135" s="130"/>
      <c r="E135" s="130"/>
      <c r="F135" s="130"/>
      <c r="G135" s="130"/>
      <c r="H135" s="130"/>
      <c r="I135" s="105"/>
      <c r="J135" s="105"/>
      <c r="K135" s="130"/>
    </row>
    <row r="136" spans="2:11">
      <c r="B136" s="125"/>
      <c r="C136" s="130"/>
      <c r="D136" s="130"/>
      <c r="E136" s="130"/>
      <c r="F136" s="130"/>
      <c r="G136" s="130"/>
      <c r="H136" s="130"/>
      <c r="I136" s="105"/>
      <c r="J136" s="105"/>
      <c r="K136" s="130"/>
    </row>
    <row r="137" spans="2:11">
      <c r="B137" s="125"/>
      <c r="C137" s="130"/>
      <c r="D137" s="130"/>
      <c r="E137" s="130"/>
      <c r="F137" s="130"/>
      <c r="G137" s="130"/>
      <c r="H137" s="130"/>
      <c r="I137" s="105"/>
      <c r="J137" s="105"/>
      <c r="K137" s="130"/>
    </row>
    <row r="138" spans="2:11">
      <c r="B138" s="125"/>
      <c r="C138" s="130"/>
      <c r="D138" s="130"/>
      <c r="E138" s="130"/>
      <c r="F138" s="130"/>
      <c r="G138" s="130"/>
      <c r="H138" s="130"/>
      <c r="I138" s="105"/>
      <c r="J138" s="105"/>
      <c r="K138" s="130"/>
    </row>
    <row r="139" spans="2:11">
      <c r="B139" s="125"/>
      <c r="C139" s="130"/>
      <c r="D139" s="130"/>
      <c r="E139" s="130"/>
      <c r="F139" s="130"/>
      <c r="G139" s="130"/>
      <c r="H139" s="130"/>
      <c r="I139" s="105"/>
      <c r="J139" s="105"/>
      <c r="K139" s="130"/>
    </row>
    <row r="140" spans="2:11">
      <c r="B140" s="125"/>
      <c r="C140" s="130"/>
      <c r="D140" s="130"/>
      <c r="E140" s="130"/>
      <c r="F140" s="130"/>
      <c r="G140" s="130"/>
      <c r="H140" s="130"/>
      <c r="I140" s="105"/>
      <c r="J140" s="105"/>
      <c r="K140" s="130"/>
    </row>
    <row r="141" spans="2:11">
      <c r="B141" s="125"/>
      <c r="C141" s="130"/>
      <c r="D141" s="130"/>
      <c r="E141" s="130"/>
      <c r="F141" s="130"/>
      <c r="G141" s="130"/>
      <c r="H141" s="130"/>
      <c r="I141" s="105"/>
      <c r="J141" s="105"/>
      <c r="K141" s="130"/>
    </row>
    <row r="142" spans="2:11">
      <c r="B142" s="125"/>
      <c r="C142" s="130"/>
      <c r="D142" s="130"/>
      <c r="E142" s="130"/>
      <c r="F142" s="130"/>
      <c r="G142" s="130"/>
      <c r="H142" s="130"/>
      <c r="I142" s="105"/>
      <c r="J142" s="105"/>
      <c r="K142" s="130"/>
    </row>
    <row r="143" spans="2:11">
      <c r="B143" s="125"/>
      <c r="C143" s="130"/>
      <c r="D143" s="130"/>
      <c r="E143" s="130"/>
      <c r="F143" s="130"/>
      <c r="G143" s="130"/>
      <c r="H143" s="130"/>
      <c r="I143" s="105"/>
      <c r="J143" s="105"/>
      <c r="K143" s="130"/>
    </row>
    <row r="144" spans="2:11">
      <c r="B144" s="125"/>
      <c r="C144" s="130"/>
      <c r="D144" s="130"/>
      <c r="E144" s="130"/>
      <c r="F144" s="130"/>
      <c r="G144" s="130"/>
      <c r="H144" s="130"/>
      <c r="I144" s="105"/>
      <c r="J144" s="105"/>
      <c r="K144" s="130"/>
    </row>
    <row r="145" spans="2:11">
      <c r="B145" s="125"/>
      <c r="C145" s="130"/>
      <c r="D145" s="130"/>
      <c r="E145" s="130"/>
      <c r="F145" s="130"/>
      <c r="G145" s="130"/>
      <c r="H145" s="130"/>
      <c r="I145" s="105"/>
      <c r="J145" s="105"/>
      <c r="K145" s="130"/>
    </row>
    <row r="146" spans="2:11">
      <c r="B146" s="125"/>
      <c r="C146" s="130"/>
      <c r="D146" s="130"/>
      <c r="E146" s="130"/>
      <c r="F146" s="130"/>
      <c r="G146" s="130"/>
      <c r="H146" s="130"/>
      <c r="I146" s="105"/>
      <c r="J146" s="105"/>
      <c r="K146" s="130"/>
    </row>
    <row r="147" spans="2:11">
      <c r="B147" s="125"/>
      <c r="C147" s="130"/>
      <c r="D147" s="130"/>
      <c r="E147" s="130"/>
      <c r="F147" s="130"/>
      <c r="G147" s="130"/>
      <c r="H147" s="130"/>
      <c r="I147" s="105"/>
      <c r="J147" s="105"/>
      <c r="K147" s="130"/>
    </row>
    <row r="148" spans="2:11">
      <c r="B148" s="125"/>
      <c r="C148" s="130"/>
      <c r="D148" s="130"/>
      <c r="E148" s="130"/>
      <c r="F148" s="130"/>
      <c r="G148" s="130"/>
      <c r="H148" s="130"/>
      <c r="I148" s="105"/>
      <c r="J148" s="105"/>
      <c r="K148" s="130"/>
    </row>
    <row r="149" spans="2:11">
      <c r="B149" s="125"/>
      <c r="C149" s="130"/>
      <c r="D149" s="130"/>
      <c r="E149" s="130"/>
      <c r="F149" s="130"/>
      <c r="G149" s="130"/>
      <c r="H149" s="130"/>
      <c r="I149" s="105"/>
      <c r="J149" s="105"/>
      <c r="K149" s="130"/>
    </row>
    <row r="150" spans="2:11">
      <c r="B150" s="125"/>
      <c r="C150" s="130"/>
      <c r="D150" s="130"/>
      <c r="E150" s="130"/>
      <c r="F150" s="130"/>
      <c r="G150" s="130"/>
      <c r="H150" s="130"/>
      <c r="I150" s="105"/>
      <c r="J150" s="105"/>
      <c r="K150" s="130"/>
    </row>
    <row r="151" spans="2:11">
      <c r="B151" s="125"/>
      <c r="C151" s="130"/>
      <c r="D151" s="130"/>
      <c r="E151" s="130"/>
      <c r="F151" s="130"/>
      <c r="G151" s="130"/>
      <c r="H151" s="130"/>
      <c r="I151" s="105"/>
      <c r="J151" s="105"/>
      <c r="K151" s="130"/>
    </row>
    <row r="152" spans="2:11">
      <c r="B152" s="125"/>
      <c r="C152" s="130"/>
      <c r="D152" s="130"/>
      <c r="E152" s="130"/>
      <c r="F152" s="130"/>
      <c r="G152" s="130"/>
      <c r="H152" s="130"/>
      <c r="I152" s="105"/>
      <c r="J152" s="105"/>
      <c r="K152" s="130"/>
    </row>
    <row r="153" spans="2:11">
      <c r="B153" s="125"/>
      <c r="C153" s="130"/>
      <c r="D153" s="130"/>
      <c r="E153" s="130"/>
      <c r="F153" s="130"/>
      <c r="G153" s="130"/>
      <c r="H153" s="130"/>
      <c r="I153" s="105"/>
      <c r="J153" s="105"/>
      <c r="K153" s="130"/>
    </row>
    <row r="154" spans="2:11">
      <c r="B154" s="125"/>
      <c r="C154" s="130"/>
      <c r="D154" s="130"/>
      <c r="E154" s="130"/>
      <c r="F154" s="130"/>
      <c r="G154" s="130"/>
      <c r="H154" s="130"/>
      <c r="I154" s="105"/>
      <c r="J154" s="105"/>
      <c r="K154" s="130"/>
    </row>
    <row r="155" spans="2:11">
      <c r="B155" s="125"/>
      <c r="C155" s="130"/>
      <c r="D155" s="130"/>
      <c r="E155" s="130"/>
      <c r="F155" s="130"/>
      <c r="G155" s="130"/>
      <c r="H155" s="130"/>
      <c r="I155" s="105"/>
      <c r="J155" s="105"/>
      <c r="K155" s="130"/>
    </row>
    <row r="156" spans="2:11">
      <c r="B156" s="125"/>
      <c r="C156" s="130"/>
      <c r="D156" s="130"/>
      <c r="E156" s="130"/>
      <c r="F156" s="130"/>
      <c r="G156" s="130"/>
      <c r="H156" s="130"/>
      <c r="I156" s="105"/>
      <c r="J156" s="105"/>
      <c r="K156" s="130"/>
    </row>
    <row r="157" spans="2:11">
      <c r="B157" s="125"/>
      <c r="C157" s="130"/>
      <c r="D157" s="130"/>
      <c r="E157" s="130"/>
      <c r="F157" s="130"/>
      <c r="G157" s="130"/>
      <c r="H157" s="130"/>
      <c r="I157" s="105"/>
      <c r="J157" s="105"/>
      <c r="K157" s="130"/>
    </row>
    <row r="158" spans="2:11">
      <c r="B158" s="125"/>
      <c r="C158" s="130"/>
      <c r="D158" s="130"/>
      <c r="E158" s="130"/>
      <c r="F158" s="130"/>
      <c r="G158" s="130"/>
      <c r="H158" s="130"/>
      <c r="I158" s="105"/>
      <c r="J158" s="105"/>
      <c r="K158" s="130"/>
    </row>
    <row r="159" spans="2:11">
      <c r="B159" s="125"/>
      <c r="C159" s="130"/>
      <c r="D159" s="130"/>
      <c r="E159" s="130"/>
      <c r="F159" s="130"/>
      <c r="G159" s="130"/>
      <c r="H159" s="130"/>
      <c r="I159" s="105"/>
      <c r="J159" s="105"/>
      <c r="K159" s="130"/>
    </row>
    <row r="160" spans="2:11">
      <c r="B160" s="125"/>
      <c r="C160" s="130"/>
      <c r="D160" s="130"/>
      <c r="E160" s="130"/>
      <c r="F160" s="130"/>
      <c r="G160" s="130"/>
      <c r="H160" s="130"/>
      <c r="I160" s="105"/>
      <c r="J160" s="105"/>
      <c r="K160" s="130"/>
    </row>
    <row r="161" spans="2:11">
      <c r="B161" s="125"/>
      <c r="C161" s="130"/>
      <c r="D161" s="130"/>
      <c r="E161" s="130"/>
      <c r="F161" s="130"/>
      <c r="G161" s="130"/>
      <c r="H161" s="130"/>
      <c r="I161" s="105"/>
      <c r="J161" s="105"/>
      <c r="K161" s="130"/>
    </row>
    <row r="162" spans="2:11">
      <c r="B162" s="125"/>
      <c r="C162" s="130"/>
      <c r="D162" s="130"/>
      <c r="E162" s="130"/>
      <c r="F162" s="130"/>
      <c r="G162" s="130"/>
      <c r="H162" s="130"/>
      <c r="I162" s="105"/>
      <c r="J162" s="105"/>
      <c r="K162" s="130"/>
    </row>
    <row r="163" spans="2:11">
      <c r="B163" s="125"/>
      <c r="C163" s="130"/>
      <c r="D163" s="130"/>
      <c r="E163" s="130"/>
      <c r="F163" s="130"/>
      <c r="G163" s="130"/>
      <c r="H163" s="130"/>
      <c r="I163" s="105"/>
      <c r="J163" s="105"/>
      <c r="K163" s="130"/>
    </row>
    <row r="164" spans="2:11">
      <c r="B164" s="125"/>
      <c r="C164" s="130"/>
      <c r="D164" s="130"/>
      <c r="E164" s="130"/>
      <c r="F164" s="130"/>
      <c r="G164" s="130"/>
      <c r="H164" s="130"/>
      <c r="I164" s="105"/>
      <c r="J164" s="105"/>
      <c r="K164" s="130"/>
    </row>
    <row r="165" spans="2:11">
      <c r="B165" s="125"/>
      <c r="C165" s="130"/>
      <c r="D165" s="130"/>
      <c r="E165" s="130"/>
      <c r="F165" s="130"/>
      <c r="G165" s="130"/>
      <c r="H165" s="130"/>
      <c r="I165" s="105"/>
      <c r="J165" s="105"/>
      <c r="K165" s="130"/>
    </row>
    <row r="166" spans="2:11">
      <c r="B166" s="125"/>
      <c r="C166" s="130"/>
      <c r="D166" s="130"/>
      <c r="E166" s="130"/>
      <c r="F166" s="130"/>
      <c r="G166" s="130"/>
      <c r="H166" s="130"/>
      <c r="I166" s="105"/>
      <c r="J166" s="105"/>
      <c r="K166" s="130"/>
    </row>
    <row r="167" spans="2:11">
      <c r="B167" s="125"/>
      <c r="C167" s="130"/>
      <c r="D167" s="130"/>
      <c r="E167" s="130"/>
      <c r="F167" s="130"/>
      <c r="G167" s="130"/>
      <c r="H167" s="130"/>
      <c r="I167" s="105"/>
      <c r="J167" s="105"/>
      <c r="K167" s="130"/>
    </row>
    <row r="168" spans="2:11">
      <c r="B168" s="125"/>
      <c r="C168" s="130"/>
      <c r="D168" s="130"/>
      <c r="E168" s="130"/>
      <c r="F168" s="130"/>
      <c r="G168" s="130"/>
      <c r="H168" s="130"/>
      <c r="I168" s="105"/>
      <c r="J168" s="105"/>
      <c r="K168" s="130"/>
    </row>
    <row r="169" spans="2:11">
      <c r="B169" s="125"/>
      <c r="C169" s="130"/>
      <c r="D169" s="130"/>
      <c r="E169" s="130"/>
      <c r="F169" s="130"/>
      <c r="G169" s="130"/>
      <c r="H169" s="130"/>
      <c r="I169" s="105"/>
      <c r="J169" s="105"/>
      <c r="K169" s="130"/>
    </row>
    <row r="170" spans="2:11">
      <c r="B170" s="125"/>
      <c r="C170" s="130"/>
      <c r="D170" s="130"/>
      <c r="E170" s="130"/>
      <c r="F170" s="130"/>
      <c r="G170" s="130"/>
      <c r="H170" s="130"/>
      <c r="I170" s="105"/>
      <c r="J170" s="105"/>
      <c r="K170" s="130"/>
    </row>
    <row r="171" spans="2:11">
      <c r="B171" s="125"/>
      <c r="C171" s="130"/>
      <c r="D171" s="130"/>
      <c r="E171" s="130"/>
      <c r="F171" s="130"/>
      <c r="G171" s="130"/>
      <c r="H171" s="130"/>
      <c r="I171" s="105"/>
      <c r="J171" s="105"/>
      <c r="K171" s="130"/>
    </row>
    <row r="172" spans="2:11">
      <c r="B172" s="125"/>
      <c r="C172" s="130"/>
      <c r="D172" s="130"/>
      <c r="E172" s="130"/>
      <c r="F172" s="130"/>
      <c r="G172" s="130"/>
      <c r="H172" s="130"/>
      <c r="I172" s="105"/>
      <c r="J172" s="105"/>
      <c r="K172" s="130"/>
    </row>
    <row r="173" spans="2:11">
      <c r="B173" s="125"/>
      <c r="C173" s="130"/>
      <c r="D173" s="130"/>
      <c r="E173" s="130"/>
      <c r="F173" s="130"/>
      <c r="G173" s="130"/>
      <c r="H173" s="130"/>
      <c r="I173" s="105"/>
      <c r="J173" s="105"/>
      <c r="K173" s="130"/>
    </row>
    <row r="174" spans="2:11">
      <c r="B174" s="125"/>
      <c r="C174" s="130"/>
      <c r="D174" s="130"/>
      <c r="E174" s="130"/>
      <c r="F174" s="130"/>
      <c r="G174" s="130"/>
      <c r="H174" s="130"/>
      <c r="I174" s="105"/>
      <c r="J174" s="105"/>
      <c r="K174" s="130"/>
    </row>
    <row r="175" spans="2:11">
      <c r="B175" s="125"/>
      <c r="C175" s="130"/>
      <c r="D175" s="130"/>
      <c r="E175" s="130"/>
      <c r="F175" s="130"/>
      <c r="G175" s="130"/>
      <c r="H175" s="130"/>
      <c r="I175" s="105"/>
      <c r="J175" s="105"/>
      <c r="K175" s="130"/>
    </row>
    <row r="176" spans="2:11">
      <c r="B176" s="125"/>
      <c r="C176" s="130"/>
      <c r="D176" s="130"/>
      <c r="E176" s="130"/>
      <c r="F176" s="130"/>
      <c r="G176" s="130"/>
      <c r="H176" s="130"/>
      <c r="I176" s="105"/>
      <c r="J176" s="105"/>
      <c r="K176" s="130"/>
    </row>
    <row r="177" spans="2:11">
      <c r="B177" s="125"/>
      <c r="C177" s="130"/>
      <c r="D177" s="130"/>
      <c r="E177" s="130"/>
      <c r="F177" s="130"/>
      <c r="G177" s="130"/>
      <c r="H177" s="130"/>
      <c r="I177" s="105"/>
      <c r="J177" s="105"/>
      <c r="K177" s="130"/>
    </row>
    <row r="178" spans="2:11">
      <c r="B178" s="125"/>
      <c r="C178" s="130"/>
      <c r="D178" s="130"/>
      <c r="E178" s="130"/>
      <c r="F178" s="130"/>
      <c r="G178" s="130"/>
      <c r="H178" s="130"/>
      <c r="I178" s="105"/>
      <c r="J178" s="105"/>
      <c r="K178" s="130"/>
    </row>
    <row r="179" spans="2:11">
      <c r="B179" s="125"/>
      <c r="C179" s="130"/>
      <c r="D179" s="130"/>
      <c r="E179" s="130"/>
      <c r="F179" s="130"/>
      <c r="G179" s="130"/>
      <c r="H179" s="130"/>
      <c r="I179" s="105"/>
      <c r="J179" s="105"/>
      <c r="K179" s="130"/>
    </row>
    <row r="180" spans="2:11">
      <c r="B180" s="125"/>
      <c r="C180" s="130"/>
      <c r="D180" s="130"/>
      <c r="E180" s="130"/>
      <c r="F180" s="130"/>
      <c r="G180" s="130"/>
      <c r="H180" s="130"/>
      <c r="I180" s="105"/>
      <c r="J180" s="105"/>
      <c r="K180" s="130"/>
    </row>
    <row r="181" spans="2:11">
      <c r="B181" s="125"/>
      <c r="C181" s="130"/>
      <c r="D181" s="130"/>
      <c r="E181" s="130"/>
      <c r="F181" s="130"/>
      <c r="G181" s="130"/>
      <c r="H181" s="130"/>
      <c r="I181" s="105"/>
      <c r="J181" s="105"/>
      <c r="K181" s="130"/>
    </row>
    <row r="182" spans="2:11">
      <c r="B182" s="125"/>
      <c r="C182" s="130"/>
      <c r="D182" s="130"/>
      <c r="E182" s="130"/>
      <c r="F182" s="130"/>
      <c r="G182" s="130"/>
      <c r="H182" s="130"/>
      <c r="I182" s="105"/>
      <c r="J182" s="105"/>
      <c r="K182" s="130"/>
    </row>
    <row r="183" spans="2:11">
      <c r="B183" s="125"/>
      <c r="C183" s="130"/>
      <c r="D183" s="130"/>
      <c r="E183" s="130"/>
      <c r="F183" s="130"/>
      <c r="G183" s="130"/>
      <c r="H183" s="130"/>
      <c r="I183" s="105"/>
      <c r="J183" s="105"/>
      <c r="K183" s="130"/>
    </row>
    <row r="184" spans="2:11">
      <c r="B184" s="125"/>
      <c r="C184" s="130"/>
      <c r="D184" s="130"/>
      <c r="E184" s="130"/>
      <c r="F184" s="130"/>
      <c r="G184" s="130"/>
      <c r="H184" s="130"/>
      <c r="I184" s="105"/>
      <c r="J184" s="105"/>
      <c r="K184" s="130"/>
    </row>
    <row r="185" spans="2:11">
      <c r="B185" s="125"/>
      <c r="C185" s="130"/>
      <c r="D185" s="130"/>
      <c r="E185" s="130"/>
      <c r="F185" s="130"/>
      <c r="G185" s="130"/>
      <c r="H185" s="130"/>
      <c r="I185" s="105"/>
      <c r="J185" s="105"/>
      <c r="K185" s="130"/>
    </row>
    <row r="186" spans="2:11">
      <c r="B186" s="125"/>
      <c r="C186" s="130"/>
      <c r="D186" s="130"/>
      <c r="E186" s="130"/>
      <c r="F186" s="130"/>
      <c r="G186" s="130"/>
      <c r="H186" s="130"/>
      <c r="I186" s="105"/>
      <c r="J186" s="105"/>
      <c r="K186" s="130"/>
    </row>
    <row r="187" spans="2:11">
      <c r="B187" s="125"/>
      <c r="C187" s="130"/>
      <c r="D187" s="130"/>
      <c r="E187" s="130"/>
      <c r="F187" s="130"/>
      <c r="G187" s="130"/>
      <c r="H187" s="130"/>
      <c r="I187" s="105"/>
      <c r="J187" s="105"/>
      <c r="K187" s="130"/>
    </row>
    <row r="188" spans="2:11">
      <c r="B188" s="125"/>
      <c r="C188" s="130"/>
      <c r="D188" s="130"/>
      <c r="E188" s="130"/>
      <c r="F188" s="130"/>
      <c r="G188" s="130"/>
      <c r="H188" s="130"/>
      <c r="I188" s="105"/>
      <c r="J188" s="105"/>
      <c r="K188" s="130"/>
    </row>
    <row r="189" spans="2:11">
      <c r="B189" s="125"/>
      <c r="C189" s="130"/>
      <c r="D189" s="130"/>
      <c r="E189" s="130"/>
      <c r="F189" s="130"/>
      <c r="G189" s="130"/>
      <c r="H189" s="130"/>
      <c r="I189" s="105"/>
      <c r="J189" s="105"/>
      <c r="K189" s="130"/>
    </row>
    <row r="190" spans="2:11">
      <c r="B190" s="125"/>
      <c r="C190" s="130"/>
      <c r="D190" s="130"/>
      <c r="E190" s="130"/>
      <c r="F190" s="130"/>
      <c r="G190" s="130"/>
      <c r="H190" s="130"/>
      <c r="I190" s="105"/>
      <c r="J190" s="105"/>
      <c r="K190" s="130"/>
    </row>
    <row r="191" spans="2:11">
      <c r="B191" s="125"/>
      <c r="C191" s="130"/>
      <c r="D191" s="130"/>
      <c r="E191" s="130"/>
      <c r="F191" s="130"/>
      <c r="G191" s="130"/>
      <c r="H191" s="130"/>
      <c r="I191" s="105"/>
      <c r="J191" s="105"/>
      <c r="K191" s="130"/>
    </row>
    <row r="192" spans="2:11">
      <c r="B192" s="125"/>
      <c r="C192" s="130"/>
      <c r="D192" s="130"/>
      <c r="E192" s="130"/>
      <c r="F192" s="130"/>
      <c r="G192" s="130"/>
      <c r="H192" s="130"/>
      <c r="I192" s="105"/>
      <c r="J192" s="105"/>
      <c r="K192" s="130"/>
    </row>
    <row r="193" spans="2:11">
      <c r="B193" s="125"/>
      <c r="C193" s="130"/>
      <c r="D193" s="130"/>
      <c r="E193" s="130"/>
      <c r="F193" s="130"/>
      <c r="G193" s="130"/>
      <c r="H193" s="130"/>
      <c r="I193" s="105"/>
      <c r="J193" s="105"/>
      <c r="K193" s="130"/>
    </row>
    <row r="194" spans="2:11">
      <c r="B194" s="125"/>
      <c r="C194" s="130"/>
      <c r="D194" s="130"/>
      <c r="E194" s="130"/>
      <c r="F194" s="130"/>
      <c r="G194" s="130"/>
      <c r="H194" s="130"/>
      <c r="I194" s="105"/>
      <c r="J194" s="105"/>
      <c r="K194" s="130"/>
    </row>
    <row r="195" spans="2:11">
      <c r="B195" s="125"/>
      <c r="C195" s="130"/>
      <c r="D195" s="130"/>
      <c r="E195" s="130"/>
      <c r="F195" s="130"/>
      <c r="G195" s="130"/>
      <c r="H195" s="130"/>
      <c r="I195" s="105"/>
      <c r="J195" s="105"/>
      <c r="K195" s="130"/>
    </row>
    <row r="196" spans="2:11">
      <c r="B196" s="125"/>
      <c r="C196" s="130"/>
      <c r="D196" s="130"/>
      <c r="E196" s="130"/>
      <c r="F196" s="130"/>
      <c r="G196" s="130"/>
      <c r="H196" s="130"/>
      <c r="I196" s="105"/>
      <c r="J196" s="105"/>
      <c r="K196" s="130"/>
    </row>
    <row r="197" spans="2:11">
      <c r="B197" s="125"/>
      <c r="C197" s="130"/>
      <c r="D197" s="130"/>
      <c r="E197" s="130"/>
      <c r="F197" s="130"/>
      <c r="G197" s="130"/>
      <c r="H197" s="130"/>
      <c r="I197" s="105"/>
      <c r="J197" s="105"/>
      <c r="K197" s="130"/>
    </row>
    <row r="198" spans="2:11">
      <c r="B198" s="125"/>
      <c r="C198" s="130"/>
      <c r="D198" s="130"/>
      <c r="E198" s="130"/>
      <c r="F198" s="130"/>
      <c r="G198" s="130"/>
      <c r="H198" s="130"/>
      <c r="I198" s="105"/>
      <c r="J198" s="105"/>
      <c r="K198" s="130"/>
    </row>
    <row r="199" spans="2:11">
      <c r="B199" s="125"/>
      <c r="C199" s="130"/>
      <c r="D199" s="130"/>
      <c r="E199" s="130"/>
      <c r="F199" s="130"/>
      <c r="G199" s="130"/>
      <c r="H199" s="130"/>
      <c r="I199" s="105"/>
      <c r="J199" s="105"/>
      <c r="K199" s="130"/>
    </row>
    <row r="200" spans="2:11">
      <c r="B200" s="125"/>
      <c r="C200" s="130"/>
      <c r="D200" s="130"/>
      <c r="E200" s="130"/>
      <c r="F200" s="130"/>
      <c r="G200" s="130"/>
      <c r="H200" s="130"/>
      <c r="I200" s="105"/>
      <c r="J200" s="105"/>
      <c r="K200" s="130"/>
    </row>
    <row r="201" spans="2:11">
      <c r="B201" s="125"/>
      <c r="C201" s="130"/>
      <c r="D201" s="130"/>
      <c r="E201" s="130"/>
      <c r="F201" s="130"/>
      <c r="G201" s="130"/>
      <c r="H201" s="130"/>
      <c r="I201" s="105"/>
      <c r="J201" s="105"/>
      <c r="K201" s="130"/>
    </row>
    <row r="202" spans="2:11">
      <c r="B202" s="125"/>
      <c r="C202" s="130"/>
      <c r="D202" s="130"/>
      <c r="E202" s="130"/>
      <c r="F202" s="130"/>
      <c r="G202" s="130"/>
      <c r="H202" s="130"/>
      <c r="I202" s="105"/>
      <c r="J202" s="105"/>
      <c r="K202" s="130"/>
    </row>
    <row r="203" spans="2:11">
      <c r="B203" s="125"/>
      <c r="C203" s="130"/>
      <c r="D203" s="130"/>
      <c r="E203" s="130"/>
      <c r="F203" s="130"/>
      <c r="G203" s="130"/>
      <c r="H203" s="130"/>
      <c r="I203" s="105"/>
      <c r="J203" s="105"/>
      <c r="K203" s="130"/>
    </row>
    <row r="204" spans="2:11">
      <c r="B204" s="125"/>
      <c r="C204" s="130"/>
      <c r="D204" s="130"/>
      <c r="E204" s="130"/>
      <c r="F204" s="130"/>
      <c r="G204" s="130"/>
      <c r="H204" s="130"/>
      <c r="I204" s="105"/>
      <c r="J204" s="105"/>
      <c r="K204" s="130"/>
    </row>
    <row r="205" spans="2:11">
      <c r="B205" s="125"/>
      <c r="C205" s="130"/>
      <c r="D205" s="130"/>
      <c r="E205" s="130"/>
      <c r="F205" s="130"/>
      <c r="G205" s="130"/>
      <c r="H205" s="130"/>
      <c r="I205" s="105"/>
      <c r="J205" s="105"/>
      <c r="K205" s="130"/>
    </row>
    <row r="206" spans="2:11">
      <c r="B206" s="125"/>
      <c r="C206" s="130"/>
      <c r="D206" s="130"/>
      <c r="E206" s="130"/>
      <c r="F206" s="130"/>
      <c r="G206" s="130"/>
      <c r="H206" s="130"/>
      <c r="I206" s="105"/>
      <c r="J206" s="105"/>
      <c r="K206" s="130"/>
    </row>
    <row r="207" spans="2:11">
      <c r="B207" s="125"/>
      <c r="C207" s="130"/>
      <c r="D207" s="130"/>
      <c r="E207" s="130"/>
      <c r="F207" s="130"/>
      <c r="G207" s="130"/>
      <c r="H207" s="130"/>
      <c r="I207" s="105"/>
      <c r="J207" s="105"/>
      <c r="K207" s="130"/>
    </row>
    <row r="208" spans="2:11">
      <c r="B208" s="125"/>
      <c r="C208" s="130"/>
      <c r="D208" s="130"/>
      <c r="E208" s="130"/>
      <c r="F208" s="130"/>
      <c r="G208" s="130"/>
      <c r="H208" s="130"/>
      <c r="I208" s="105"/>
      <c r="J208" s="105"/>
      <c r="K208" s="130"/>
    </row>
    <row r="209" spans="2:11">
      <c r="B209" s="125"/>
      <c r="C209" s="130"/>
      <c r="D209" s="130"/>
      <c r="E209" s="130"/>
      <c r="F209" s="130"/>
      <c r="G209" s="130"/>
      <c r="H209" s="130"/>
      <c r="I209" s="105"/>
      <c r="J209" s="105"/>
      <c r="K209" s="130"/>
    </row>
    <row r="210" spans="2:11">
      <c r="B210" s="125"/>
      <c r="C210" s="130"/>
      <c r="D210" s="130"/>
      <c r="E210" s="130"/>
      <c r="F210" s="130"/>
      <c r="G210" s="130"/>
      <c r="H210" s="130"/>
      <c r="I210" s="105"/>
      <c r="J210" s="105"/>
      <c r="K210" s="130"/>
    </row>
    <row r="211" spans="2:11">
      <c r="B211" s="125"/>
      <c r="C211" s="130"/>
      <c r="D211" s="130"/>
      <c r="E211" s="130"/>
      <c r="F211" s="130"/>
      <c r="G211" s="130"/>
      <c r="H211" s="130"/>
      <c r="I211" s="105"/>
      <c r="J211" s="105"/>
      <c r="K211" s="130"/>
    </row>
    <row r="212" spans="2:11">
      <c r="B212" s="125"/>
      <c r="C212" s="130"/>
      <c r="D212" s="130"/>
      <c r="E212" s="130"/>
      <c r="F212" s="130"/>
      <c r="G212" s="130"/>
      <c r="H212" s="130"/>
      <c r="I212" s="105"/>
      <c r="J212" s="105"/>
      <c r="K212" s="130"/>
    </row>
    <row r="213" spans="2:11">
      <c r="B213" s="125"/>
      <c r="C213" s="130"/>
      <c r="D213" s="130"/>
      <c r="E213" s="130"/>
      <c r="F213" s="130"/>
      <c r="G213" s="130"/>
      <c r="H213" s="130"/>
      <c r="I213" s="105"/>
      <c r="J213" s="105"/>
      <c r="K213" s="130"/>
    </row>
    <row r="214" spans="2:11">
      <c r="B214" s="125"/>
      <c r="C214" s="130"/>
      <c r="D214" s="130"/>
      <c r="E214" s="130"/>
      <c r="F214" s="130"/>
      <c r="G214" s="130"/>
      <c r="H214" s="130"/>
      <c r="I214" s="105"/>
      <c r="J214" s="105"/>
      <c r="K214" s="130"/>
    </row>
    <row r="215" spans="2:11">
      <c r="B215" s="125"/>
      <c r="C215" s="130"/>
      <c r="D215" s="130"/>
      <c r="E215" s="130"/>
      <c r="F215" s="130"/>
      <c r="G215" s="130"/>
      <c r="H215" s="130"/>
      <c r="I215" s="105"/>
      <c r="J215" s="105"/>
      <c r="K215" s="130"/>
    </row>
    <row r="216" spans="2:11">
      <c r="B216" s="125"/>
      <c r="C216" s="130"/>
      <c r="D216" s="130"/>
      <c r="E216" s="130"/>
      <c r="F216" s="130"/>
      <c r="G216" s="130"/>
      <c r="H216" s="130"/>
      <c r="I216" s="105"/>
      <c r="J216" s="105"/>
      <c r="K216" s="130"/>
    </row>
    <row r="217" spans="2:11">
      <c r="B217" s="125"/>
      <c r="C217" s="130"/>
      <c r="D217" s="130"/>
      <c r="E217" s="130"/>
      <c r="F217" s="130"/>
      <c r="G217" s="130"/>
      <c r="H217" s="130"/>
      <c r="I217" s="105"/>
      <c r="J217" s="105"/>
      <c r="K217" s="130"/>
    </row>
    <row r="218" spans="2:11">
      <c r="B218" s="125"/>
      <c r="C218" s="130"/>
      <c r="D218" s="130"/>
      <c r="E218" s="130"/>
      <c r="F218" s="130"/>
      <c r="G218" s="130"/>
      <c r="H218" s="130"/>
      <c r="I218" s="105"/>
      <c r="J218" s="105"/>
      <c r="K218" s="130"/>
    </row>
    <row r="219" spans="2:11">
      <c r="B219" s="125"/>
      <c r="C219" s="130"/>
      <c r="D219" s="130"/>
      <c r="E219" s="130"/>
      <c r="F219" s="130"/>
      <c r="G219" s="130"/>
      <c r="H219" s="130"/>
      <c r="I219" s="105"/>
      <c r="J219" s="105"/>
      <c r="K219" s="130"/>
    </row>
    <row r="220" spans="2:11">
      <c r="B220" s="125"/>
      <c r="C220" s="130"/>
      <c r="D220" s="130"/>
      <c r="E220" s="130"/>
      <c r="F220" s="130"/>
      <c r="G220" s="130"/>
      <c r="H220" s="130"/>
      <c r="I220" s="105"/>
      <c r="J220" s="105"/>
      <c r="K220" s="130"/>
    </row>
    <row r="221" spans="2:11">
      <c r="B221" s="125"/>
      <c r="C221" s="130"/>
      <c r="D221" s="130"/>
      <c r="E221" s="130"/>
      <c r="F221" s="130"/>
      <c r="G221" s="130"/>
      <c r="H221" s="130"/>
      <c r="I221" s="105"/>
      <c r="J221" s="105"/>
      <c r="K221" s="130"/>
    </row>
    <row r="222" spans="2:11">
      <c r="B222" s="125"/>
      <c r="C222" s="130"/>
      <c r="D222" s="130"/>
      <c r="E222" s="130"/>
      <c r="F222" s="130"/>
      <c r="G222" s="130"/>
      <c r="H222" s="130"/>
      <c r="I222" s="105"/>
      <c r="J222" s="105"/>
      <c r="K222" s="130"/>
    </row>
    <row r="223" spans="2:11">
      <c r="B223" s="125"/>
      <c r="C223" s="130"/>
      <c r="D223" s="130"/>
      <c r="E223" s="130"/>
      <c r="F223" s="130"/>
      <c r="G223" s="130"/>
      <c r="H223" s="130"/>
      <c r="I223" s="105"/>
      <c r="J223" s="105"/>
      <c r="K223" s="130"/>
    </row>
    <row r="224" spans="2:11">
      <c r="B224" s="125"/>
      <c r="C224" s="130"/>
      <c r="D224" s="130"/>
      <c r="E224" s="130"/>
      <c r="F224" s="130"/>
      <c r="G224" s="130"/>
      <c r="H224" s="130"/>
      <c r="I224" s="105"/>
      <c r="J224" s="105"/>
      <c r="K224" s="130"/>
    </row>
    <row r="225" spans="2:11">
      <c r="B225" s="125"/>
      <c r="C225" s="130"/>
      <c r="D225" s="130"/>
      <c r="E225" s="130"/>
      <c r="F225" s="130"/>
      <c r="G225" s="130"/>
      <c r="H225" s="130"/>
      <c r="I225" s="105"/>
      <c r="J225" s="105"/>
      <c r="K225" s="130"/>
    </row>
    <row r="226" spans="2:11">
      <c r="B226" s="125"/>
      <c r="C226" s="130"/>
      <c r="D226" s="130"/>
      <c r="E226" s="130"/>
      <c r="F226" s="130"/>
      <c r="G226" s="130"/>
      <c r="H226" s="130"/>
      <c r="I226" s="105"/>
      <c r="J226" s="105"/>
      <c r="K226" s="130"/>
    </row>
    <row r="227" spans="2:11">
      <c r="B227" s="125"/>
      <c r="C227" s="130"/>
      <c r="D227" s="130"/>
      <c r="E227" s="130"/>
      <c r="F227" s="130"/>
      <c r="G227" s="130"/>
      <c r="H227" s="130"/>
      <c r="I227" s="105"/>
      <c r="J227" s="105"/>
      <c r="K227" s="130"/>
    </row>
    <row r="228" spans="2:11">
      <c r="B228" s="125"/>
      <c r="C228" s="130"/>
      <c r="D228" s="130"/>
      <c r="E228" s="130"/>
      <c r="F228" s="130"/>
      <c r="G228" s="130"/>
      <c r="H228" s="130"/>
      <c r="I228" s="105"/>
      <c r="J228" s="105"/>
      <c r="K228" s="130"/>
    </row>
    <row r="229" spans="2:11">
      <c r="B229" s="125"/>
      <c r="C229" s="130"/>
      <c r="D229" s="130"/>
      <c r="E229" s="130"/>
      <c r="F229" s="130"/>
      <c r="G229" s="130"/>
      <c r="H229" s="130"/>
      <c r="I229" s="105"/>
      <c r="J229" s="105"/>
      <c r="K229" s="130"/>
    </row>
    <row r="230" spans="2:11">
      <c r="B230" s="125"/>
      <c r="C230" s="130"/>
      <c r="D230" s="130"/>
      <c r="E230" s="130"/>
      <c r="F230" s="130"/>
      <c r="G230" s="130"/>
      <c r="H230" s="130"/>
      <c r="I230" s="105"/>
      <c r="J230" s="105"/>
      <c r="K230" s="130"/>
    </row>
    <row r="231" spans="2:11">
      <c r="B231" s="125"/>
      <c r="C231" s="130"/>
      <c r="D231" s="130"/>
      <c r="E231" s="130"/>
      <c r="F231" s="130"/>
      <c r="G231" s="130"/>
      <c r="H231" s="130"/>
      <c r="I231" s="105"/>
      <c r="J231" s="105"/>
      <c r="K231" s="130"/>
    </row>
    <row r="232" spans="2:11">
      <c r="B232" s="125"/>
      <c r="C232" s="130"/>
      <c r="D232" s="130"/>
      <c r="E232" s="130"/>
      <c r="F232" s="130"/>
      <c r="G232" s="130"/>
      <c r="H232" s="130"/>
      <c r="I232" s="105"/>
      <c r="J232" s="105"/>
      <c r="K232" s="130"/>
    </row>
    <row r="233" spans="2:11">
      <c r="B233" s="125"/>
      <c r="C233" s="130"/>
      <c r="D233" s="130"/>
      <c r="E233" s="130"/>
      <c r="F233" s="130"/>
      <c r="G233" s="130"/>
      <c r="H233" s="130"/>
      <c r="I233" s="105"/>
      <c r="J233" s="105"/>
      <c r="K233" s="130"/>
    </row>
    <row r="234" spans="2:11">
      <c r="B234" s="125"/>
      <c r="C234" s="130"/>
      <c r="D234" s="130"/>
      <c r="E234" s="130"/>
      <c r="F234" s="130"/>
      <c r="G234" s="130"/>
      <c r="H234" s="130"/>
      <c r="I234" s="105"/>
      <c r="J234" s="105"/>
      <c r="K234" s="130"/>
    </row>
    <row r="235" spans="2:11">
      <c r="B235" s="125"/>
      <c r="C235" s="130"/>
      <c r="D235" s="130"/>
      <c r="E235" s="130"/>
      <c r="F235" s="130"/>
      <c r="G235" s="130"/>
      <c r="H235" s="130"/>
      <c r="I235" s="105"/>
      <c r="J235" s="105"/>
      <c r="K235" s="130"/>
    </row>
    <row r="236" spans="2:11">
      <c r="B236" s="125"/>
      <c r="C236" s="130"/>
      <c r="D236" s="130"/>
      <c r="E236" s="130"/>
      <c r="F236" s="130"/>
      <c r="G236" s="130"/>
      <c r="H236" s="130"/>
      <c r="I236" s="105"/>
      <c r="J236" s="105"/>
      <c r="K236" s="130"/>
    </row>
    <row r="237" spans="2:11">
      <c r="B237" s="125"/>
      <c r="C237" s="130"/>
      <c r="D237" s="130"/>
      <c r="E237" s="130"/>
      <c r="F237" s="130"/>
      <c r="G237" s="130"/>
      <c r="H237" s="130"/>
      <c r="I237" s="105"/>
      <c r="J237" s="105"/>
      <c r="K237" s="130"/>
    </row>
    <row r="238" spans="2:11">
      <c r="B238" s="125"/>
      <c r="C238" s="130"/>
      <c r="D238" s="130"/>
      <c r="E238" s="130"/>
      <c r="F238" s="130"/>
      <c r="G238" s="130"/>
      <c r="H238" s="130"/>
      <c r="I238" s="105"/>
      <c r="J238" s="105"/>
      <c r="K238" s="130"/>
    </row>
    <row r="239" spans="2:11">
      <c r="B239" s="125"/>
      <c r="C239" s="130"/>
      <c r="D239" s="130"/>
      <c r="E239" s="130"/>
      <c r="F239" s="130"/>
      <c r="G239" s="130"/>
      <c r="H239" s="130"/>
      <c r="I239" s="105"/>
      <c r="J239" s="105"/>
      <c r="K239" s="130"/>
    </row>
    <row r="240" spans="2:11">
      <c r="B240" s="125"/>
      <c r="C240" s="130"/>
      <c r="D240" s="130"/>
      <c r="E240" s="130"/>
      <c r="F240" s="130"/>
      <c r="G240" s="130"/>
      <c r="H240" s="130"/>
      <c r="I240" s="105"/>
      <c r="J240" s="105"/>
      <c r="K240" s="130"/>
    </row>
    <row r="241" spans="2:11">
      <c r="B241" s="125"/>
      <c r="C241" s="130"/>
      <c r="D241" s="130"/>
      <c r="E241" s="130"/>
      <c r="F241" s="130"/>
      <c r="G241" s="130"/>
      <c r="H241" s="130"/>
      <c r="I241" s="105"/>
      <c r="J241" s="105"/>
      <c r="K241" s="130"/>
    </row>
    <row r="242" spans="2:11">
      <c r="B242" s="125"/>
      <c r="C242" s="130"/>
      <c r="D242" s="130"/>
      <c r="E242" s="130"/>
      <c r="F242" s="130"/>
      <c r="G242" s="130"/>
      <c r="H242" s="130"/>
      <c r="I242" s="105"/>
      <c r="J242" s="105"/>
      <c r="K242" s="130"/>
    </row>
    <row r="243" spans="2:11">
      <c r="B243" s="125"/>
      <c r="C243" s="130"/>
      <c r="D243" s="130"/>
      <c r="E243" s="130"/>
      <c r="F243" s="130"/>
      <c r="G243" s="130"/>
      <c r="H243" s="130"/>
      <c r="I243" s="105"/>
      <c r="J243" s="105"/>
      <c r="K243" s="130"/>
    </row>
    <row r="244" spans="2:11">
      <c r="B244" s="125"/>
      <c r="C244" s="130"/>
      <c r="D244" s="130"/>
      <c r="E244" s="130"/>
      <c r="F244" s="130"/>
      <c r="G244" s="130"/>
      <c r="H244" s="130"/>
      <c r="I244" s="105"/>
      <c r="J244" s="105"/>
      <c r="K244" s="130"/>
    </row>
    <row r="245" spans="2:11">
      <c r="B245" s="125"/>
      <c r="C245" s="130"/>
      <c r="D245" s="130"/>
      <c r="E245" s="130"/>
      <c r="F245" s="130"/>
      <c r="G245" s="130"/>
      <c r="H245" s="130"/>
      <c r="I245" s="105"/>
      <c r="J245" s="105"/>
      <c r="K245" s="130"/>
    </row>
    <row r="246" spans="2:11">
      <c r="B246" s="125"/>
      <c r="C246" s="130"/>
      <c r="D246" s="130"/>
      <c r="E246" s="130"/>
      <c r="F246" s="130"/>
      <c r="G246" s="130"/>
      <c r="H246" s="130"/>
      <c r="I246" s="105"/>
      <c r="J246" s="105"/>
      <c r="K246" s="130"/>
    </row>
    <row r="247" spans="2:11">
      <c r="B247" s="125"/>
      <c r="C247" s="130"/>
      <c r="D247" s="130"/>
      <c r="E247" s="130"/>
      <c r="F247" s="130"/>
      <c r="G247" s="130"/>
      <c r="H247" s="130"/>
      <c r="I247" s="105"/>
      <c r="J247" s="105"/>
      <c r="K247" s="130"/>
    </row>
    <row r="248" spans="2:11">
      <c r="B248" s="125"/>
      <c r="C248" s="130"/>
      <c r="D248" s="130"/>
      <c r="E248" s="130"/>
      <c r="F248" s="130"/>
      <c r="G248" s="130"/>
      <c r="H248" s="130"/>
      <c r="I248" s="105"/>
      <c r="J248" s="105"/>
      <c r="K248" s="130"/>
    </row>
    <row r="249" spans="2:11">
      <c r="B249" s="125"/>
      <c r="C249" s="130"/>
      <c r="D249" s="130"/>
      <c r="E249" s="130"/>
      <c r="F249" s="130"/>
      <c r="G249" s="130"/>
      <c r="H249" s="130"/>
      <c r="I249" s="105"/>
      <c r="J249" s="105"/>
      <c r="K249" s="130"/>
    </row>
    <row r="250" spans="2:11">
      <c r="B250" s="125"/>
      <c r="C250" s="130"/>
      <c r="D250" s="130"/>
      <c r="E250" s="130"/>
      <c r="F250" s="130"/>
      <c r="G250" s="130"/>
      <c r="H250" s="130"/>
      <c r="I250" s="105"/>
      <c r="J250" s="105"/>
      <c r="K250" s="130"/>
    </row>
    <row r="251" spans="2:11">
      <c r="B251" s="125"/>
      <c r="C251" s="130"/>
      <c r="D251" s="130"/>
      <c r="E251" s="130"/>
      <c r="F251" s="130"/>
      <c r="G251" s="130"/>
      <c r="H251" s="130"/>
      <c r="I251" s="105"/>
      <c r="J251" s="105"/>
      <c r="K251" s="130"/>
    </row>
    <row r="252" spans="2:11">
      <c r="B252" s="125"/>
      <c r="C252" s="130"/>
      <c r="D252" s="130"/>
      <c r="E252" s="130"/>
      <c r="F252" s="130"/>
      <c r="G252" s="130"/>
      <c r="H252" s="130"/>
      <c r="I252" s="105"/>
      <c r="J252" s="105"/>
      <c r="K252" s="130"/>
    </row>
    <row r="253" spans="2:11">
      <c r="B253" s="125"/>
      <c r="C253" s="130"/>
      <c r="D253" s="130"/>
      <c r="E253" s="130"/>
      <c r="F253" s="130"/>
      <c r="G253" s="130"/>
      <c r="H253" s="130"/>
      <c r="I253" s="105"/>
      <c r="J253" s="105"/>
      <c r="K253" s="130"/>
    </row>
    <row r="254" spans="2:11">
      <c r="B254" s="125"/>
      <c r="C254" s="130"/>
      <c r="D254" s="130"/>
      <c r="E254" s="130"/>
      <c r="F254" s="130"/>
      <c r="G254" s="130"/>
      <c r="H254" s="130"/>
      <c r="I254" s="105"/>
      <c r="J254" s="105"/>
      <c r="K254" s="130"/>
    </row>
    <row r="255" spans="2:11">
      <c r="B255" s="125"/>
      <c r="C255" s="130"/>
      <c r="D255" s="130"/>
      <c r="E255" s="130"/>
      <c r="F255" s="130"/>
      <c r="G255" s="130"/>
      <c r="H255" s="130"/>
      <c r="I255" s="105"/>
      <c r="J255" s="105"/>
      <c r="K255" s="130"/>
    </row>
    <row r="256" spans="2:11">
      <c r="B256" s="125"/>
      <c r="C256" s="130"/>
      <c r="D256" s="130"/>
      <c r="E256" s="130"/>
      <c r="F256" s="130"/>
      <c r="G256" s="130"/>
      <c r="H256" s="130"/>
      <c r="I256" s="105"/>
      <c r="J256" s="105"/>
      <c r="K256" s="130"/>
    </row>
    <row r="257" spans="2:11">
      <c r="B257" s="125"/>
      <c r="C257" s="130"/>
      <c r="D257" s="130"/>
      <c r="E257" s="130"/>
      <c r="F257" s="130"/>
      <c r="G257" s="130"/>
      <c r="H257" s="130"/>
      <c r="I257" s="105"/>
      <c r="J257" s="105"/>
      <c r="K257" s="130"/>
    </row>
    <row r="258" spans="2:11">
      <c r="B258" s="125"/>
      <c r="C258" s="130"/>
      <c r="D258" s="130"/>
      <c r="E258" s="130"/>
      <c r="F258" s="130"/>
      <c r="G258" s="130"/>
      <c r="H258" s="130"/>
      <c r="I258" s="105"/>
      <c r="J258" s="105"/>
      <c r="K258" s="130"/>
    </row>
    <row r="259" spans="2:11">
      <c r="B259" s="125"/>
      <c r="C259" s="130"/>
      <c r="D259" s="130"/>
      <c r="E259" s="130"/>
      <c r="F259" s="130"/>
      <c r="G259" s="130"/>
      <c r="H259" s="130"/>
      <c r="I259" s="105"/>
      <c r="J259" s="105"/>
      <c r="K259" s="130"/>
    </row>
    <row r="260" spans="2:11">
      <c r="B260" s="125"/>
      <c r="C260" s="130"/>
      <c r="D260" s="130"/>
      <c r="E260" s="130"/>
      <c r="F260" s="130"/>
      <c r="G260" s="130"/>
      <c r="H260" s="130"/>
      <c r="I260" s="105"/>
      <c r="J260" s="105"/>
      <c r="K260" s="130"/>
    </row>
    <row r="261" spans="2:11">
      <c r="B261" s="125"/>
      <c r="C261" s="130"/>
      <c r="D261" s="130"/>
      <c r="E261" s="130"/>
      <c r="F261" s="130"/>
      <c r="G261" s="130"/>
      <c r="H261" s="130"/>
      <c r="I261" s="105"/>
      <c r="J261" s="105"/>
      <c r="K261" s="130"/>
    </row>
    <row r="262" spans="2:11">
      <c r="B262" s="125"/>
      <c r="C262" s="130"/>
      <c r="D262" s="130"/>
      <c r="E262" s="130"/>
      <c r="F262" s="130"/>
      <c r="G262" s="130"/>
      <c r="H262" s="130"/>
      <c r="I262" s="105"/>
      <c r="J262" s="105"/>
      <c r="K262" s="130"/>
    </row>
    <row r="263" spans="2:11">
      <c r="B263" s="125"/>
      <c r="C263" s="130"/>
      <c r="D263" s="130"/>
      <c r="E263" s="130"/>
      <c r="F263" s="130"/>
      <c r="G263" s="130"/>
      <c r="H263" s="130"/>
      <c r="I263" s="105"/>
      <c r="J263" s="105"/>
      <c r="K263" s="130"/>
    </row>
    <row r="264" spans="2:11">
      <c r="B264" s="125"/>
      <c r="C264" s="130"/>
      <c r="D264" s="130"/>
      <c r="E264" s="130"/>
      <c r="F264" s="130"/>
      <c r="G264" s="130"/>
      <c r="H264" s="130"/>
      <c r="I264" s="105"/>
      <c r="J264" s="105"/>
      <c r="K264" s="130"/>
    </row>
    <row r="265" spans="2:11">
      <c r="B265" s="125"/>
      <c r="C265" s="130"/>
      <c r="D265" s="130"/>
      <c r="E265" s="130"/>
      <c r="F265" s="130"/>
      <c r="G265" s="130"/>
      <c r="H265" s="130"/>
      <c r="I265" s="105"/>
      <c r="J265" s="105"/>
      <c r="K265" s="130"/>
    </row>
    <row r="266" spans="2:11">
      <c r="B266" s="125"/>
      <c r="C266" s="130"/>
      <c r="D266" s="130"/>
      <c r="E266" s="130"/>
      <c r="F266" s="130"/>
      <c r="G266" s="130"/>
      <c r="H266" s="130"/>
      <c r="I266" s="105"/>
      <c r="J266" s="105"/>
      <c r="K266" s="130"/>
    </row>
    <row r="267" spans="2:11">
      <c r="B267" s="125"/>
      <c r="C267" s="130"/>
      <c r="D267" s="130"/>
      <c r="E267" s="130"/>
      <c r="F267" s="130"/>
      <c r="G267" s="130"/>
      <c r="H267" s="130"/>
      <c r="I267" s="105"/>
      <c r="J267" s="105"/>
      <c r="K267" s="130"/>
    </row>
    <row r="268" spans="2:11">
      <c r="B268" s="125"/>
      <c r="C268" s="130"/>
      <c r="D268" s="130"/>
      <c r="E268" s="130"/>
      <c r="F268" s="130"/>
      <c r="G268" s="130"/>
      <c r="H268" s="130"/>
      <c r="I268" s="105"/>
      <c r="J268" s="105"/>
      <c r="K268" s="130"/>
    </row>
    <row r="269" spans="2:11">
      <c r="B269" s="125"/>
      <c r="C269" s="130"/>
      <c r="D269" s="130"/>
      <c r="E269" s="130"/>
      <c r="F269" s="130"/>
      <c r="G269" s="130"/>
      <c r="H269" s="130"/>
      <c r="I269" s="105"/>
      <c r="J269" s="105"/>
      <c r="K269" s="130"/>
    </row>
    <row r="270" spans="2:11">
      <c r="B270" s="125"/>
      <c r="C270" s="130"/>
      <c r="D270" s="130"/>
      <c r="E270" s="130"/>
      <c r="F270" s="130"/>
      <c r="G270" s="130"/>
      <c r="H270" s="130"/>
      <c r="I270" s="105"/>
      <c r="J270" s="105"/>
      <c r="K270" s="130"/>
    </row>
    <row r="271" spans="2:11">
      <c r="B271" s="125"/>
      <c r="C271" s="130"/>
      <c r="D271" s="130"/>
      <c r="E271" s="130"/>
      <c r="F271" s="130"/>
      <c r="G271" s="130"/>
      <c r="H271" s="130"/>
      <c r="I271" s="105"/>
      <c r="J271" s="105"/>
      <c r="K271" s="130"/>
    </row>
    <row r="272" spans="2:11">
      <c r="B272" s="125"/>
      <c r="C272" s="130"/>
      <c r="D272" s="130"/>
      <c r="E272" s="130"/>
      <c r="F272" s="130"/>
      <c r="G272" s="130"/>
      <c r="H272" s="130"/>
      <c r="I272" s="105"/>
      <c r="J272" s="105"/>
      <c r="K272" s="130"/>
    </row>
    <row r="273" spans="2:11">
      <c r="B273" s="125"/>
      <c r="C273" s="130"/>
      <c r="D273" s="130"/>
      <c r="E273" s="130"/>
      <c r="F273" s="130"/>
      <c r="G273" s="130"/>
      <c r="H273" s="130"/>
      <c r="I273" s="105"/>
      <c r="J273" s="105"/>
      <c r="K273" s="130"/>
    </row>
    <row r="274" spans="2:11">
      <c r="B274" s="125"/>
      <c r="C274" s="130"/>
      <c r="D274" s="130"/>
      <c r="E274" s="130"/>
      <c r="F274" s="130"/>
      <c r="G274" s="130"/>
      <c r="H274" s="130"/>
      <c r="I274" s="105"/>
      <c r="J274" s="105"/>
      <c r="K274" s="130"/>
    </row>
    <row r="275" spans="2:11">
      <c r="B275" s="125"/>
      <c r="C275" s="130"/>
      <c r="D275" s="130"/>
      <c r="E275" s="130"/>
      <c r="F275" s="130"/>
      <c r="G275" s="130"/>
      <c r="H275" s="130"/>
      <c r="I275" s="105"/>
      <c r="J275" s="105"/>
      <c r="K275" s="130"/>
    </row>
    <row r="276" spans="2:11">
      <c r="B276" s="125"/>
      <c r="C276" s="130"/>
      <c r="D276" s="130"/>
      <c r="E276" s="130"/>
      <c r="F276" s="130"/>
      <c r="G276" s="130"/>
      <c r="H276" s="130"/>
      <c r="I276" s="105"/>
      <c r="J276" s="105"/>
      <c r="K276" s="130"/>
    </row>
    <row r="277" spans="2:11">
      <c r="B277" s="125"/>
      <c r="C277" s="130"/>
      <c r="D277" s="130"/>
      <c r="E277" s="130"/>
      <c r="F277" s="130"/>
      <c r="G277" s="130"/>
      <c r="H277" s="130"/>
      <c r="I277" s="105"/>
      <c r="J277" s="105"/>
      <c r="K277" s="130"/>
    </row>
    <row r="278" spans="2:11">
      <c r="B278" s="125"/>
      <c r="C278" s="130"/>
      <c r="D278" s="130"/>
      <c r="E278" s="130"/>
      <c r="F278" s="130"/>
      <c r="G278" s="130"/>
      <c r="H278" s="130"/>
      <c r="I278" s="105"/>
      <c r="J278" s="105"/>
      <c r="K278" s="130"/>
    </row>
    <row r="279" spans="2:11">
      <c r="B279" s="125"/>
      <c r="C279" s="130"/>
      <c r="D279" s="130"/>
      <c r="E279" s="130"/>
      <c r="F279" s="130"/>
      <c r="G279" s="130"/>
      <c r="H279" s="130"/>
      <c r="I279" s="105"/>
      <c r="J279" s="105"/>
      <c r="K279" s="130"/>
    </row>
    <row r="280" spans="2:11">
      <c r="B280" s="125"/>
      <c r="C280" s="130"/>
      <c r="D280" s="130"/>
      <c r="E280" s="130"/>
      <c r="F280" s="130"/>
      <c r="G280" s="130"/>
      <c r="H280" s="130"/>
      <c r="I280" s="105"/>
      <c r="J280" s="105"/>
      <c r="K280" s="130"/>
    </row>
    <row r="281" spans="2:11">
      <c r="B281" s="125"/>
      <c r="C281" s="130"/>
      <c r="D281" s="130"/>
      <c r="E281" s="130"/>
      <c r="F281" s="130"/>
      <c r="G281" s="130"/>
      <c r="H281" s="130"/>
      <c r="I281" s="105"/>
      <c r="J281" s="105"/>
      <c r="K281" s="130"/>
    </row>
    <row r="282" spans="2:11">
      <c r="B282" s="125"/>
      <c r="C282" s="130"/>
      <c r="D282" s="130"/>
      <c r="E282" s="130"/>
      <c r="F282" s="130"/>
      <c r="G282" s="130"/>
      <c r="H282" s="130"/>
      <c r="I282" s="105"/>
      <c r="J282" s="105"/>
      <c r="K282" s="130"/>
    </row>
    <row r="283" spans="2:11">
      <c r="B283" s="125"/>
      <c r="C283" s="130"/>
      <c r="D283" s="130"/>
      <c r="E283" s="130"/>
      <c r="F283" s="130"/>
      <c r="G283" s="130"/>
      <c r="H283" s="130"/>
      <c r="I283" s="105"/>
      <c r="J283" s="105"/>
      <c r="K283" s="130"/>
    </row>
    <row r="284" spans="2:11">
      <c r="B284" s="125"/>
      <c r="C284" s="130"/>
      <c r="D284" s="130"/>
      <c r="E284" s="130"/>
      <c r="F284" s="130"/>
      <c r="G284" s="130"/>
      <c r="H284" s="130"/>
      <c r="I284" s="105"/>
      <c r="J284" s="105"/>
      <c r="K284" s="130"/>
    </row>
    <row r="285" spans="2:11">
      <c r="B285" s="125"/>
      <c r="C285" s="130"/>
      <c r="D285" s="130"/>
      <c r="E285" s="130"/>
      <c r="F285" s="130"/>
      <c r="G285" s="130"/>
      <c r="H285" s="130"/>
      <c r="I285" s="105"/>
      <c r="J285" s="105"/>
      <c r="K285" s="130"/>
    </row>
    <row r="286" spans="2:11">
      <c r="B286" s="125"/>
      <c r="C286" s="130"/>
      <c r="D286" s="130"/>
      <c r="E286" s="130"/>
      <c r="F286" s="130"/>
      <c r="G286" s="130"/>
      <c r="H286" s="130"/>
      <c r="I286" s="105"/>
      <c r="J286" s="105"/>
      <c r="K286" s="130"/>
    </row>
    <row r="287" spans="2:11">
      <c r="B287" s="125"/>
      <c r="C287" s="130"/>
      <c r="D287" s="130"/>
      <c r="E287" s="130"/>
      <c r="F287" s="130"/>
      <c r="G287" s="130"/>
      <c r="H287" s="130"/>
      <c r="I287" s="105"/>
      <c r="J287" s="105"/>
      <c r="K287" s="130"/>
    </row>
    <row r="288" spans="2:11">
      <c r="B288" s="125"/>
      <c r="C288" s="130"/>
      <c r="D288" s="130"/>
      <c r="E288" s="130"/>
      <c r="F288" s="130"/>
      <c r="G288" s="130"/>
      <c r="H288" s="130"/>
      <c r="I288" s="105"/>
      <c r="J288" s="105"/>
      <c r="K288" s="130"/>
    </row>
    <row r="289" spans="2:11">
      <c r="B289" s="125"/>
      <c r="C289" s="130"/>
      <c r="D289" s="130"/>
      <c r="E289" s="130"/>
      <c r="F289" s="130"/>
      <c r="G289" s="130"/>
      <c r="H289" s="130"/>
      <c r="I289" s="105"/>
      <c r="J289" s="105"/>
      <c r="K289" s="130"/>
    </row>
    <row r="290" spans="2:11">
      <c r="B290" s="125"/>
      <c r="C290" s="130"/>
      <c r="D290" s="130"/>
      <c r="E290" s="130"/>
      <c r="F290" s="130"/>
      <c r="G290" s="130"/>
      <c r="H290" s="130"/>
      <c r="I290" s="105"/>
      <c r="J290" s="105"/>
      <c r="K290" s="130"/>
    </row>
    <row r="291" spans="2:11">
      <c r="B291" s="125"/>
      <c r="C291" s="130"/>
      <c r="D291" s="130"/>
      <c r="E291" s="130"/>
      <c r="F291" s="130"/>
      <c r="G291" s="130"/>
      <c r="H291" s="130"/>
      <c r="I291" s="105"/>
      <c r="J291" s="105"/>
      <c r="K291" s="130"/>
    </row>
    <row r="292" spans="2:11">
      <c r="B292" s="125"/>
      <c r="C292" s="130"/>
      <c r="D292" s="130"/>
      <c r="E292" s="130"/>
      <c r="F292" s="130"/>
      <c r="G292" s="130"/>
      <c r="H292" s="130"/>
      <c r="I292" s="105"/>
      <c r="J292" s="105"/>
      <c r="K292" s="130"/>
    </row>
    <row r="293" spans="2:11">
      <c r="B293" s="125"/>
      <c r="C293" s="130"/>
      <c r="D293" s="130"/>
      <c r="E293" s="130"/>
      <c r="F293" s="130"/>
      <c r="G293" s="130"/>
      <c r="H293" s="130"/>
      <c r="I293" s="105"/>
      <c r="J293" s="105"/>
      <c r="K293" s="130"/>
    </row>
    <row r="294" spans="2:11">
      <c r="B294" s="125"/>
      <c r="C294" s="130"/>
      <c r="D294" s="130"/>
      <c r="E294" s="130"/>
      <c r="F294" s="130"/>
      <c r="G294" s="130"/>
      <c r="H294" s="130"/>
      <c r="I294" s="105"/>
      <c r="J294" s="105"/>
      <c r="K294" s="130"/>
    </row>
    <row r="295" spans="2:11">
      <c r="B295" s="125"/>
      <c r="C295" s="130"/>
      <c r="D295" s="130"/>
      <c r="E295" s="130"/>
      <c r="F295" s="130"/>
      <c r="G295" s="130"/>
      <c r="H295" s="130"/>
      <c r="I295" s="105"/>
      <c r="J295" s="105"/>
      <c r="K295" s="130"/>
    </row>
    <row r="296" spans="2:11">
      <c r="B296" s="125"/>
      <c r="C296" s="130"/>
      <c r="D296" s="130"/>
      <c r="E296" s="130"/>
      <c r="F296" s="130"/>
      <c r="G296" s="130"/>
      <c r="H296" s="130"/>
      <c r="I296" s="105"/>
      <c r="J296" s="105"/>
      <c r="K296" s="130"/>
    </row>
    <row r="297" spans="2:11">
      <c r="B297" s="125"/>
      <c r="C297" s="130"/>
      <c r="D297" s="130"/>
      <c r="E297" s="130"/>
      <c r="F297" s="130"/>
      <c r="G297" s="130"/>
      <c r="H297" s="130"/>
      <c r="I297" s="105"/>
      <c r="J297" s="105"/>
      <c r="K297" s="130"/>
    </row>
    <row r="298" spans="2:11">
      <c r="B298" s="125"/>
      <c r="C298" s="130"/>
      <c r="D298" s="130"/>
      <c r="E298" s="130"/>
      <c r="F298" s="130"/>
      <c r="G298" s="130"/>
      <c r="H298" s="130"/>
      <c r="I298" s="105"/>
      <c r="J298" s="105"/>
      <c r="K298" s="130"/>
    </row>
    <row r="299" spans="2:11">
      <c r="B299" s="125"/>
      <c r="C299" s="130"/>
      <c r="D299" s="130"/>
      <c r="E299" s="130"/>
      <c r="F299" s="130"/>
      <c r="G299" s="130"/>
      <c r="H299" s="130"/>
      <c r="I299" s="105"/>
      <c r="J299" s="105"/>
      <c r="K299" s="130"/>
    </row>
    <row r="300" spans="2:11">
      <c r="B300" s="125"/>
      <c r="C300" s="130"/>
      <c r="D300" s="130"/>
      <c r="E300" s="130"/>
      <c r="F300" s="130"/>
      <c r="G300" s="130"/>
      <c r="H300" s="130"/>
      <c r="I300" s="105"/>
      <c r="J300" s="105"/>
      <c r="K300" s="130"/>
    </row>
    <row r="301" spans="2:11">
      <c r="B301" s="125"/>
      <c r="C301" s="130"/>
      <c r="D301" s="130"/>
      <c r="E301" s="130"/>
      <c r="F301" s="130"/>
      <c r="G301" s="130"/>
      <c r="H301" s="130"/>
      <c r="I301" s="105"/>
      <c r="J301" s="105"/>
      <c r="K301" s="130"/>
    </row>
    <row r="302" spans="2:11">
      <c r="B302" s="125"/>
      <c r="C302" s="130"/>
      <c r="D302" s="130"/>
      <c r="E302" s="130"/>
      <c r="F302" s="130"/>
      <c r="G302" s="130"/>
      <c r="H302" s="130"/>
      <c r="I302" s="105"/>
      <c r="J302" s="105"/>
      <c r="K302" s="130"/>
    </row>
    <row r="303" spans="2:11">
      <c r="B303" s="125"/>
      <c r="C303" s="130"/>
      <c r="D303" s="130"/>
      <c r="E303" s="130"/>
      <c r="F303" s="130"/>
      <c r="G303" s="130"/>
      <c r="H303" s="130"/>
      <c r="I303" s="105"/>
      <c r="J303" s="105"/>
      <c r="K303" s="130"/>
    </row>
    <row r="304" spans="2:11">
      <c r="B304" s="125"/>
      <c r="C304" s="130"/>
      <c r="D304" s="130"/>
      <c r="E304" s="130"/>
      <c r="F304" s="130"/>
      <c r="G304" s="130"/>
      <c r="H304" s="130"/>
      <c r="I304" s="105"/>
      <c r="J304" s="105"/>
      <c r="K304" s="130"/>
    </row>
    <row r="305" spans="2:11">
      <c r="B305" s="125"/>
      <c r="C305" s="130"/>
      <c r="D305" s="130"/>
      <c r="E305" s="130"/>
      <c r="F305" s="130"/>
      <c r="G305" s="130"/>
      <c r="H305" s="130"/>
      <c r="I305" s="105"/>
      <c r="J305" s="105"/>
      <c r="K305" s="130"/>
    </row>
    <row r="306" spans="2:11">
      <c r="B306" s="125"/>
      <c r="C306" s="130"/>
      <c r="D306" s="130"/>
      <c r="E306" s="130"/>
      <c r="F306" s="130"/>
      <c r="G306" s="130"/>
      <c r="H306" s="130"/>
      <c r="I306" s="105"/>
      <c r="J306" s="105"/>
      <c r="K306" s="130"/>
    </row>
    <row r="307" spans="2:11">
      <c r="B307" s="125"/>
      <c r="C307" s="130"/>
      <c r="D307" s="130"/>
      <c r="E307" s="130"/>
      <c r="F307" s="130"/>
      <c r="G307" s="130"/>
      <c r="H307" s="130"/>
      <c r="I307" s="105"/>
      <c r="J307" s="105"/>
      <c r="K307" s="130"/>
    </row>
    <row r="308" spans="2:11">
      <c r="B308" s="125"/>
      <c r="C308" s="130"/>
      <c r="D308" s="130"/>
      <c r="E308" s="130"/>
      <c r="F308" s="130"/>
      <c r="G308" s="130"/>
      <c r="H308" s="130"/>
      <c r="I308" s="105"/>
      <c r="J308" s="105"/>
      <c r="K308" s="130"/>
    </row>
    <row r="309" spans="2:11">
      <c r="B309" s="125"/>
      <c r="C309" s="130"/>
      <c r="D309" s="130"/>
      <c r="E309" s="130"/>
      <c r="F309" s="130"/>
      <c r="G309" s="130"/>
      <c r="H309" s="130"/>
      <c r="I309" s="105"/>
      <c r="J309" s="105"/>
      <c r="K309" s="130"/>
    </row>
    <row r="310" spans="2:11">
      <c r="B310" s="125"/>
      <c r="C310" s="130"/>
      <c r="D310" s="130"/>
      <c r="E310" s="130"/>
      <c r="F310" s="130"/>
      <c r="G310" s="130"/>
      <c r="H310" s="130"/>
      <c r="I310" s="105"/>
      <c r="J310" s="105"/>
      <c r="K310" s="130"/>
    </row>
    <row r="311" spans="2:11">
      <c r="B311" s="125"/>
      <c r="C311" s="130"/>
      <c r="D311" s="130"/>
      <c r="E311" s="130"/>
      <c r="F311" s="130"/>
      <c r="G311" s="130"/>
      <c r="H311" s="130"/>
      <c r="I311" s="105"/>
      <c r="J311" s="105"/>
      <c r="K311" s="130"/>
    </row>
    <row r="312" spans="2:11">
      <c r="B312" s="125"/>
      <c r="C312" s="130"/>
      <c r="D312" s="130"/>
      <c r="E312" s="130"/>
      <c r="F312" s="130"/>
      <c r="G312" s="130"/>
      <c r="H312" s="130"/>
      <c r="I312" s="105"/>
      <c r="J312" s="105"/>
      <c r="K312" s="130"/>
    </row>
    <row r="313" spans="2:11">
      <c r="B313" s="125"/>
      <c r="C313" s="130"/>
      <c r="D313" s="130"/>
      <c r="E313" s="130"/>
      <c r="F313" s="130"/>
      <c r="G313" s="130"/>
      <c r="H313" s="130"/>
      <c r="I313" s="105"/>
      <c r="J313" s="105"/>
      <c r="K313" s="130"/>
    </row>
    <row r="314" spans="2:11">
      <c r="B314" s="125"/>
      <c r="C314" s="130"/>
      <c r="D314" s="130"/>
      <c r="E314" s="130"/>
      <c r="F314" s="130"/>
      <c r="G314" s="130"/>
      <c r="H314" s="130"/>
      <c r="I314" s="105"/>
      <c r="J314" s="105"/>
      <c r="K314" s="130"/>
    </row>
    <row r="315" spans="2:11">
      <c r="B315" s="125"/>
      <c r="C315" s="130"/>
      <c r="D315" s="130"/>
      <c r="E315" s="130"/>
      <c r="F315" s="130"/>
      <c r="G315" s="130"/>
      <c r="H315" s="130"/>
      <c r="I315" s="105"/>
      <c r="J315" s="105"/>
      <c r="K315" s="130"/>
    </row>
    <row r="316" spans="2:11">
      <c r="B316" s="125"/>
      <c r="C316" s="130"/>
      <c r="D316" s="130"/>
      <c r="E316" s="130"/>
      <c r="F316" s="130"/>
      <c r="G316" s="130"/>
      <c r="H316" s="130"/>
      <c r="I316" s="105"/>
      <c r="J316" s="105"/>
      <c r="K316" s="130"/>
    </row>
    <row r="317" spans="2:11">
      <c r="B317" s="125"/>
      <c r="C317" s="130"/>
      <c r="D317" s="130"/>
      <c r="E317" s="130"/>
      <c r="F317" s="130"/>
      <c r="G317" s="130"/>
      <c r="H317" s="130"/>
      <c r="I317" s="105"/>
      <c r="J317" s="105"/>
      <c r="K317" s="130"/>
    </row>
    <row r="318" spans="2:11">
      <c r="B318" s="125"/>
      <c r="C318" s="130"/>
      <c r="D318" s="130"/>
      <c r="E318" s="130"/>
      <c r="F318" s="130"/>
      <c r="G318" s="130"/>
      <c r="H318" s="130"/>
      <c r="I318" s="105"/>
      <c r="J318" s="105"/>
      <c r="K318" s="130"/>
    </row>
    <row r="319" spans="2:11">
      <c r="B319" s="125"/>
      <c r="C319" s="130"/>
      <c r="D319" s="130"/>
      <c r="E319" s="130"/>
      <c r="F319" s="130"/>
      <c r="G319" s="130"/>
      <c r="H319" s="130"/>
      <c r="I319" s="105"/>
      <c r="J319" s="105"/>
      <c r="K319" s="130"/>
    </row>
    <row r="320" spans="2:11">
      <c r="B320" s="125"/>
      <c r="C320" s="130"/>
      <c r="D320" s="130"/>
      <c r="E320" s="130"/>
      <c r="F320" s="130"/>
      <c r="G320" s="130"/>
      <c r="H320" s="130"/>
      <c r="I320" s="105"/>
      <c r="J320" s="105"/>
      <c r="K320" s="130"/>
    </row>
    <row r="321" spans="2:11">
      <c r="B321" s="125"/>
      <c r="C321" s="130"/>
      <c r="D321" s="130"/>
      <c r="E321" s="130"/>
      <c r="F321" s="130"/>
      <c r="G321" s="130"/>
      <c r="H321" s="130"/>
      <c r="I321" s="105"/>
      <c r="J321" s="105"/>
      <c r="K321" s="130"/>
    </row>
    <row r="322" spans="2:11">
      <c r="B322" s="125"/>
      <c r="C322" s="130"/>
      <c r="D322" s="130"/>
      <c r="E322" s="130"/>
      <c r="F322" s="130"/>
      <c r="G322" s="130"/>
      <c r="H322" s="130"/>
      <c r="I322" s="105"/>
      <c r="J322" s="105"/>
      <c r="K322" s="130"/>
    </row>
    <row r="323" spans="2:11">
      <c r="B323" s="125"/>
      <c r="C323" s="130"/>
      <c r="D323" s="130"/>
      <c r="E323" s="130"/>
      <c r="F323" s="130"/>
      <c r="G323" s="130"/>
      <c r="H323" s="130"/>
      <c r="I323" s="105"/>
      <c r="J323" s="105"/>
      <c r="K323" s="130"/>
    </row>
    <row r="324" spans="2:11">
      <c r="B324" s="125"/>
      <c r="C324" s="130"/>
      <c r="D324" s="130"/>
      <c r="E324" s="130"/>
      <c r="F324" s="130"/>
      <c r="G324" s="130"/>
      <c r="H324" s="130"/>
      <c r="I324" s="105"/>
      <c r="J324" s="105"/>
      <c r="K324" s="130"/>
    </row>
    <row r="325" spans="2:11">
      <c r="B325" s="125"/>
      <c r="C325" s="130"/>
      <c r="D325" s="130"/>
      <c r="E325" s="130"/>
      <c r="F325" s="130"/>
      <c r="G325" s="130"/>
      <c r="H325" s="130"/>
      <c r="I325" s="105"/>
      <c r="J325" s="105"/>
      <c r="K325" s="130"/>
    </row>
    <row r="326" spans="2:11">
      <c r="B326" s="125"/>
      <c r="C326" s="130"/>
      <c r="D326" s="130"/>
      <c r="E326" s="130"/>
      <c r="F326" s="130"/>
      <c r="G326" s="130"/>
      <c r="H326" s="130"/>
      <c r="I326" s="105"/>
      <c r="J326" s="105"/>
      <c r="K326" s="130"/>
    </row>
    <row r="327" spans="2:11">
      <c r="B327" s="125"/>
      <c r="C327" s="130"/>
      <c r="D327" s="130"/>
      <c r="E327" s="130"/>
      <c r="F327" s="130"/>
      <c r="G327" s="130"/>
      <c r="H327" s="130"/>
      <c r="I327" s="105"/>
      <c r="J327" s="105"/>
      <c r="K327" s="130"/>
    </row>
    <row r="328" spans="2:11">
      <c r="B328" s="125"/>
      <c r="C328" s="130"/>
      <c r="D328" s="130"/>
      <c r="E328" s="130"/>
      <c r="F328" s="130"/>
      <c r="G328" s="130"/>
      <c r="H328" s="130"/>
      <c r="I328" s="105"/>
      <c r="J328" s="105"/>
      <c r="K328" s="130"/>
    </row>
    <row r="329" spans="2:11">
      <c r="B329" s="125"/>
      <c r="C329" s="130"/>
      <c r="D329" s="130"/>
      <c r="E329" s="130"/>
      <c r="F329" s="130"/>
      <c r="G329" s="130"/>
      <c r="H329" s="130"/>
      <c r="I329" s="105"/>
      <c r="J329" s="105"/>
      <c r="K329" s="130"/>
    </row>
    <row r="330" spans="2:11">
      <c r="B330" s="125"/>
      <c r="C330" s="130"/>
      <c r="D330" s="130"/>
      <c r="E330" s="130"/>
      <c r="F330" s="130"/>
      <c r="G330" s="130"/>
      <c r="H330" s="130"/>
      <c r="I330" s="105"/>
      <c r="J330" s="105"/>
      <c r="K330" s="130"/>
    </row>
    <row r="331" spans="2:11">
      <c r="B331" s="125"/>
      <c r="C331" s="130"/>
      <c r="D331" s="130"/>
      <c r="E331" s="130"/>
      <c r="F331" s="130"/>
      <c r="G331" s="130"/>
      <c r="H331" s="130"/>
      <c r="I331" s="105"/>
      <c r="J331" s="105"/>
      <c r="K331" s="130"/>
    </row>
    <row r="332" spans="2:11">
      <c r="B332" s="125"/>
      <c r="C332" s="130"/>
      <c r="D332" s="130"/>
      <c r="E332" s="130"/>
      <c r="F332" s="130"/>
      <c r="G332" s="130"/>
      <c r="H332" s="130"/>
      <c r="I332" s="105"/>
      <c r="J332" s="105"/>
      <c r="K332" s="130"/>
    </row>
    <row r="333" spans="2:11">
      <c r="B333" s="125"/>
      <c r="C333" s="130"/>
      <c r="D333" s="130"/>
      <c r="E333" s="130"/>
      <c r="F333" s="130"/>
      <c r="G333" s="130"/>
      <c r="H333" s="130"/>
      <c r="I333" s="105"/>
      <c r="J333" s="105"/>
      <c r="K333" s="130"/>
    </row>
    <row r="334" spans="2:11">
      <c r="B334" s="125"/>
      <c r="C334" s="130"/>
      <c r="D334" s="130"/>
      <c r="E334" s="130"/>
      <c r="F334" s="130"/>
      <c r="G334" s="130"/>
      <c r="H334" s="130"/>
      <c r="I334" s="105"/>
      <c r="J334" s="105"/>
      <c r="K334" s="130"/>
    </row>
    <row r="335" spans="2:11">
      <c r="B335" s="125"/>
      <c r="C335" s="130"/>
      <c r="D335" s="130"/>
      <c r="E335" s="130"/>
      <c r="F335" s="130"/>
      <c r="G335" s="130"/>
      <c r="H335" s="130"/>
      <c r="I335" s="105"/>
      <c r="J335" s="105"/>
      <c r="K335" s="130"/>
    </row>
    <row r="336" spans="2:11">
      <c r="B336" s="125"/>
      <c r="C336" s="130"/>
      <c r="D336" s="130"/>
      <c r="E336" s="130"/>
      <c r="F336" s="130"/>
      <c r="G336" s="130"/>
      <c r="H336" s="130"/>
      <c r="I336" s="105"/>
      <c r="J336" s="105"/>
      <c r="K336" s="130"/>
    </row>
    <row r="337" spans="2:11">
      <c r="B337" s="125"/>
      <c r="C337" s="130"/>
      <c r="D337" s="130"/>
      <c r="E337" s="130"/>
      <c r="F337" s="130"/>
      <c r="G337" s="130"/>
      <c r="H337" s="130"/>
      <c r="I337" s="105"/>
      <c r="J337" s="105"/>
      <c r="K337" s="130"/>
    </row>
    <row r="338" spans="2:11">
      <c r="B338" s="125"/>
      <c r="C338" s="130"/>
      <c r="D338" s="130"/>
      <c r="E338" s="130"/>
      <c r="F338" s="130"/>
      <c r="G338" s="130"/>
      <c r="H338" s="130"/>
      <c r="I338" s="105"/>
      <c r="J338" s="105"/>
      <c r="K338" s="130"/>
    </row>
    <row r="339" spans="2:11">
      <c r="B339" s="125"/>
      <c r="C339" s="130"/>
      <c r="D339" s="130"/>
      <c r="E339" s="130"/>
      <c r="F339" s="130"/>
      <c r="G339" s="130"/>
      <c r="H339" s="130"/>
      <c r="I339" s="105"/>
      <c r="J339" s="105"/>
      <c r="K339" s="130"/>
    </row>
    <row r="340" spans="2:11">
      <c r="B340" s="125"/>
      <c r="C340" s="130"/>
      <c r="D340" s="130"/>
      <c r="E340" s="130"/>
      <c r="F340" s="130"/>
      <c r="G340" s="130"/>
      <c r="H340" s="130"/>
      <c r="I340" s="105"/>
      <c r="J340" s="105"/>
      <c r="K340" s="130"/>
    </row>
    <row r="341" spans="2:11">
      <c r="B341" s="125"/>
      <c r="C341" s="130"/>
      <c r="D341" s="130"/>
      <c r="E341" s="130"/>
      <c r="F341" s="130"/>
      <c r="G341" s="130"/>
      <c r="H341" s="130"/>
      <c r="I341" s="105"/>
      <c r="J341" s="105"/>
      <c r="K341" s="130"/>
    </row>
    <row r="342" spans="2:11">
      <c r="B342" s="125"/>
      <c r="C342" s="130"/>
      <c r="D342" s="130"/>
      <c r="E342" s="130"/>
      <c r="F342" s="130"/>
      <c r="G342" s="130"/>
      <c r="H342" s="130"/>
      <c r="I342" s="105"/>
      <c r="J342" s="105"/>
      <c r="K342" s="130"/>
    </row>
    <row r="343" spans="2:11">
      <c r="B343" s="125"/>
      <c r="C343" s="130"/>
      <c r="D343" s="130"/>
      <c r="E343" s="130"/>
      <c r="F343" s="130"/>
      <c r="G343" s="130"/>
      <c r="H343" s="130"/>
      <c r="I343" s="105"/>
      <c r="J343" s="105"/>
      <c r="K343" s="130"/>
    </row>
    <row r="344" spans="2:11">
      <c r="B344" s="125"/>
      <c r="C344" s="130"/>
      <c r="D344" s="130"/>
      <c r="E344" s="130"/>
      <c r="F344" s="130"/>
      <c r="G344" s="130"/>
      <c r="H344" s="130"/>
      <c r="I344" s="105"/>
      <c r="J344" s="105"/>
      <c r="K344" s="130"/>
    </row>
    <row r="345" spans="2:11">
      <c r="B345" s="125"/>
      <c r="C345" s="130"/>
      <c r="D345" s="130"/>
      <c r="E345" s="130"/>
      <c r="F345" s="130"/>
      <c r="G345" s="130"/>
      <c r="H345" s="130"/>
      <c r="I345" s="105"/>
      <c r="J345" s="105"/>
      <c r="K345" s="130"/>
    </row>
    <row r="346" spans="2:11">
      <c r="B346" s="125"/>
      <c r="C346" s="130"/>
      <c r="D346" s="130"/>
      <c r="E346" s="130"/>
      <c r="F346" s="130"/>
      <c r="G346" s="130"/>
      <c r="H346" s="130"/>
      <c r="I346" s="105"/>
      <c r="J346" s="105"/>
      <c r="K346" s="130"/>
    </row>
    <row r="347" spans="2:11">
      <c r="B347" s="125"/>
      <c r="C347" s="130"/>
      <c r="D347" s="130"/>
      <c r="E347" s="130"/>
      <c r="F347" s="130"/>
      <c r="G347" s="130"/>
      <c r="H347" s="130"/>
      <c r="I347" s="105"/>
      <c r="J347" s="105"/>
      <c r="K347" s="130"/>
    </row>
    <row r="348" spans="2:11">
      <c r="B348" s="125"/>
      <c r="C348" s="130"/>
      <c r="D348" s="130"/>
      <c r="E348" s="130"/>
      <c r="F348" s="130"/>
      <c r="G348" s="130"/>
      <c r="H348" s="130"/>
      <c r="I348" s="105"/>
      <c r="J348" s="105"/>
      <c r="K348" s="130"/>
    </row>
    <row r="349" spans="2:11">
      <c r="B349" s="125"/>
      <c r="C349" s="130"/>
      <c r="D349" s="130"/>
      <c r="E349" s="130"/>
      <c r="F349" s="130"/>
      <c r="G349" s="130"/>
      <c r="H349" s="130"/>
      <c r="I349" s="105"/>
      <c r="J349" s="105"/>
      <c r="K349" s="130"/>
    </row>
    <row r="350" spans="2:11">
      <c r="B350" s="125"/>
      <c r="C350" s="130"/>
      <c r="D350" s="130"/>
      <c r="E350" s="130"/>
      <c r="F350" s="130"/>
      <c r="G350" s="130"/>
      <c r="H350" s="130"/>
      <c r="I350" s="105"/>
      <c r="J350" s="105"/>
      <c r="K350" s="130"/>
    </row>
    <row r="351" spans="2:11">
      <c r="B351" s="125"/>
      <c r="C351" s="130"/>
      <c r="D351" s="130"/>
      <c r="E351" s="130"/>
      <c r="F351" s="130"/>
      <c r="G351" s="130"/>
      <c r="H351" s="130"/>
      <c r="I351" s="105"/>
      <c r="J351" s="105"/>
      <c r="K351" s="130"/>
    </row>
    <row r="352" spans="2:11">
      <c r="B352" s="125"/>
      <c r="C352" s="130"/>
      <c r="D352" s="130"/>
      <c r="E352" s="130"/>
      <c r="F352" s="130"/>
      <c r="G352" s="130"/>
      <c r="H352" s="130"/>
      <c r="I352" s="105"/>
      <c r="J352" s="105"/>
      <c r="K352" s="130"/>
    </row>
    <row r="353" spans="2:11">
      <c r="B353" s="125"/>
      <c r="C353" s="130"/>
      <c r="D353" s="130"/>
      <c r="E353" s="130"/>
      <c r="F353" s="130"/>
      <c r="G353" s="130"/>
      <c r="H353" s="130"/>
      <c r="I353" s="105"/>
      <c r="J353" s="105"/>
      <c r="K353" s="130"/>
    </row>
    <row r="354" spans="2:11">
      <c r="B354" s="125"/>
      <c r="C354" s="130"/>
      <c r="D354" s="130"/>
      <c r="E354" s="130"/>
      <c r="F354" s="130"/>
      <c r="G354" s="130"/>
      <c r="H354" s="130"/>
      <c r="I354" s="105"/>
      <c r="J354" s="105"/>
      <c r="K354" s="130"/>
    </row>
    <row r="355" spans="2:11">
      <c r="B355" s="125"/>
      <c r="C355" s="130"/>
      <c r="D355" s="130"/>
      <c r="E355" s="130"/>
      <c r="F355" s="130"/>
      <c r="G355" s="130"/>
      <c r="H355" s="130"/>
      <c r="I355" s="105"/>
      <c r="J355" s="105"/>
      <c r="K355" s="130"/>
    </row>
    <row r="356" spans="2:11">
      <c r="B356" s="125"/>
      <c r="C356" s="130"/>
      <c r="D356" s="130"/>
      <c r="E356" s="130"/>
      <c r="F356" s="130"/>
      <c r="G356" s="130"/>
      <c r="H356" s="130"/>
      <c r="I356" s="105"/>
      <c r="J356" s="105"/>
      <c r="K356" s="130"/>
    </row>
    <row r="357" spans="2:11">
      <c r="B357" s="125"/>
      <c r="C357" s="130"/>
      <c r="D357" s="130"/>
      <c r="E357" s="130"/>
      <c r="F357" s="130"/>
      <c r="G357" s="130"/>
      <c r="H357" s="130"/>
      <c r="I357" s="105"/>
      <c r="J357" s="105"/>
      <c r="K357" s="130"/>
    </row>
    <row r="358" spans="2:11">
      <c r="B358" s="125"/>
      <c r="C358" s="130"/>
      <c r="D358" s="130"/>
      <c r="E358" s="130"/>
      <c r="F358" s="130"/>
      <c r="G358" s="130"/>
      <c r="H358" s="130"/>
      <c r="I358" s="105"/>
      <c r="J358" s="105"/>
      <c r="K358" s="130"/>
    </row>
    <row r="359" spans="2:11">
      <c r="B359" s="125"/>
      <c r="C359" s="130"/>
      <c r="D359" s="130"/>
      <c r="E359" s="130"/>
      <c r="F359" s="130"/>
      <c r="G359" s="130"/>
      <c r="H359" s="130"/>
      <c r="I359" s="105"/>
      <c r="J359" s="105"/>
      <c r="K359" s="130"/>
    </row>
    <row r="360" spans="2:11">
      <c r="B360" s="125"/>
      <c r="C360" s="130"/>
      <c r="D360" s="130"/>
      <c r="E360" s="130"/>
      <c r="F360" s="130"/>
      <c r="G360" s="130"/>
      <c r="H360" s="130"/>
      <c r="I360" s="105"/>
      <c r="J360" s="105"/>
      <c r="K360" s="130"/>
    </row>
    <row r="361" spans="2:11">
      <c r="B361" s="125"/>
      <c r="C361" s="130"/>
      <c r="D361" s="130"/>
      <c r="E361" s="130"/>
      <c r="F361" s="130"/>
      <c r="G361" s="130"/>
      <c r="H361" s="130"/>
      <c r="I361" s="105"/>
      <c r="J361" s="105"/>
      <c r="K361" s="130"/>
    </row>
    <row r="362" spans="2:11">
      <c r="B362" s="125"/>
      <c r="C362" s="130"/>
      <c r="D362" s="130"/>
      <c r="E362" s="130"/>
      <c r="F362" s="130"/>
      <c r="G362" s="130"/>
      <c r="H362" s="130"/>
      <c r="I362" s="105"/>
      <c r="J362" s="105"/>
      <c r="K362" s="130"/>
    </row>
    <row r="363" spans="2:11">
      <c r="B363" s="125"/>
      <c r="C363" s="130"/>
      <c r="D363" s="130"/>
      <c r="E363" s="130"/>
      <c r="F363" s="130"/>
      <c r="G363" s="130"/>
      <c r="H363" s="130"/>
      <c r="I363" s="105"/>
      <c r="J363" s="105"/>
      <c r="K363" s="130"/>
    </row>
    <row r="364" spans="2:11">
      <c r="B364" s="125"/>
      <c r="C364" s="130"/>
      <c r="D364" s="130"/>
      <c r="E364" s="130"/>
      <c r="F364" s="130"/>
      <c r="G364" s="130"/>
      <c r="H364" s="130"/>
      <c r="I364" s="105"/>
      <c r="J364" s="105"/>
      <c r="K364" s="130"/>
    </row>
    <row r="365" spans="2:11">
      <c r="B365" s="125"/>
      <c r="C365" s="130"/>
      <c r="D365" s="130"/>
      <c r="E365" s="130"/>
      <c r="F365" s="130"/>
      <c r="G365" s="130"/>
      <c r="H365" s="130"/>
      <c r="I365" s="105"/>
      <c r="J365" s="105"/>
      <c r="K365" s="130"/>
    </row>
    <row r="366" spans="2:11">
      <c r="B366" s="125"/>
      <c r="C366" s="130"/>
      <c r="D366" s="130"/>
      <c r="E366" s="130"/>
      <c r="F366" s="130"/>
      <c r="G366" s="130"/>
      <c r="H366" s="130"/>
      <c r="I366" s="105"/>
      <c r="J366" s="105"/>
      <c r="K366" s="130"/>
    </row>
    <row r="367" spans="2:11">
      <c r="B367" s="125"/>
      <c r="C367" s="130"/>
      <c r="D367" s="130"/>
      <c r="E367" s="130"/>
      <c r="F367" s="130"/>
      <c r="G367" s="130"/>
      <c r="H367" s="130"/>
      <c r="I367" s="105"/>
      <c r="J367" s="105"/>
      <c r="K367" s="130"/>
    </row>
    <row r="368" spans="2:11">
      <c r="B368" s="125"/>
      <c r="C368" s="130"/>
      <c r="D368" s="130"/>
      <c r="E368" s="130"/>
      <c r="F368" s="130"/>
      <c r="G368" s="130"/>
      <c r="H368" s="130"/>
      <c r="I368" s="105"/>
      <c r="J368" s="105"/>
      <c r="K368" s="130"/>
    </row>
    <row r="369" spans="2:11">
      <c r="B369" s="125"/>
      <c r="C369" s="130"/>
      <c r="D369" s="130"/>
      <c r="E369" s="130"/>
      <c r="F369" s="130"/>
      <c r="G369" s="130"/>
      <c r="H369" s="130"/>
      <c r="I369" s="105"/>
      <c r="J369" s="105"/>
      <c r="K369" s="130"/>
    </row>
    <row r="370" spans="2:11">
      <c r="B370" s="125"/>
      <c r="C370" s="130"/>
      <c r="D370" s="130"/>
      <c r="E370" s="130"/>
      <c r="F370" s="130"/>
      <c r="G370" s="130"/>
      <c r="H370" s="130"/>
      <c r="I370" s="105"/>
      <c r="J370" s="105"/>
      <c r="K370" s="130"/>
    </row>
    <row r="371" spans="2:11">
      <c r="B371" s="125"/>
      <c r="C371" s="130"/>
      <c r="D371" s="130"/>
      <c r="E371" s="130"/>
      <c r="F371" s="130"/>
      <c r="G371" s="130"/>
      <c r="H371" s="130"/>
      <c r="I371" s="105"/>
      <c r="J371" s="105"/>
      <c r="K371" s="130"/>
    </row>
    <row r="372" spans="2:11">
      <c r="B372" s="125"/>
      <c r="C372" s="130"/>
      <c r="D372" s="130"/>
      <c r="E372" s="130"/>
      <c r="F372" s="130"/>
      <c r="G372" s="130"/>
      <c r="H372" s="130"/>
      <c r="I372" s="105"/>
      <c r="J372" s="105"/>
      <c r="K372" s="130"/>
    </row>
    <row r="373" spans="2:11">
      <c r="B373" s="125"/>
      <c r="C373" s="130"/>
      <c r="D373" s="130"/>
      <c r="E373" s="130"/>
      <c r="F373" s="130"/>
      <c r="G373" s="130"/>
      <c r="H373" s="130"/>
      <c r="I373" s="105"/>
      <c r="J373" s="105"/>
      <c r="K373" s="130"/>
    </row>
    <row r="374" spans="2:11">
      <c r="B374" s="125"/>
      <c r="C374" s="130"/>
      <c r="D374" s="130"/>
      <c r="E374" s="130"/>
      <c r="F374" s="130"/>
      <c r="G374" s="130"/>
      <c r="H374" s="130"/>
      <c r="I374" s="105"/>
      <c r="J374" s="105"/>
      <c r="K374" s="130"/>
    </row>
    <row r="375" spans="2:11">
      <c r="B375" s="125"/>
      <c r="C375" s="130"/>
      <c r="D375" s="130"/>
      <c r="E375" s="130"/>
      <c r="F375" s="130"/>
      <c r="G375" s="130"/>
      <c r="H375" s="130"/>
      <c r="I375" s="105"/>
      <c r="J375" s="105"/>
      <c r="K375" s="130"/>
    </row>
    <row r="376" spans="2:11">
      <c r="B376" s="125"/>
      <c r="C376" s="130"/>
      <c r="D376" s="130"/>
      <c r="E376" s="130"/>
      <c r="F376" s="130"/>
      <c r="G376" s="130"/>
      <c r="H376" s="130"/>
      <c r="I376" s="105"/>
      <c r="J376" s="105"/>
      <c r="K376" s="130"/>
    </row>
    <row r="377" spans="2:11">
      <c r="B377" s="125"/>
      <c r="C377" s="130"/>
      <c r="D377" s="130"/>
      <c r="E377" s="130"/>
      <c r="F377" s="130"/>
      <c r="G377" s="130"/>
      <c r="H377" s="130"/>
      <c r="I377" s="105"/>
      <c r="J377" s="105"/>
      <c r="K377" s="130"/>
    </row>
    <row r="378" spans="2:11">
      <c r="B378" s="125"/>
      <c r="C378" s="130"/>
      <c r="D378" s="130"/>
      <c r="E378" s="130"/>
      <c r="F378" s="130"/>
      <c r="G378" s="130"/>
      <c r="H378" s="130"/>
      <c r="I378" s="105"/>
      <c r="J378" s="105"/>
      <c r="K378" s="130"/>
    </row>
    <row r="379" spans="2:11">
      <c r="B379" s="125"/>
      <c r="C379" s="130"/>
      <c r="D379" s="130"/>
      <c r="E379" s="130"/>
      <c r="F379" s="130"/>
      <c r="G379" s="130"/>
      <c r="H379" s="130"/>
      <c r="I379" s="105"/>
      <c r="J379" s="105"/>
      <c r="K379" s="130"/>
    </row>
    <row r="380" spans="2:11">
      <c r="B380" s="125"/>
      <c r="C380" s="130"/>
      <c r="D380" s="130"/>
      <c r="E380" s="130"/>
      <c r="F380" s="130"/>
      <c r="G380" s="130"/>
      <c r="H380" s="130"/>
      <c r="I380" s="105"/>
      <c r="J380" s="105"/>
      <c r="K380" s="130"/>
    </row>
    <row r="381" spans="2:11">
      <c r="B381" s="125"/>
      <c r="C381" s="130"/>
      <c r="D381" s="130"/>
      <c r="E381" s="130"/>
      <c r="F381" s="130"/>
      <c r="G381" s="130"/>
      <c r="H381" s="130"/>
      <c r="I381" s="105"/>
      <c r="J381" s="105"/>
      <c r="K381" s="130"/>
    </row>
    <row r="382" spans="2:11">
      <c r="B382" s="125"/>
      <c r="C382" s="130"/>
      <c r="D382" s="130"/>
      <c r="E382" s="130"/>
      <c r="F382" s="130"/>
      <c r="G382" s="130"/>
      <c r="H382" s="130"/>
      <c r="I382" s="105"/>
      <c r="J382" s="105"/>
      <c r="K382" s="130"/>
    </row>
    <row r="383" spans="2:11">
      <c r="B383" s="125"/>
      <c r="C383" s="130"/>
      <c r="D383" s="130"/>
      <c r="E383" s="130"/>
      <c r="F383" s="130"/>
      <c r="G383" s="130"/>
      <c r="H383" s="130"/>
      <c r="I383" s="105"/>
      <c r="J383" s="105"/>
      <c r="K383" s="130"/>
    </row>
    <row r="384" spans="2:11">
      <c r="B384" s="125"/>
      <c r="C384" s="130"/>
      <c r="D384" s="130"/>
      <c r="E384" s="130"/>
      <c r="F384" s="130"/>
      <c r="G384" s="130"/>
      <c r="H384" s="130"/>
      <c r="I384" s="105"/>
      <c r="J384" s="105"/>
      <c r="K384" s="130"/>
    </row>
    <row r="385" spans="2:11">
      <c r="B385" s="125"/>
      <c r="C385" s="130"/>
      <c r="D385" s="130"/>
      <c r="E385" s="130"/>
      <c r="F385" s="130"/>
      <c r="G385" s="130"/>
      <c r="H385" s="130"/>
      <c r="I385" s="105"/>
      <c r="J385" s="105"/>
      <c r="K385" s="130"/>
    </row>
    <row r="386" spans="2:11">
      <c r="B386" s="125"/>
      <c r="C386" s="130"/>
      <c r="D386" s="130"/>
      <c r="E386" s="130"/>
      <c r="F386" s="130"/>
      <c r="G386" s="130"/>
      <c r="H386" s="130"/>
      <c r="I386" s="105"/>
      <c r="J386" s="105"/>
      <c r="K386" s="130"/>
    </row>
    <row r="387" spans="2:11">
      <c r="B387" s="125"/>
      <c r="C387" s="130"/>
      <c r="D387" s="130"/>
      <c r="E387" s="130"/>
      <c r="F387" s="130"/>
      <c r="G387" s="130"/>
      <c r="H387" s="130"/>
      <c r="I387" s="105"/>
      <c r="J387" s="105"/>
      <c r="K387" s="130"/>
    </row>
    <row r="388" spans="2:11">
      <c r="B388" s="125"/>
      <c r="C388" s="130"/>
      <c r="D388" s="130"/>
      <c r="E388" s="130"/>
      <c r="F388" s="130"/>
      <c r="G388" s="130"/>
      <c r="H388" s="130"/>
      <c r="I388" s="105"/>
      <c r="J388" s="105"/>
      <c r="K388" s="130"/>
    </row>
    <row r="389" spans="2:11">
      <c r="B389" s="125"/>
      <c r="C389" s="130"/>
      <c r="D389" s="130"/>
      <c r="E389" s="130"/>
      <c r="F389" s="130"/>
      <c r="G389" s="130"/>
      <c r="H389" s="130"/>
      <c r="I389" s="105"/>
      <c r="J389" s="105"/>
      <c r="K389" s="130"/>
    </row>
    <row r="390" spans="2:11">
      <c r="B390" s="125"/>
      <c r="C390" s="130"/>
      <c r="D390" s="130"/>
      <c r="E390" s="130"/>
      <c r="F390" s="130"/>
      <c r="G390" s="130"/>
      <c r="H390" s="130"/>
      <c r="I390" s="105"/>
      <c r="J390" s="105"/>
      <c r="K390" s="130"/>
    </row>
    <row r="391" spans="2:11">
      <c r="B391" s="125"/>
      <c r="C391" s="130"/>
      <c r="D391" s="130"/>
      <c r="E391" s="130"/>
      <c r="F391" s="130"/>
      <c r="G391" s="130"/>
      <c r="H391" s="130"/>
      <c r="I391" s="105"/>
      <c r="J391" s="105"/>
      <c r="K391" s="130"/>
    </row>
    <row r="392" spans="2:11">
      <c r="B392" s="125"/>
      <c r="C392" s="130"/>
      <c r="D392" s="130"/>
      <c r="E392" s="130"/>
      <c r="F392" s="130"/>
      <c r="G392" s="130"/>
      <c r="H392" s="130"/>
      <c r="I392" s="105"/>
      <c r="J392" s="105"/>
      <c r="K392" s="130"/>
    </row>
    <row r="393" spans="2:11">
      <c r="B393" s="125"/>
      <c r="C393" s="130"/>
      <c r="D393" s="130"/>
      <c r="E393" s="130"/>
      <c r="F393" s="130"/>
      <c r="G393" s="130"/>
      <c r="H393" s="130"/>
      <c r="I393" s="105"/>
      <c r="J393" s="105"/>
      <c r="K393" s="130"/>
    </row>
    <row r="394" spans="2:11">
      <c r="B394" s="125"/>
      <c r="C394" s="130"/>
      <c r="D394" s="130"/>
      <c r="E394" s="130"/>
      <c r="F394" s="130"/>
      <c r="G394" s="130"/>
      <c r="H394" s="130"/>
      <c r="I394" s="105"/>
      <c r="J394" s="105"/>
      <c r="K394" s="130"/>
    </row>
    <row r="395" spans="2:11">
      <c r="B395" s="125"/>
      <c r="C395" s="130"/>
      <c r="D395" s="130"/>
      <c r="E395" s="130"/>
      <c r="F395" s="130"/>
      <c r="G395" s="130"/>
      <c r="H395" s="130"/>
      <c r="I395" s="105"/>
      <c r="J395" s="105"/>
      <c r="K395" s="130"/>
    </row>
    <row r="396" spans="2:11">
      <c r="B396" s="125"/>
      <c r="C396" s="130"/>
      <c r="D396" s="130"/>
      <c r="E396" s="130"/>
      <c r="F396" s="130"/>
      <c r="G396" s="130"/>
      <c r="H396" s="130"/>
      <c r="I396" s="105"/>
      <c r="J396" s="105"/>
      <c r="K396" s="130"/>
    </row>
    <row r="397" spans="2:11">
      <c r="B397" s="125"/>
      <c r="C397" s="130"/>
      <c r="D397" s="130"/>
      <c r="E397" s="130"/>
      <c r="F397" s="130"/>
      <c r="G397" s="130"/>
      <c r="H397" s="130"/>
      <c r="I397" s="105"/>
      <c r="J397" s="105"/>
      <c r="K397" s="130"/>
    </row>
    <row r="398" spans="2:11">
      <c r="B398" s="125"/>
      <c r="C398" s="130"/>
      <c r="D398" s="130"/>
      <c r="E398" s="130"/>
      <c r="F398" s="130"/>
      <c r="G398" s="130"/>
      <c r="H398" s="130"/>
      <c r="I398" s="105"/>
      <c r="J398" s="105"/>
      <c r="K398" s="130"/>
    </row>
    <row r="399" spans="2:11">
      <c r="B399" s="125"/>
      <c r="C399" s="130"/>
      <c r="D399" s="130"/>
      <c r="E399" s="130"/>
      <c r="F399" s="130"/>
      <c r="G399" s="130"/>
      <c r="H399" s="130"/>
      <c r="I399" s="105"/>
      <c r="J399" s="105"/>
      <c r="K399" s="130"/>
    </row>
    <row r="400" spans="2:11">
      <c r="B400" s="125"/>
      <c r="C400" s="130"/>
      <c r="D400" s="130"/>
      <c r="E400" s="130"/>
      <c r="F400" s="130"/>
      <c r="G400" s="130"/>
      <c r="H400" s="130"/>
      <c r="I400" s="105"/>
      <c r="J400" s="105"/>
      <c r="K400" s="130"/>
    </row>
    <row r="401" spans="2:11">
      <c r="B401" s="125"/>
      <c r="C401" s="130"/>
      <c r="D401" s="130"/>
      <c r="E401" s="130"/>
      <c r="F401" s="130"/>
      <c r="G401" s="130"/>
      <c r="H401" s="130"/>
      <c r="I401" s="105"/>
      <c r="J401" s="105"/>
      <c r="K401" s="130"/>
    </row>
    <row r="402" spans="2:11">
      <c r="B402" s="125"/>
      <c r="C402" s="130"/>
      <c r="D402" s="130"/>
      <c r="E402" s="130"/>
      <c r="F402" s="130"/>
      <c r="G402" s="130"/>
      <c r="H402" s="130"/>
      <c r="I402" s="105"/>
      <c r="J402" s="105"/>
      <c r="K402" s="130"/>
    </row>
    <row r="403" spans="2:11">
      <c r="B403" s="125"/>
      <c r="C403" s="130"/>
      <c r="D403" s="130"/>
      <c r="E403" s="130"/>
      <c r="F403" s="130"/>
      <c r="G403" s="130"/>
      <c r="H403" s="130"/>
      <c r="I403" s="105"/>
      <c r="J403" s="105"/>
      <c r="K403" s="130"/>
    </row>
    <row r="404" spans="2:11">
      <c r="B404" s="125"/>
      <c r="C404" s="130"/>
      <c r="D404" s="130"/>
      <c r="E404" s="130"/>
      <c r="F404" s="130"/>
      <c r="G404" s="130"/>
      <c r="H404" s="130"/>
      <c r="I404" s="105"/>
      <c r="J404" s="105"/>
      <c r="K404" s="130"/>
    </row>
    <row r="405" spans="2:11">
      <c r="B405" s="125"/>
      <c r="C405" s="130"/>
      <c r="D405" s="130"/>
      <c r="E405" s="130"/>
      <c r="F405" s="130"/>
      <c r="G405" s="130"/>
      <c r="H405" s="130"/>
      <c r="I405" s="105"/>
      <c r="J405" s="105"/>
      <c r="K405" s="130"/>
    </row>
    <row r="406" spans="2:11">
      <c r="B406" s="125"/>
      <c r="C406" s="130"/>
      <c r="D406" s="130"/>
      <c r="E406" s="130"/>
      <c r="F406" s="130"/>
      <c r="G406" s="130"/>
      <c r="H406" s="130"/>
      <c r="I406" s="105"/>
      <c r="J406" s="105"/>
      <c r="K406" s="130"/>
    </row>
    <row r="407" spans="2:11">
      <c r="B407" s="125"/>
      <c r="C407" s="130"/>
      <c r="D407" s="130"/>
      <c r="E407" s="130"/>
      <c r="F407" s="130"/>
      <c r="G407" s="130"/>
      <c r="H407" s="130"/>
      <c r="I407" s="105"/>
      <c r="J407" s="105"/>
      <c r="K407" s="130"/>
    </row>
    <row r="408" spans="2:11">
      <c r="B408" s="125"/>
      <c r="C408" s="130"/>
      <c r="D408" s="130"/>
      <c r="E408" s="130"/>
      <c r="F408" s="130"/>
      <c r="G408" s="130"/>
      <c r="H408" s="130"/>
      <c r="I408" s="105"/>
      <c r="J408" s="105"/>
      <c r="K408" s="130"/>
    </row>
    <row r="409" spans="2:11">
      <c r="B409" s="125"/>
      <c r="C409" s="130"/>
      <c r="D409" s="130"/>
      <c r="E409" s="130"/>
      <c r="F409" s="130"/>
      <c r="G409" s="130"/>
      <c r="H409" s="130"/>
      <c r="I409" s="105"/>
      <c r="J409" s="105"/>
      <c r="K409" s="130"/>
    </row>
    <row r="410" spans="2:11">
      <c r="B410" s="125"/>
      <c r="C410" s="130"/>
      <c r="D410" s="130"/>
      <c r="E410" s="130"/>
      <c r="F410" s="130"/>
      <c r="G410" s="130"/>
      <c r="H410" s="130"/>
      <c r="I410" s="105"/>
      <c r="J410" s="105"/>
      <c r="K410" s="130"/>
    </row>
    <row r="411" spans="2:11">
      <c r="B411" s="125"/>
      <c r="C411" s="130"/>
      <c r="D411" s="130"/>
      <c r="E411" s="130"/>
      <c r="F411" s="130"/>
      <c r="G411" s="130"/>
      <c r="H411" s="130"/>
      <c r="I411" s="105"/>
      <c r="J411" s="105"/>
      <c r="K411" s="130"/>
    </row>
    <row r="412" spans="2:11">
      <c r="B412" s="125"/>
      <c r="C412" s="130"/>
      <c r="D412" s="130"/>
      <c r="E412" s="130"/>
      <c r="F412" s="130"/>
      <c r="G412" s="130"/>
      <c r="H412" s="130"/>
      <c r="I412" s="105"/>
      <c r="J412" s="105"/>
      <c r="K412" s="130"/>
    </row>
    <row r="413" spans="2:11">
      <c r="B413" s="125"/>
      <c r="C413" s="130"/>
      <c r="D413" s="130"/>
      <c r="E413" s="130"/>
      <c r="F413" s="130"/>
      <c r="G413" s="130"/>
      <c r="H413" s="130"/>
      <c r="I413" s="105"/>
      <c r="J413" s="105"/>
      <c r="K413" s="130"/>
    </row>
    <row r="414" spans="2:11">
      <c r="B414" s="125"/>
      <c r="C414" s="130"/>
      <c r="D414" s="130"/>
      <c r="E414" s="130"/>
      <c r="F414" s="130"/>
      <c r="G414" s="130"/>
      <c r="H414" s="130"/>
      <c r="I414" s="105"/>
      <c r="J414" s="105"/>
      <c r="K414" s="130"/>
    </row>
    <row r="415" spans="2:11">
      <c r="B415" s="125"/>
      <c r="C415" s="130"/>
      <c r="D415" s="130"/>
      <c r="E415" s="130"/>
      <c r="F415" s="130"/>
      <c r="G415" s="130"/>
      <c r="H415" s="130"/>
      <c r="I415" s="105"/>
      <c r="J415" s="105"/>
      <c r="K415" s="130"/>
    </row>
    <row r="416" spans="2:11">
      <c r="B416" s="125"/>
      <c r="C416" s="130"/>
      <c r="D416" s="130"/>
      <c r="E416" s="130"/>
      <c r="F416" s="130"/>
      <c r="G416" s="130"/>
      <c r="H416" s="130"/>
      <c r="I416" s="105"/>
      <c r="J416" s="105"/>
      <c r="K416" s="130"/>
    </row>
    <row r="417" spans="2:11">
      <c r="B417" s="125"/>
      <c r="C417" s="130"/>
      <c r="D417" s="130"/>
      <c r="E417" s="130"/>
      <c r="F417" s="130"/>
      <c r="G417" s="130"/>
      <c r="H417" s="130"/>
      <c r="I417" s="105"/>
      <c r="J417" s="105"/>
      <c r="K417" s="130"/>
    </row>
    <row r="418" spans="2:11">
      <c r="B418" s="125"/>
      <c r="C418" s="130"/>
      <c r="D418" s="130"/>
      <c r="E418" s="130"/>
      <c r="F418" s="130"/>
      <c r="G418" s="130"/>
      <c r="H418" s="130"/>
      <c r="I418" s="105"/>
      <c r="J418" s="105"/>
      <c r="K418" s="130"/>
    </row>
    <row r="419" spans="2:11">
      <c r="B419" s="125"/>
      <c r="C419" s="130"/>
      <c r="D419" s="130"/>
      <c r="E419" s="130"/>
      <c r="F419" s="130"/>
      <c r="G419" s="130"/>
      <c r="H419" s="130"/>
      <c r="I419" s="105"/>
      <c r="J419" s="105"/>
      <c r="K419" s="130"/>
    </row>
    <row r="420" spans="2:11">
      <c r="B420" s="125"/>
      <c r="C420" s="130"/>
      <c r="D420" s="130"/>
      <c r="E420" s="130"/>
      <c r="F420" s="130"/>
      <c r="G420" s="130"/>
      <c r="H420" s="130"/>
      <c r="I420" s="105"/>
      <c r="J420" s="105"/>
      <c r="K420" s="130"/>
    </row>
    <row r="421" spans="2:11">
      <c r="B421" s="125"/>
      <c r="C421" s="130"/>
      <c r="D421" s="130"/>
      <c r="E421" s="130"/>
      <c r="F421" s="130"/>
      <c r="G421" s="130"/>
      <c r="H421" s="130"/>
      <c r="I421" s="105"/>
      <c r="J421" s="105"/>
      <c r="K421" s="130"/>
    </row>
    <row r="422" spans="2:11">
      <c r="B422" s="125"/>
      <c r="C422" s="130"/>
      <c r="D422" s="130"/>
      <c r="E422" s="130"/>
      <c r="F422" s="130"/>
      <c r="G422" s="130"/>
      <c r="H422" s="130"/>
      <c r="I422" s="105"/>
      <c r="J422" s="105"/>
      <c r="K422" s="130"/>
    </row>
    <row r="423" spans="2:11">
      <c r="B423" s="125"/>
      <c r="C423" s="130"/>
      <c r="D423" s="130"/>
      <c r="E423" s="130"/>
      <c r="F423" s="130"/>
      <c r="G423" s="130"/>
      <c r="H423" s="130"/>
      <c r="I423" s="105"/>
      <c r="J423" s="105"/>
      <c r="K423" s="130"/>
    </row>
    <row r="424" spans="2:11">
      <c r="B424" s="125"/>
      <c r="C424" s="130"/>
      <c r="D424" s="130"/>
      <c r="E424" s="130"/>
      <c r="F424" s="130"/>
      <c r="G424" s="130"/>
      <c r="H424" s="130"/>
      <c r="I424" s="105"/>
      <c r="J424" s="105"/>
      <c r="K424" s="130"/>
    </row>
    <row r="425" spans="2:11">
      <c r="B425" s="125"/>
      <c r="C425" s="130"/>
      <c r="D425" s="130"/>
      <c r="E425" s="130"/>
      <c r="F425" s="130"/>
      <c r="G425" s="130"/>
      <c r="H425" s="130"/>
      <c r="I425" s="105"/>
      <c r="J425" s="105"/>
      <c r="K425" s="130"/>
    </row>
    <row r="426" spans="2:11">
      <c r="B426" s="125"/>
      <c r="C426" s="130"/>
      <c r="D426" s="130"/>
      <c r="E426" s="130"/>
      <c r="F426" s="130"/>
      <c r="G426" s="130"/>
      <c r="H426" s="130"/>
      <c r="I426" s="105"/>
      <c r="J426" s="105"/>
      <c r="K426" s="130"/>
    </row>
    <row r="427" spans="2:11">
      <c r="B427" s="125"/>
      <c r="C427" s="130"/>
      <c r="D427" s="130"/>
      <c r="E427" s="130"/>
      <c r="F427" s="130"/>
      <c r="G427" s="130"/>
      <c r="H427" s="130"/>
      <c r="I427" s="105"/>
      <c r="J427" s="105"/>
      <c r="K427" s="130"/>
    </row>
    <row r="428" spans="2:11">
      <c r="B428" s="125"/>
      <c r="C428" s="130"/>
      <c r="D428" s="130"/>
      <c r="E428" s="130"/>
      <c r="F428" s="130"/>
      <c r="G428" s="130"/>
      <c r="H428" s="130"/>
      <c r="I428" s="105"/>
      <c r="J428" s="105"/>
      <c r="K428" s="130"/>
    </row>
    <row r="429" spans="2:11">
      <c r="B429" s="125"/>
      <c r="C429" s="130"/>
      <c r="D429" s="130"/>
      <c r="E429" s="130"/>
      <c r="F429" s="130"/>
      <c r="G429" s="130"/>
      <c r="H429" s="130"/>
      <c r="I429" s="105"/>
      <c r="J429" s="105"/>
      <c r="K429" s="130"/>
    </row>
    <row r="430" spans="2:11">
      <c r="B430" s="125"/>
      <c r="C430" s="130"/>
      <c r="D430" s="130"/>
      <c r="E430" s="130"/>
      <c r="F430" s="130"/>
      <c r="G430" s="130"/>
      <c r="H430" s="130"/>
      <c r="I430" s="105"/>
      <c r="J430" s="105"/>
      <c r="K430" s="130"/>
    </row>
    <row r="431" spans="2:11">
      <c r="B431" s="125"/>
      <c r="C431" s="130"/>
      <c r="D431" s="130"/>
      <c r="E431" s="130"/>
      <c r="F431" s="130"/>
      <c r="G431" s="130"/>
      <c r="H431" s="130"/>
      <c r="I431" s="105"/>
      <c r="J431" s="105"/>
      <c r="K431" s="130"/>
    </row>
    <row r="432" spans="2:11">
      <c r="B432" s="125"/>
      <c r="C432" s="130"/>
      <c r="D432" s="130"/>
      <c r="E432" s="130"/>
      <c r="F432" s="130"/>
      <c r="G432" s="130"/>
      <c r="H432" s="130"/>
      <c r="I432" s="105"/>
      <c r="J432" s="105"/>
      <c r="K432" s="130"/>
    </row>
    <row r="433" spans="2:11">
      <c r="B433" s="125"/>
      <c r="C433" s="130"/>
      <c r="D433" s="130"/>
      <c r="E433" s="130"/>
      <c r="F433" s="130"/>
      <c r="G433" s="130"/>
      <c r="H433" s="130"/>
      <c r="I433" s="105"/>
      <c r="J433" s="105"/>
      <c r="K433" s="130"/>
    </row>
    <row r="434" spans="2:11">
      <c r="B434" s="125"/>
      <c r="C434" s="130"/>
      <c r="D434" s="130"/>
      <c r="E434" s="130"/>
      <c r="F434" s="130"/>
      <c r="G434" s="130"/>
      <c r="H434" s="130"/>
      <c r="I434" s="105"/>
      <c r="J434" s="105"/>
      <c r="K434" s="130"/>
    </row>
    <row r="435" spans="2:11">
      <c r="B435" s="125"/>
      <c r="C435" s="130"/>
      <c r="D435" s="130"/>
      <c r="E435" s="130"/>
      <c r="F435" s="130"/>
      <c r="G435" s="130"/>
      <c r="H435" s="130"/>
      <c r="I435" s="105"/>
      <c r="J435" s="105"/>
      <c r="K435" s="130"/>
    </row>
    <row r="436" spans="2:11">
      <c r="B436" s="125"/>
      <c r="C436" s="130"/>
      <c r="D436" s="130"/>
      <c r="E436" s="130"/>
      <c r="F436" s="130"/>
      <c r="G436" s="130"/>
      <c r="H436" s="130"/>
      <c r="I436" s="105"/>
      <c r="J436" s="105"/>
      <c r="K436" s="130"/>
    </row>
    <row r="437" spans="2:11">
      <c r="B437" s="125"/>
      <c r="C437" s="130"/>
      <c r="D437" s="130"/>
      <c r="E437" s="130"/>
      <c r="F437" s="130"/>
      <c r="G437" s="130"/>
      <c r="H437" s="130"/>
      <c r="I437" s="105"/>
      <c r="J437" s="105"/>
      <c r="K437" s="130"/>
    </row>
    <row r="438" spans="2:11">
      <c r="B438" s="125"/>
      <c r="C438" s="130"/>
      <c r="D438" s="130"/>
      <c r="E438" s="130"/>
      <c r="F438" s="130"/>
      <c r="G438" s="130"/>
      <c r="H438" s="130"/>
      <c r="I438" s="105"/>
      <c r="J438" s="105"/>
      <c r="K438" s="130"/>
    </row>
    <row r="439" spans="2:11">
      <c r="B439" s="125"/>
      <c r="C439" s="130"/>
      <c r="D439" s="130"/>
      <c r="E439" s="130"/>
      <c r="F439" s="130"/>
      <c r="G439" s="130"/>
      <c r="H439" s="130"/>
      <c r="I439" s="105"/>
      <c r="J439" s="105"/>
      <c r="K439" s="130"/>
    </row>
    <row r="440" spans="2:11">
      <c r="B440" s="125"/>
      <c r="C440" s="130"/>
      <c r="D440" s="130"/>
      <c r="E440" s="130"/>
      <c r="F440" s="130"/>
      <c r="G440" s="130"/>
      <c r="H440" s="130"/>
      <c r="I440" s="105"/>
      <c r="J440" s="105"/>
      <c r="K440" s="130"/>
    </row>
    <row r="441" spans="2:11">
      <c r="B441" s="125"/>
      <c r="C441" s="130"/>
      <c r="D441" s="130"/>
      <c r="E441" s="130"/>
      <c r="F441" s="130"/>
      <c r="G441" s="130"/>
      <c r="H441" s="130"/>
      <c r="I441" s="105"/>
      <c r="J441" s="105"/>
      <c r="K441" s="130"/>
    </row>
    <row r="442" spans="2:11">
      <c r="B442" s="125"/>
      <c r="C442" s="130"/>
      <c r="D442" s="130"/>
      <c r="E442" s="130"/>
      <c r="F442" s="130"/>
      <c r="G442" s="130"/>
      <c r="H442" s="130"/>
      <c r="I442" s="105"/>
      <c r="J442" s="105"/>
      <c r="K442" s="130"/>
    </row>
    <row r="443" spans="2:11">
      <c r="B443" s="125"/>
      <c r="C443" s="130"/>
      <c r="D443" s="130"/>
      <c r="E443" s="130"/>
      <c r="F443" s="130"/>
      <c r="G443" s="130"/>
      <c r="H443" s="130"/>
      <c r="I443" s="105"/>
      <c r="J443" s="105"/>
      <c r="K443" s="130"/>
    </row>
    <row r="444" spans="2:11">
      <c r="B444" s="125"/>
      <c r="C444" s="130"/>
      <c r="D444" s="130"/>
      <c r="E444" s="130"/>
      <c r="F444" s="130"/>
      <c r="G444" s="130"/>
      <c r="H444" s="130"/>
      <c r="I444" s="105"/>
      <c r="J444" s="105"/>
      <c r="K444" s="130"/>
    </row>
    <row r="445" spans="2:11">
      <c r="B445" s="125"/>
      <c r="C445" s="130"/>
      <c r="D445" s="130"/>
      <c r="E445" s="130"/>
      <c r="F445" s="130"/>
      <c r="G445" s="130"/>
      <c r="H445" s="130"/>
      <c r="I445" s="105"/>
      <c r="J445" s="105"/>
      <c r="K445" s="130"/>
    </row>
    <row r="446" spans="2:11">
      <c r="B446" s="125"/>
      <c r="C446" s="130"/>
      <c r="D446" s="130"/>
      <c r="E446" s="130"/>
      <c r="F446" s="130"/>
      <c r="G446" s="130"/>
      <c r="H446" s="130"/>
      <c r="I446" s="105"/>
      <c r="J446" s="105"/>
      <c r="K446" s="130"/>
    </row>
    <row r="447" spans="2:11">
      <c r="B447" s="125"/>
      <c r="C447" s="130"/>
      <c r="D447" s="130"/>
      <c r="E447" s="130"/>
      <c r="F447" s="130"/>
      <c r="G447" s="130"/>
      <c r="H447" s="130"/>
      <c r="I447" s="105"/>
      <c r="J447" s="105"/>
      <c r="K447" s="130"/>
    </row>
    <row r="448" spans="2:11">
      <c r="B448" s="125"/>
      <c r="C448" s="130"/>
      <c r="D448" s="130"/>
      <c r="E448" s="130"/>
      <c r="F448" s="130"/>
      <c r="G448" s="130"/>
      <c r="H448" s="130"/>
      <c r="I448" s="105"/>
      <c r="J448" s="105"/>
      <c r="K448" s="130"/>
    </row>
    <row r="449" spans="2:11">
      <c r="B449" s="125"/>
      <c r="C449" s="130"/>
      <c r="D449" s="130"/>
      <c r="E449" s="130"/>
      <c r="F449" s="130"/>
      <c r="G449" s="130"/>
      <c r="H449" s="130"/>
      <c r="I449" s="105"/>
      <c r="J449" s="105"/>
      <c r="K449" s="130"/>
    </row>
    <row r="450" spans="2:11">
      <c r="B450" s="125"/>
      <c r="C450" s="130"/>
      <c r="D450" s="130"/>
      <c r="E450" s="130"/>
      <c r="F450" s="130"/>
      <c r="G450" s="130"/>
      <c r="H450" s="130"/>
      <c r="I450" s="105"/>
      <c r="J450" s="105"/>
      <c r="K450" s="130"/>
    </row>
    <row r="451" spans="2:11">
      <c r="B451" s="125"/>
      <c r="C451" s="130"/>
      <c r="D451" s="130"/>
      <c r="E451" s="130"/>
      <c r="F451" s="130"/>
      <c r="G451" s="130"/>
      <c r="H451" s="130"/>
      <c r="I451" s="105"/>
      <c r="J451" s="105"/>
      <c r="K451" s="130"/>
    </row>
    <row r="452" spans="2:11">
      <c r="B452" s="125"/>
      <c r="C452" s="130"/>
      <c r="D452" s="130"/>
      <c r="E452" s="130"/>
      <c r="F452" s="130"/>
      <c r="G452" s="130"/>
      <c r="H452" s="130"/>
      <c r="I452" s="105"/>
      <c r="J452" s="105"/>
      <c r="K452" s="130"/>
    </row>
    <row r="453" spans="2:11">
      <c r="B453" s="125"/>
      <c r="C453" s="130"/>
      <c r="D453" s="130"/>
      <c r="E453" s="130"/>
      <c r="F453" s="130"/>
      <c r="G453" s="130"/>
      <c r="H453" s="130"/>
      <c r="I453" s="105"/>
      <c r="J453" s="105"/>
      <c r="K453" s="130"/>
    </row>
    <row r="454" spans="2:11">
      <c r="B454" s="125"/>
      <c r="C454" s="130"/>
      <c r="D454" s="130"/>
      <c r="E454" s="130"/>
      <c r="F454" s="130"/>
      <c r="G454" s="130"/>
      <c r="H454" s="130"/>
      <c r="I454" s="105"/>
      <c r="J454" s="105"/>
      <c r="K454" s="130"/>
    </row>
    <row r="455" spans="2:11">
      <c r="B455" s="125"/>
      <c r="C455" s="130"/>
      <c r="D455" s="130"/>
      <c r="E455" s="130"/>
      <c r="F455" s="130"/>
      <c r="G455" s="130"/>
      <c r="H455" s="130"/>
      <c r="I455" s="105"/>
      <c r="J455" s="105"/>
      <c r="K455" s="130"/>
    </row>
    <row r="456" spans="2:11">
      <c r="B456" s="125"/>
      <c r="C456" s="130"/>
      <c r="D456" s="130"/>
      <c r="E456" s="130"/>
      <c r="F456" s="130"/>
      <c r="G456" s="130"/>
      <c r="H456" s="130"/>
      <c r="I456" s="105"/>
      <c r="J456" s="105"/>
      <c r="K456" s="130"/>
    </row>
    <row r="457" spans="2:11">
      <c r="B457" s="125"/>
      <c r="C457" s="130"/>
      <c r="D457" s="130"/>
      <c r="E457" s="130"/>
      <c r="F457" s="130"/>
      <c r="G457" s="130"/>
      <c r="H457" s="130"/>
      <c r="I457" s="105"/>
      <c r="J457" s="105"/>
      <c r="K457" s="130"/>
    </row>
    <row r="458" spans="2:11">
      <c r="B458" s="125"/>
      <c r="C458" s="130"/>
      <c r="D458" s="130"/>
      <c r="E458" s="130"/>
      <c r="F458" s="130"/>
      <c r="G458" s="130"/>
      <c r="H458" s="130"/>
      <c r="I458" s="105"/>
      <c r="J458" s="105"/>
      <c r="K458" s="130"/>
    </row>
    <row r="459" spans="2:11">
      <c r="B459" s="125"/>
      <c r="C459" s="130"/>
      <c r="D459" s="130"/>
      <c r="E459" s="130"/>
      <c r="F459" s="130"/>
      <c r="G459" s="130"/>
      <c r="H459" s="130"/>
      <c r="I459" s="105"/>
      <c r="J459" s="105"/>
      <c r="K459" s="130"/>
    </row>
    <row r="460" spans="2:11">
      <c r="B460" s="125"/>
      <c r="C460" s="130"/>
      <c r="D460" s="130"/>
      <c r="E460" s="130"/>
      <c r="F460" s="130"/>
      <c r="G460" s="130"/>
      <c r="H460" s="130"/>
      <c r="I460" s="105"/>
      <c r="J460" s="105"/>
      <c r="K460" s="130"/>
    </row>
    <row r="461" spans="2:11">
      <c r="B461" s="125"/>
      <c r="C461" s="130"/>
      <c r="D461" s="130"/>
      <c r="E461" s="130"/>
      <c r="F461" s="130"/>
      <c r="G461" s="130"/>
      <c r="H461" s="130"/>
      <c r="I461" s="105"/>
      <c r="J461" s="105"/>
      <c r="K461" s="130"/>
    </row>
    <row r="462" spans="2:11">
      <c r="B462" s="125"/>
      <c r="C462" s="130"/>
      <c r="D462" s="130"/>
      <c r="E462" s="130"/>
      <c r="F462" s="130"/>
      <c r="G462" s="130"/>
      <c r="H462" s="130"/>
      <c r="I462" s="105"/>
      <c r="J462" s="105"/>
      <c r="K462" s="130"/>
    </row>
    <row r="463" spans="2:11">
      <c r="B463" s="125"/>
      <c r="C463" s="130"/>
      <c r="D463" s="130"/>
      <c r="E463" s="130"/>
      <c r="F463" s="130"/>
      <c r="G463" s="130"/>
      <c r="H463" s="130"/>
      <c r="I463" s="105"/>
      <c r="J463" s="105"/>
      <c r="K463" s="130"/>
    </row>
    <row r="464" spans="2:11">
      <c r="B464" s="125"/>
      <c r="C464" s="130"/>
      <c r="D464" s="130"/>
      <c r="E464" s="130"/>
      <c r="F464" s="130"/>
      <c r="G464" s="130"/>
      <c r="H464" s="130"/>
      <c r="I464" s="105"/>
      <c r="J464" s="105"/>
      <c r="K464" s="130"/>
    </row>
    <row r="465" spans="2:11">
      <c r="B465" s="125"/>
      <c r="C465" s="130"/>
      <c r="D465" s="130"/>
      <c r="E465" s="130"/>
      <c r="F465" s="130"/>
      <c r="G465" s="130"/>
      <c r="H465" s="130"/>
      <c r="I465" s="105"/>
      <c r="J465" s="105"/>
      <c r="K465" s="130"/>
    </row>
    <row r="466" spans="2:11">
      <c r="B466" s="125"/>
      <c r="C466" s="130"/>
      <c r="D466" s="130"/>
      <c r="E466" s="130"/>
      <c r="F466" s="130"/>
      <c r="G466" s="130"/>
      <c r="H466" s="130"/>
      <c r="I466" s="105"/>
      <c r="J466" s="105"/>
      <c r="K466" s="130"/>
    </row>
    <row r="467" spans="2:11">
      <c r="B467" s="125"/>
      <c r="C467" s="130"/>
      <c r="D467" s="130"/>
      <c r="E467" s="130"/>
      <c r="F467" s="130"/>
      <c r="G467" s="130"/>
      <c r="H467" s="130"/>
      <c r="I467" s="105"/>
      <c r="J467" s="105"/>
      <c r="K467" s="130"/>
    </row>
    <row r="468" spans="2:11">
      <c r="B468" s="125"/>
      <c r="C468" s="130"/>
      <c r="D468" s="130"/>
      <c r="E468" s="130"/>
      <c r="F468" s="130"/>
      <c r="G468" s="130"/>
      <c r="H468" s="130"/>
      <c r="I468" s="105"/>
      <c r="J468" s="105"/>
      <c r="K468" s="130"/>
    </row>
    <row r="469" spans="2:11">
      <c r="B469" s="125"/>
      <c r="C469" s="130"/>
      <c r="D469" s="130"/>
      <c r="E469" s="130"/>
      <c r="F469" s="130"/>
      <c r="G469" s="130"/>
      <c r="H469" s="130"/>
      <c r="I469" s="105"/>
      <c r="J469" s="105"/>
      <c r="K469" s="130"/>
    </row>
    <row r="470" spans="2:11">
      <c r="B470" s="125"/>
      <c r="C470" s="130"/>
      <c r="D470" s="130"/>
      <c r="E470" s="130"/>
      <c r="F470" s="130"/>
      <c r="G470" s="130"/>
      <c r="H470" s="130"/>
      <c r="I470" s="105"/>
      <c r="J470" s="105"/>
      <c r="K470" s="130"/>
    </row>
    <row r="471" spans="2:11">
      <c r="B471" s="125"/>
      <c r="C471" s="130"/>
      <c r="D471" s="130"/>
      <c r="E471" s="130"/>
      <c r="F471" s="130"/>
      <c r="G471" s="130"/>
      <c r="H471" s="130"/>
      <c r="I471" s="105"/>
      <c r="J471" s="105"/>
      <c r="K471" s="130"/>
    </row>
    <row r="472" spans="2:11">
      <c r="B472" s="125"/>
      <c r="C472" s="130"/>
      <c r="D472" s="130"/>
      <c r="E472" s="130"/>
      <c r="F472" s="130"/>
      <c r="G472" s="130"/>
      <c r="H472" s="130"/>
      <c r="I472" s="105"/>
      <c r="J472" s="105"/>
      <c r="K472" s="130"/>
    </row>
    <row r="473" spans="2:11">
      <c r="B473" s="125"/>
      <c r="C473" s="130"/>
      <c r="D473" s="130"/>
      <c r="E473" s="130"/>
      <c r="F473" s="130"/>
      <c r="G473" s="130"/>
      <c r="H473" s="130"/>
      <c r="I473" s="105"/>
      <c r="J473" s="105"/>
      <c r="K473" s="130"/>
    </row>
    <row r="474" spans="2:11">
      <c r="B474" s="125"/>
      <c r="C474" s="130"/>
      <c r="D474" s="130"/>
      <c r="E474" s="130"/>
      <c r="F474" s="130"/>
      <c r="G474" s="130"/>
      <c r="H474" s="130"/>
      <c r="I474" s="105"/>
      <c r="J474" s="105"/>
      <c r="K474" s="130"/>
    </row>
    <row r="475" spans="2:11">
      <c r="B475" s="125"/>
      <c r="C475" s="130"/>
      <c r="D475" s="130"/>
      <c r="E475" s="130"/>
      <c r="F475" s="130"/>
      <c r="G475" s="130"/>
      <c r="H475" s="130"/>
      <c r="I475" s="105"/>
      <c r="J475" s="105"/>
      <c r="K475" s="130"/>
    </row>
    <row r="476" spans="2:11">
      <c r="B476" s="125"/>
      <c r="C476" s="130"/>
      <c r="D476" s="130"/>
      <c r="E476" s="130"/>
      <c r="F476" s="130"/>
      <c r="G476" s="130"/>
      <c r="H476" s="130"/>
      <c r="I476" s="105"/>
      <c r="J476" s="105"/>
      <c r="K476" s="130"/>
    </row>
    <row r="477" spans="2:11">
      <c r="B477" s="125"/>
      <c r="C477" s="130"/>
      <c r="D477" s="130"/>
      <c r="E477" s="130"/>
      <c r="F477" s="130"/>
      <c r="G477" s="130"/>
      <c r="H477" s="130"/>
      <c r="I477" s="105"/>
      <c r="J477" s="105"/>
      <c r="K477" s="130"/>
    </row>
    <row r="478" spans="2:11">
      <c r="B478" s="125"/>
      <c r="C478" s="130"/>
      <c r="D478" s="130"/>
      <c r="E478" s="130"/>
      <c r="F478" s="130"/>
      <c r="G478" s="130"/>
      <c r="H478" s="130"/>
      <c r="I478" s="105"/>
      <c r="J478" s="105"/>
      <c r="K478" s="130"/>
    </row>
    <row r="479" spans="2:11">
      <c r="B479" s="125"/>
      <c r="C479" s="130"/>
      <c r="D479" s="130"/>
      <c r="E479" s="130"/>
      <c r="F479" s="130"/>
      <c r="G479" s="130"/>
      <c r="H479" s="130"/>
      <c r="I479" s="105"/>
      <c r="J479" s="105"/>
      <c r="K479" s="130"/>
    </row>
    <row r="480" spans="2:11">
      <c r="B480" s="125"/>
      <c r="C480" s="130"/>
      <c r="D480" s="130"/>
      <c r="E480" s="130"/>
      <c r="F480" s="130"/>
      <c r="G480" s="130"/>
      <c r="H480" s="130"/>
      <c r="I480" s="105"/>
      <c r="J480" s="105"/>
      <c r="K480" s="130"/>
    </row>
    <row r="481" spans="2:11">
      <c r="B481" s="125"/>
      <c r="C481" s="130"/>
      <c r="D481" s="130"/>
      <c r="E481" s="130"/>
      <c r="F481" s="130"/>
      <c r="G481" s="130"/>
      <c r="H481" s="130"/>
      <c r="I481" s="105"/>
      <c r="J481" s="105"/>
      <c r="K481" s="130"/>
    </row>
    <row r="482" spans="2:11">
      <c r="B482" s="125"/>
      <c r="C482" s="130"/>
      <c r="D482" s="130"/>
      <c r="E482" s="130"/>
      <c r="F482" s="130"/>
      <c r="G482" s="130"/>
      <c r="H482" s="130"/>
      <c r="I482" s="105"/>
      <c r="J482" s="105"/>
      <c r="K482" s="130"/>
    </row>
    <row r="483" spans="2:11">
      <c r="B483" s="125"/>
      <c r="C483" s="130"/>
      <c r="D483" s="130"/>
      <c r="E483" s="130"/>
      <c r="F483" s="130"/>
      <c r="G483" s="130"/>
      <c r="H483" s="130"/>
      <c r="I483" s="105"/>
      <c r="J483" s="105"/>
      <c r="K483" s="130"/>
    </row>
    <row r="484" spans="2:11">
      <c r="B484" s="125"/>
      <c r="C484" s="130"/>
      <c r="D484" s="130"/>
      <c r="E484" s="130"/>
      <c r="F484" s="130"/>
      <c r="G484" s="130"/>
      <c r="H484" s="130"/>
      <c r="I484" s="105"/>
      <c r="J484" s="105"/>
      <c r="K484" s="130"/>
    </row>
    <row r="485" spans="2:11">
      <c r="B485" s="125"/>
      <c r="C485" s="130"/>
      <c r="D485" s="130"/>
      <c r="E485" s="130"/>
      <c r="F485" s="130"/>
      <c r="G485" s="130"/>
      <c r="H485" s="130"/>
      <c r="I485" s="105"/>
      <c r="J485" s="105"/>
      <c r="K485" s="130"/>
    </row>
    <row r="486" spans="2:11">
      <c r="B486" s="125"/>
      <c r="C486" s="130"/>
      <c r="D486" s="130"/>
      <c r="E486" s="130"/>
      <c r="F486" s="130"/>
      <c r="G486" s="130"/>
      <c r="H486" s="130"/>
      <c r="I486" s="105"/>
      <c r="J486" s="105"/>
      <c r="K486" s="130"/>
    </row>
    <row r="487" spans="2:11">
      <c r="B487" s="125"/>
      <c r="C487" s="130"/>
      <c r="D487" s="130"/>
      <c r="E487" s="130"/>
      <c r="F487" s="130"/>
      <c r="G487" s="130"/>
      <c r="H487" s="130"/>
      <c r="I487" s="105"/>
      <c r="J487" s="105"/>
      <c r="K487" s="130"/>
    </row>
    <row r="488" spans="2:11">
      <c r="B488" s="125"/>
      <c r="C488" s="130"/>
      <c r="D488" s="130"/>
      <c r="E488" s="130"/>
      <c r="F488" s="130"/>
      <c r="G488" s="130"/>
      <c r="H488" s="130"/>
      <c r="I488" s="105"/>
      <c r="J488" s="105"/>
      <c r="K488" s="130"/>
    </row>
    <row r="489" spans="2:11">
      <c r="B489" s="125"/>
      <c r="C489" s="130"/>
      <c r="D489" s="130"/>
      <c r="E489" s="130"/>
      <c r="F489" s="130"/>
      <c r="G489" s="130"/>
      <c r="H489" s="130"/>
      <c r="I489" s="105"/>
      <c r="J489" s="105"/>
      <c r="K489" s="130"/>
    </row>
    <row r="490" spans="2:11">
      <c r="B490" s="125"/>
      <c r="C490" s="130"/>
      <c r="D490" s="130"/>
      <c r="E490" s="130"/>
      <c r="F490" s="130"/>
      <c r="G490" s="130"/>
      <c r="H490" s="130"/>
      <c r="I490" s="105"/>
      <c r="J490" s="105"/>
      <c r="K490" s="130"/>
    </row>
    <row r="491" spans="2:11">
      <c r="B491" s="125"/>
      <c r="C491" s="130"/>
      <c r="D491" s="130"/>
      <c r="E491" s="130"/>
      <c r="F491" s="130"/>
      <c r="G491" s="130"/>
      <c r="H491" s="130"/>
      <c r="I491" s="105"/>
      <c r="J491" s="105"/>
      <c r="K491" s="130"/>
    </row>
    <row r="492" spans="2:11">
      <c r="B492" s="125"/>
      <c r="C492" s="130"/>
      <c r="D492" s="130"/>
      <c r="E492" s="130"/>
      <c r="F492" s="130"/>
      <c r="G492" s="130"/>
      <c r="H492" s="130"/>
      <c r="I492" s="105"/>
      <c r="J492" s="105"/>
      <c r="K492" s="130"/>
    </row>
    <row r="493" spans="2:11">
      <c r="B493" s="125"/>
      <c r="C493" s="130"/>
      <c r="D493" s="130"/>
      <c r="E493" s="130"/>
      <c r="F493" s="130"/>
      <c r="G493" s="130"/>
      <c r="H493" s="130"/>
      <c r="I493" s="105"/>
      <c r="J493" s="105"/>
      <c r="K493" s="130"/>
    </row>
    <row r="494" spans="2:11">
      <c r="B494" s="125"/>
      <c r="C494" s="130"/>
      <c r="D494" s="130"/>
      <c r="E494" s="130"/>
      <c r="F494" s="130"/>
      <c r="G494" s="130"/>
      <c r="H494" s="130"/>
      <c r="I494" s="105"/>
      <c r="J494" s="105"/>
      <c r="K494" s="130"/>
    </row>
    <row r="495" spans="2:11">
      <c r="B495" s="125"/>
      <c r="C495" s="130"/>
      <c r="D495" s="130"/>
      <c r="E495" s="130"/>
      <c r="F495" s="130"/>
      <c r="G495" s="130"/>
      <c r="H495" s="130"/>
      <c r="I495" s="105"/>
      <c r="J495" s="105"/>
      <c r="K495" s="130"/>
    </row>
    <row r="496" spans="2:11">
      <c r="B496" s="125"/>
      <c r="C496" s="130"/>
      <c r="D496" s="130"/>
      <c r="E496" s="130"/>
      <c r="F496" s="130"/>
      <c r="G496" s="130"/>
      <c r="H496" s="130"/>
      <c r="I496" s="105"/>
      <c r="J496" s="105"/>
      <c r="K496" s="130"/>
    </row>
    <row r="497" spans="2:11">
      <c r="B497" s="125"/>
      <c r="C497" s="130"/>
      <c r="D497" s="130"/>
      <c r="E497" s="130"/>
      <c r="F497" s="130"/>
      <c r="G497" s="130"/>
      <c r="H497" s="130"/>
      <c r="I497" s="105"/>
      <c r="J497" s="105"/>
      <c r="K497" s="130"/>
    </row>
    <row r="498" spans="2:11">
      <c r="B498" s="125"/>
      <c r="C498" s="130"/>
      <c r="D498" s="130"/>
      <c r="E498" s="130"/>
      <c r="F498" s="130"/>
      <c r="G498" s="130"/>
      <c r="H498" s="130"/>
      <c r="I498" s="105"/>
      <c r="J498" s="105"/>
      <c r="K498" s="130"/>
    </row>
    <row r="499" spans="2:11">
      <c r="B499" s="125"/>
      <c r="C499" s="130"/>
      <c r="D499" s="130"/>
      <c r="E499" s="130"/>
      <c r="F499" s="130"/>
      <c r="G499" s="130"/>
      <c r="H499" s="130"/>
      <c r="I499" s="105"/>
      <c r="J499" s="105"/>
      <c r="K499" s="130"/>
    </row>
    <row r="500" spans="2:11">
      <c r="B500" s="125"/>
      <c r="C500" s="130"/>
      <c r="D500" s="130"/>
      <c r="E500" s="130"/>
      <c r="F500" s="130"/>
      <c r="G500" s="130"/>
      <c r="H500" s="130"/>
      <c r="I500" s="105"/>
      <c r="J500" s="105"/>
      <c r="K500" s="130"/>
    </row>
    <row r="501" spans="2:11">
      <c r="B501" s="125"/>
      <c r="C501" s="130"/>
      <c r="D501" s="130"/>
      <c r="E501" s="130"/>
      <c r="F501" s="130"/>
      <c r="G501" s="130"/>
      <c r="H501" s="130"/>
      <c r="I501" s="105"/>
      <c r="J501" s="105"/>
      <c r="K501" s="130"/>
    </row>
    <row r="502" spans="2:11">
      <c r="B502" s="125"/>
      <c r="C502" s="130"/>
      <c r="D502" s="130"/>
      <c r="E502" s="130"/>
      <c r="F502" s="130"/>
      <c r="G502" s="130"/>
      <c r="H502" s="130"/>
      <c r="I502" s="105"/>
      <c r="J502" s="105"/>
      <c r="K502" s="130"/>
    </row>
    <row r="503" spans="2:11">
      <c r="B503" s="125"/>
      <c r="C503" s="130"/>
      <c r="D503" s="130"/>
      <c r="E503" s="130"/>
      <c r="F503" s="130"/>
      <c r="G503" s="130"/>
      <c r="H503" s="130"/>
      <c r="I503" s="105"/>
      <c r="J503" s="105"/>
      <c r="K503" s="130"/>
    </row>
    <row r="504" spans="2:11">
      <c r="B504" s="125"/>
      <c r="C504" s="130"/>
      <c r="D504" s="130"/>
      <c r="E504" s="130"/>
      <c r="F504" s="130"/>
      <c r="G504" s="130"/>
      <c r="H504" s="130"/>
      <c r="I504" s="105"/>
      <c r="J504" s="105"/>
      <c r="K504" s="130"/>
    </row>
    <row r="505" spans="2:11">
      <c r="B505" s="125"/>
      <c r="C505" s="130"/>
      <c r="D505" s="130"/>
      <c r="E505" s="130"/>
      <c r="F505" s="130"/>
      <c r="G505" s="130"/>
      <c r="H505" s="130"/>
      <c r="I505" s="105"/>
      <c r="J505" s="105"/>
      <c r="K505" s="130"/>
    </row>
    <row r="506" spans="2:11">
      <c r="B506" s="125"/>
      <c r="C506" s="130"/>
      <c r="D506" s="130"/>
      <c r="E506" s="130"/>
      <c r="F506" s="130"/>
      <c r="G506" s="130"/>
      <c r="H506" s="130"/>
      <c r="I506" s="105"/>
      <c r="J506" s="105"/>
      <c r="K506" s="130"/>
    </row>
    <row r="507" spans="2:11">
      <c r="B507" s="125"/>
      <c r="C507" s="130"/>
      <c r="D507" s="130"/>
      <c r="E507" s="130"/>
      <c r="F507" s="130"/>
      <c r="G507" s="130"/>
      <c r="H507" s="130"/>
      <c r="I507" s="105"/>
      <c r="J507" s="105"/>
      <c r="K507" s="130"/>
    </row>
    <row r="508" spans="2:11">
      <c r="B508" s="125"/>
      <c r="C508" s="130"/>
      <c r="D508" s="130"/>
      <c r="E508" s="130"/>
      <c r="F508" s="130"/>
      <c r="G508" s="130"/>
      <c r="H508" s="130"/>
      <c r="I508" s="105"/>
      <c r="J508" s="105"/>
      <c r="K508" s="130"/>
    </row>
    <row r="509" spans="2:11">
      <c r="B509" s="125"/>
      <c r="C509" s="130"/>
      <c r="D509" s="130"/>
      <c r="E509" s="130"/>
      <c r="F509" s="130"/>
      <c r="G509" s="130"/>
      <c r="H509" s="130"/>
      <c r="I509" s="105"/>
      <c r="J509" s="105"/>
      <c r="K509" s="130"/>
    </row>
    <row r="510" spans="2:11">
      <c r="B510" s="125"/>
      <c r="C510" s="130"/>
      <c r="D510" s="130"/>
      <c r="E510" s="130"/>
      <c r="F510" s="130"/>
      <c r="G510" s="130"/>
      <c r="H510" s="130"/>
      <c r="I510" s="105"/>
      <c r="J510" s="105"/>
      <c r="K510" s="130"/>
    </row>
    <row r="511" spans="2:11">
      <c r="B511" s="125"/>
      <c r="C511" s="130"/>
      <c r="D511" s="130"/>
      <c r="E511" s="130"/>
      <c r="F511" s="130"/>
      <c r="G511" s="130"/>
      <c r="H511" s="130"/>
      <c r="I511" s="105"/>
      <c r="J511" s="105"/>
      <c r="K511" s="130"/>
    </row>
    <row r="512" spans="2:11">
      <c r="B512" s="125"/>
      <c r="C512" s="130"/>
      <c r="D512" s="130"/>
      <c r="E512" s="130"/>
      <c r="F512" s="130"/>
      <c r="G512" s="130"/>
      <c r="H512" s="130"/>
      <c r="I512" s="105"/>
      <c r="J512" s="105"/>
      <c r="K512" s="130"/>
    </row>
    <row r="513" spans="2:11">
      <c r="B513" s="125"/>
      <c r="C513" s="130"/>
      <c r="D513" s="130"/>
      <c r="E513" s="130"/>
      <c r="F513" s="130"/>
      <c r="G513" s="130"/>
      <c r="H513" s="130"/>
      <c r="I513" s="105"/>
      <c r="J513" s="105"/>
      <c r="K513" s="130"/>
    </row>
    <row r="514" spans="2:11">
      <c r="B514" s="125"/>
      <c r="C514" s="130"/>
      <c r="D514" s="130"/>
      <c r="E514" s="130"/>
      <c r="F514" s="130"/>
      <c r="G514" s="130"/>
      <c r="H514" s="130"/>
      <c r="I514" s="105"/>
      <c r="J514" s="105"/>
      <c r="K514" s="130"/>
    </row>
    <row r="515" spans="2:11">
      <c r="B515" s="125"/>
      <c r="C515" s="130"/>
      <c r="D515" s="130"/>
      <c r="E515" s="130"/>
      <c r="F515" s="130"/>
      <c r="G515" s="130"/>
      <c r="H515" s="130"/>
      <c r="I515" s="105"/>
      <c r="J515" s="105"/>
      <c r="K515" s="130"/>
    </row>
    <row r="516" spans="2:11">
      <c r="B516" s="125"/>
      <c r="C516" s="130"/>
      <c r="D516" s="130"/>
      <c r="E516" s="130"/>
      <c r="F516" s="130"/>
      <c r="G516" s="130"/>
      <c r="H516" s="130"/>
      <c r="I516" s="105"/>
      <c r="J516" s="105"/>
      <c r="K516" s="130"/>
    </row>
    <row r="517" spans="2:11">
      <c r="B517" s="125"/>
      <c r="C517" s="130"/>
      <c r="D517" s="130"/>
      <c r="E517" s="130"/>
      <c r="F517" s="130"/>
      <c r="G517" s="130"/>
      <c r="H517" s="130"/>
      <c r="I517" s="105"/>
      <c r="J517" s="105"/>
      <c r="K517" s="130"/>
    </row>
    <row r="518" spans="2:11">
      <c r="B518" s="125"/>
      <c r="C518" s="130"/>
      <c r="D518" s="130"/>
      <c r="E518" s="130"/>
      <c r="F518" s="130"/>
      <c r="G518" s="130"/>
      <c r="H518" s="130"/>
      <c r="I518" s="105"/>
      <c r="J518" s="105"/>
      <c r="K518" s="130"/>
    </row>
    <row r="519" spans="2:11">
      <c r="B519" s="125"/>
      <c r="C519" s="130"/>
      <c r="D519" s="130"/>
      <c r="E519" s="130"/>
      <c r="F519" s="130"/>
      <c r="G519" s="130"/>
      <c r="H519" s="130"/>
      <c r="I519" s="105"/>
      <c r="J519" s="105"/>
      <c r="K519" s="130"/>
    </row>
    <row r="520" spans="2:11">
      <c r="B520" s="125"/>
      <c r="C520" s="130"/>
      <c r="D520" s="130"/>
      <c r="E520" s="130"/>
      <c r="F520" s="130"/>
      <c r="G520" s="130"/>
      <c r="H520" s="130"/>
      <c r="I520" s="105"/>
      <c r="J520" s="105"/>
      <c r="K520" s="130"/>
    </row>
    <row r="521" spans="2:11">
      <c r="B521" s="125"/>
      <c r="C521" s="130"/>
      <c r="D521" s="130"/>
      <c r="E521" s="130"/>
      <c r="F521" s="130"/>
      <c r="G521" s="130"/>
      <c r="H521" s="130"/>
      <c r="I521" s="105"/>
      <c r="J521" s="105"/>
      <c r="K521" s="130"/>
    </row>
    <row r="522" spans="2:11">
      <c r="B522" s="125"/>
      <c r="C522" s="130"/>
      <c r="D522" s="130"/>
      <c r="E522" s="130"/>
      <c r="F522" s="130"/>
      <c r="G522" s="130"/>
      <c r="H522" s="130"/>
      <c r="I522" s="105"/>
      <c r="J522" s="105"/>
      <c r="K522" s="130"/>
    </row>
    <row r="523" spans="2:11">
      <c r="B523" s="125"/>
      <c r="C523" s="130"/>
      <c r="D523" s="130"/>
      <c r="E523" s="130"/>
      <c r="F523" s="130"/>
      <c r="G523" s="130"/>
      <c r="H523" s="130"/>
      <c r="I523" s="105"/>
      <c r="J523" s="105"/>
      <c r="K523" s="130"/>
    </row>
    <row r="524" spans="2:11">
      <c r="B524" s="125"/>
      <c r="C524" s="130"/>
      <c r="D524" s="130"/>
      <c r="E524" s="130"/>
      <c r="F524" s="130"/>
      <c r="G524" s="130"/>
      <c r="H524" s="130"/>
      <c r="I524" s="105"/>
      <c r="J524" s="105"/>
      <c r="K524" s="130"/>
    </row>
    <row r="525" spans="2:11">
      <c r="B525" s="125"/>
      <c r="C525" s="130"/>
      <c r="D525" s="130"/>
      <c r="E525" s="130"/>
      <c r="F525" s="130"/>
      <c r="G525" s="130"/>
      <c r="H525" s="130"/>
      <c r="I525" s="105"/>
      <c r="J525" s="105"/>
      <c r="K525" s="130"/>
    </row>
    <row r="526" spans="2:11">
      <c r="B526" s="125"/>
      <c r="C526" s="130"/>
      <c r="D526" s="130"/>
      <c r="E526" s="130"/>
      <c r="F526" s="130"/>
      <c r="G526" s="130"/>
      <c r="H526" s="130"/>
      <c r="I526" s="105"/>
      <c r="J526" s="105"/>
      <c r="K526" s="130"/>
    </row>
    <row r="527" spans="2:11">
      <c r="B527" s="125"/>
      <c r="C527" s="130"/>
      <c r="D527" s="130"/>
      <c r="E527" s="130"/>
      <c r="F527" s="130"/>
      <c r="G527" s="130"/>
      <c r="H527" s="130"/>
      <c r="I527" s="105"/>
      <c r="J527" s="105"/>
      <c r="K527" s="130"/>
    </row>
    <row r="528" spans="2:11">
      <c r="B528" s="125"/>
      <c r="C528" s="130"/>
      <c r="D528" s="130"/>
      <c r="E528" s="130"/>
      <c r="F528" s="130"/>
      <c r="G528" s="130"/>
      <c r="H528" s="130"/>
      <c r="I528" s="105"/>
      <c r="J528" s="105"/>
      <c r="K528" s="130"/>
    </row>
    <row r="529" spans="2:11">
      <c r="B529" s="125"/>
      <c r="C529" s="130"/>
      <c r="D529" s="130"/>
      <c r="E529" s="130"/>
      <c r="F529" s="130"/>
      <c r="G529" s="130"/>
      <c r="H529" s="130"/>
      <c r="I529" s="105"/>
      <c r="J529" s="105"/>
      <c r="K529" s="130"/>
    </row>
    <row r="530" spans="2:11">
      <c r="B530" s="125"/>
      <c r="C530" s="130"/>
      <c r="D530" s="130"/>
      <c r="E530" s="130"/>
      <c r="F530" s="130"/>
      <c r="G530" s="130"/>
      <c r="H530" s="130"/>
      <c r="I530" s="105"/>
      <c r="J530" s="105"/>
      <c r="K530" s="130"/>
    </row>
    <row r="531" spans="2:11">
      <c r="B531" s="125"/>
      <c r="C531" s="130"/>
      <c r="D531" s="130"/>
      <c r="E531" s="130"/>
      <c r="F531" s="130"/>
      <c r="G531" s="130"/>
      <c r="H531" s="130"/>
      <c r="I531" s="105"/>
      <c r="J531" s="105"/>
      <c r="K531" s="130"/>
    </row>
    <row r="532" spans="2:11">
      <c r="B532" s="125"/>
      <c r="C532" s="130"/>
      <c r="D532" s="130"/>
      <c r="E532" s="130"/>
      <c r="F532" s="130"/>
      <c r="G532" s="130"/>
      <c r="H532" s="130"/>
      <c r="I532" s="105"/>
      <c r="J532" s="105"/>
      <c r="K532" s="130"/>
    </row>
    <row r="533" spans="2:11">
      <c r="B533" s="125"/>
      <c r="C533" s="130"/>
      <c r="D533" s="130"/>
      <c r="E533" s="130"/>
      <c r="F533" s="130"/>
      <c r="G533" s="130"/>
      <c r="H533" s="130"/>
      <c r="I533" s="105"/>
      <c r="J533" s="105"/>
      <c r="K533" s="130"/>
    </row>
    <row r="534" spans="2:11">
      <c r="B534" s="125"/>
      <c r="C534" s="130"/>
      <c r="D534" s="130"/>
      <c r="E534" s="130"/>
      <c r="F534" s="130"/>
      <c r="G534" s="130"/>
      <c r="H534" s="130"/>
      <c r="I534" s="105"/>
      <c r="J534" s="105"/>
      <c r="K534" s="130"/>
    </row>
    <row r="535" spans="2:11">
      <c r="B535" s="125"/>
      <c r="C535" s="130"/>
      <c r="D535" s="130"/>
      <c r="E535" s="130"/>
      <c r="F535" s="130"/>
      <c r="G535" s="130"/>
      <c r="H535" s="130"/>
      <c r="I535" s="105"/>
      <c r="J535" s="105"/>
      <c r="K535" s="130"/>
    </row>
    <row r="536" spans="2:11">
      <c r="B536" s="125"/>
      <c r="C536" s="130"/>
      <c r="D536" s="130"/>
      <c r="E536" s="130"/>
      <c r="F536" s="130"/>
      <c r="G536" s="130"/>
      <c r="H536" s="130"/>
      <c r="I536" s="105"/>
      <c r="J536" s="105"/>
      <c r="K536" s="130"/>
    </row>
    <row r="537" spans="2:11">
      <c r="B537" s="125"/>
      <c r="C537" s="130"/>
      <c r="D537" s="130"/>
      <c r="E537" s="130"/>
      <c r="F537" s="130"/>
      <c r="G537" s="130"/>
      <c r="H537" s="130"/>
      <c r="I537" s="105"/>
      <c r="J537" s="105"/>
      <c r="K537" s="130"/>
    </row>
    <row r="538" spans="2:11">
      <c r="B538" s="125"/>
      <c r="C538" s="130"/>
      <c r="D538" s="130"/>
      <c r="E538" s="130"/>
      <c r="F538" s="130"/>
      <c r="G538" s="130"/>
      <c r="H538" s="130"/>
      <c r="I538" s="105"/>
      <c r="J538" s="105"/>
      <c r="K538" s="130"/>
    </row>
    <row r="539" spans="2:11">
      <c r="B539" s="125"/>
      <c r="C539" s="130"/>
      <c r="D539" s="130"/>
      <c r="E539" s="130"/>
      <c r="F539" s="130"/>
      <c r="G539" s="130"/>
      <c r="H539" s="130"/>
      <c r="I539" s="105"/>
      <c r="J539" s="105"/>
      <c r="K539" s="130"/>
    </row>
    <row r="540" spans="2:11">
      <c r="B540" s="125"/>
      <c r="C540" s="130"/>
      <c r="D540" s="130"/>
      <c r="E540" s="130"/>
      <c r="F540" s="130"/>
      <c r="G540" s="130"/>
      <c r="H540" s="130"/>
      <c r="I540" s="105"/>
      <c r="J540" s="105"/>
      <c r="K540" s="130"/>
    </row>
    <row r="541" spans="2:11">
      <c r="B541" s="125"/>
      <c r="C541" s="130"/>
      <c r="D541" s="130"/>
      <c r="E541" s="130"/>
      <c r="F541" s="130"/>
      <c r="G541" s="130"/>
      <c r="H541" s="130"/>
      <c r="I541" s="105"/>
      <c r="J541" s="105"/>
      <c r="K541" s="130"/>
    </row>
    <row r="542" spans="2:11">
      <c r="B542" s="125"/>
      <c r="C542" s="130"/>
      <c r="D542" s="130"/>
      <c r="E542" s="130"/>
      <c r="F542" s="130"/>
      <c r="G542" s="130"/>
      <c r="H542" s="130"/>
      <c r="I542" s="105"/>
      <c r="J542" s="105"/>
      <c r="K542" s="130"/>
    </row>
    <row r="543" spans="2:11">
      <c r="B543" s="125"/>
      <c r="C543" s="130"/>
      <c r="D543" s="130"/>
      <c r="E543" s="130"/>
      <c r="F543" s="130"/>
      <c r="G543" s="130"/>
      <c r="H543" s="130"/>
      <c r="I543" s="105"/>
      <c r="J543" s="105"/>
      <c r="K543" s="130"/>
    </row>
    <row r="544" spans="2:11">
      <c r="B544" s="125"/>
      <c r="C544" s="130"/>
      <c r="D544" s="130"/>
      <c r="E544" s="130"/>
      <c r="F544" s="130"/>
      <c r="G544" s="130"/>
      <c r="H544" s="130"/>
      <c r="I544" s="105"/>
      <c r="J544" s="105"/>
      <c r="K544" s="130"/>
    </row>
    <row r="545" spans="2:11">
      <c r="B545" s="125"/>
      <c r="C545" s="130"/>
      <c r="D545" s="130"/>
      <c r="E545" s="130"/>
      <c r="F545" s="130"/>
      <c r="G545" s="130"/>
      <c r="H545" s="130"/>
      <c r="I545" s="105"/>
      <c r="J545" s="105"/>
      <c r="K545" s="130"/>
    </row>
    <row r="546" spans="2:11">
      <c r="B546" s="125"/>
      <c r="C546" s="130"/>
      <c r="D546" s="130"/>
      <c r="E546" s="130"/>
      <c r="F546" s="130"/>
      <c r="G546" s="130"/>
      <c r="H546" s="130"/>
      <c r="I546" s="105"/>
      <c r="J546" s="105"/>
      <c r="K546" s="130"/>
    </row>
    <row r="547" spans="2:11">
      <c r="B547" s="125"/>
      <c r="C547" s="130"/>
      <c r="D547" s="130"/>
      <c r="E547" s="130"/>
      <c r="F547" s="130"/>
      <c r="G547" s="130"/>
      <c r="H547" s="130"/>
      <c r="I547" s="105"/>
      <c r="J547" s="105"/>
      <c r="K547" s="130"/>
    </row>
    <row r="548" spans="2:11">
      <c r="B548" s="125"/>
      <c r="C548" s="130"/>
      <c r="D548" s="130"/>
      <c r="E548" s="130"/>
      <c r="F548" s="130"/>
      <c r="G548" s="130"/>
      <c r="H548" s="130"/>
      <c r="I548" s="105"/>
      <c r="J548" s="105"/>
      <c r="K548" s="130"/>
    </row>
    <row r="549" spans="2:11">
      <c r="B549" s="125"/>
      <c r="C549" s="130"/>
      <c r="D549" s="130"/>
      <c r="E549" s="130"/>
      <c r="F549" s="130"/>
      <c r="G549" s="130"/>
      <c r="H549" s="130"/>
      <c r="I549" s="105"/>
      <c r="J549" s="105"/>
      <c r="K549" s="130"/>
    </row>
    <row r="550" spans="2:11">
      <c r="B550" s="125"/>
      <c r="C550" s="130"/>
      <c r="D550" s="130"/>
      <c r="E550" s="130"/>
      <c r="F550" s="130"/>
      <c r="G550" s="130"/>
      <c r="H550" s="130"/>
      <c r="I550" s="105"/>
      <c r="J550" s="105"/>
      <c r="K550" s="130"/>
    </row>
    <row r="551" spans="2:11">
      <c r="B551" s="125"/>
      <c r="C551" s="130"/>
      <c r="D551" s="130"/>
      <c r="E551" s="130"/>
      <c r="F551" s="130"/>
      <c r="G551" s="130"/>
      <c r="H551" s="130"/>
      <c r="I551" s="105"/>
      <c r="J551" s="105"/>
      <c r="K551" s="130"/>
    </row>
    <row r="552" spans="2:11">
      <c r="B552" s="125"/>
      <c r="C552" s="130"/>
      <c r="D552" s="130"/>
      <c r="E552" s="130"/>
      <c r="F552" s="130"/>
      <c r="G552" s="130"/>
      <c r="H552" s="130"/>
      <c r="I552" s="105"/>
      <c r="J552" s="105"/>
      <c r="K552" s="130"/>
    </row>
    <row r="553" spans="2:11">
      <c r="B553" s="125"/>
      <c r="C553" s="130"/>
      <c r="D553" s="130"/>
      <c r="E553" s="130"/>
      <c r="F553" s="130"/>
      <c r="G553" s="130"/>
      <c r="H553" s="130"/>
      <c r="I553" s="105"/>
      <c r="J553" s="105"/>
      <c r="K553" s="130"/>
    </row>
    <row r="554" spans="2:11">
      <c r="B554" s="125"/>
      <c r="C554" s="130"/>
      <c r="D554" s="130"/>
      <c r="E554" s="130"/>
      <c r="F554" s="130"/>
      <c r="G554" s="130"/>
      <c r="H554" s="130"/>
      <c r="I554" s="105"/>
      <c r="J554" s="105"/>
      <c r="K554" s="130"/>
    </row>
    <row r="555" spans="2:11">
      <c r="B555" s="125"/>
      <c r="C555" s="130"/>
      <c r="D555" s="130"/>
      <c r="E555" s="130"/>
      <c r="F555" s="130"/>
      <c r="G555" s="130"/>
      <c r="H555" s="130"/>
      <c r="I555" s="105"/>
      <c r="J555" s="105"/>
      <c r="K555" s="130"/>
    </row>
    <row r="556" spans="2:11">
      <c r="B556" s="125"/>
      <c r="C556" s="130"/>
      <c r="D556" s="130"/>
      <c r="E556" s="130"/>
      <c r="F556" s="130"/>
      <c r="G556" s="130"/>
      <c r="H556" s="130"/>
      <c r="I556" s="105"/>
      <c r="J556" s="105"/>
      <c r="K556" s="130"/>
    </row>
    <row r="557" spans="2:11">
      <c r="B557" s="125"/>
      <c r="C557" s="130"/>
      <c r="D557" s="130"/>
      <c r="E557" s="130"/>
      <c r="F557" s="130"/>
      <c r="G557" s="130"/>
      <c r="H557" s="130"/>
      <c r="I557" s="105"/>
      <c r="J557" s="105"/>
      <c r="K557" s="130"/>
    </row>
    <row r="558" spans="2:11">
      <c r="B558" s="125"/>
      <c r="C558" s="130"/>
      <c r="D558" s="130"/>
      <c r="E558" s="130"/>
      <c r="F558" s="130"/>
      <c r="G558" s="130"/>
      <c r="H558" s="130"/>
      <c r="I558" s="105"/>
      <c r="J558" s="105"/>
      <c r="K558" s="130"/>
    </row>
    <row r="559" spans="2:11">
      <c r="B559" s="125"/>
      <c r="C559" s="130"/>
      <c r="D559" s="130"/>
      <c r="E559" s="130"/>
      <c r="F559" s="130"/>
      <c r="G559" s="130"/>
      <c r="H559" s="130"/>
      <c r="I559" s="105"/>
      <c r="J559" s="105"/>
      <c r="K559" s="130"/>
    </row>
    <row r="560" spans="2:11">
      <c r="B560" s="125"/>
      <c r="C560" s="130"/>
      <c r="D560" s="130"/>
      <c r="E560" s="130"/>
      <c r="F560" s="130"/>
      <c r="G560" s="130"/>
      <c r="H560" s="130"/>
      <c r="I560" s="105"/>
      <c r="J560" s="105"/>
      <c r="K560" s="130"/>
    </row>
    <row r="561" spans="2:11">
      <c r="B561" s="125"/>
      <c r="C561" s="130"/>
      <c r="D561" s="130"/>
      <c r="E561" s="130"/>
      <c r="F561" s="130"/>
      <c r="G561" s="130"/>
      <c r="H561" s="130"/>
      <c r="I561" s="105"/>
      <c r="J561" s="105"/>
      <c r="K561" s="130"/>
    </row>
    <row r="562" spans="2:11">
      <c r="B562" s="125"/>
      <c r="C562" s="130"/>
      <c r="D562" s="130"/>
      <c r="E562" s="130"/>
      <c r="F562" s="130"/>
      <c r="G562" s="130"/>
      <c r="H562" s="130"/>
      <c r="I562" s="105"/>
      <c r="J562" s="105"/>
      <c r="K562" s="130"/>
    </row>
    <row r="563" spans="2:11">
      <c r="B563" s="125"/>
      <c r="C563" s="130"/>
      <c r="D563" s="130"/>
      <c r="E563" s="130"/>
      <c r="F563" s="130"/>
      <c r="G563" s="130"/>
      <c r="H563" s="130"/>
      <c r="I563" s="105"/>
      <c r="J563" s="105"/>
      <c r="K563" s="130"/>
    </row>
    <row r="564" spans="2:11">
      <c r="B564" s="125"/>
      <c r="C564" s="130"/>
      <c r="D564" s="130"/>
      <c r="E564" s="130"/>
      <c r="F564" s="130"/>
      <c r="G564" s="130"/>
      <c r="H564" s="130"/>
      <c r="I564" s="105"/>
      <c r="J564" s="105"/>
      <c r="K564" s="13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139</v>
      </c>
      <c r="C1" s="77" t="s" vm="1">
        <v>204</v>
      </c>
    </row>
    <row r="2" spans="2:35">
      <c r="B2" s="56" t="s">
        <v>138</v>
      </c>
      <c r="C2" s="77" t="s">
        <v>205</v>
      </c>
    </row>
    <row r="3" spans="2:35">
      <c r="B3" s="56" t="s">
        <v>140</v>
      </c>
      <c r="C3" s="77" t="s">
        <v>206</v>
      </c>
      <c r="E3" s="2"/>
    </row>
    <row r="4" spans="2:35">
      <c r="B4" s="56" t="s">
        <v>141</v>
      </c>
      <c r="C4" s="77">
        <v>2148</v>
      </c>
    </row>
    <row r="6" spans="2:35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35" ht="26.25" customHeight="1">
      <c r="B7" s="148" t="s">
        <v>92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35" s="3" customFormat="1" ht="63">
      <c r="B8" s="22" t="s">
        <v>113</v>
      </c>
      <c r="C8" s="30" t="s">
        <v>43</v>
      </c>
      <c r="D8" s="13" t="s">
        <v>47</v>
      </c>
      <c r="E8" s="30" t="s">
        <v>15</v>
      </c>
      <c r="F8" s="30" t="s">
        <v>61</v>
      </c>
      <c r="G8" s="30" t="s">
        <v>99</v>
      </c>
      <c r="H8" s="30" t="s">
        <v>18</v>
      </c>
      <c r="I8" s="30" t="s">
        <v>98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57</v>
      </c>
      <c r="O8" s="30" t="s">
        <v>56</v>
      </c>
      <c r="P8" s="30" t="s">
        <v>142</v>
      </c>
      <c r="Q8" s="31" t="s">
        <v>144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194</v>
      </c>
      <c r="M9" s="32"/>
      <c r="N9" s="32" t="s">
        <v>190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110</v>
      </c>
    </row>
    <row r="11" spans="2:3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AI11" s="1"/>
    </row>
    <row r="12" spans="2:35" ht="21.75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35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35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35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3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25"/>
      <c r="C111" s="125"/>
      <c r="D111" s="12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25"/>
      <c r="C112" s="125"/>
      <c r="D112" s="12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25"/>
      <c r="C113" s="125"/>
      <c r="D113" s="12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25"/>
      <c r="C114" s="125"/>
      <c r="D114" s="12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25"/>
      <c r="C115" s="125"/>
      <c r="D115" s="12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25"/>
      <c r="C116" s="125"/>
      <c r="D116" s="12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25"/>
      <c r="C117" s="125"/>
      <c r="D117" s="12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25"/>
      <c r="C118" s="125"/>
      <c r="D118" s="12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25"/>
      <c r="C119" s="125"/>
      <c r="D119" s="12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25"/>
      <c r="C120" s="125"/>
      <c r="D120" s="12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25"/>
      <c r="C121" s="125"/>
      <c r="D121" s="12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25"/>
      <c r="C122" s="125"/>
      <c r="D122" s="12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25"/>
      <c r="C123" s="125"/>
      <c r="D123" s="12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25"/>
      <c r="C124" s="125"/>
      <c r="D124" s="12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25"/>
      <c r="C125" s="125"/>
      <c r="D125" s="12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25"/>
      <c r="C126" s="125"/>
      <c r="D126" s="12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25"/>
      <c r="C127" s="125"/>
      <c r="D127" s="12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25"/>
      <c r="C128" s="125"/>
      <c r="D128" s="12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25"/>
      <c r="C129" s="125"/>
      <c r="D129" s="12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25"/>
      <c r="C130" s="125"/>
      <c r="D130" s="12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25"/>
      <c r="C131" s="125"/>
      <c r="D131" s="12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25"/>
      <c r="C132" s="125"/>
      <c r="D132" s="12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25"/>
      <c r="C133" s="125"/>
      <c r="D133" s="12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25"/>
      <c r="C134" s="125"/>
      <c r="D134" s="12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25"/>
      <c r="C135" s="125"/>
      <c r="D135" s="12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25"/>
      <c r="C136" s="125"/>
      <c r="D136" s="12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25"/>
      <c r="C137" s="125"/>
      <c r="D137" s="12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25"/>
      <c r="C138" s="125"/>
      <c r="D138" s="12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25"/>
      <c r="C139" s="125"/>
      <c r="D139" s="12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25"/>
      <c r="C140" s="125"/>
      <c r="D140" s="12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25"/>
      <c r="C141" s="125"/>
      <c r="D141" s="12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25"/>
      <c r="C142" s="125"/>
      <c r="D142" s="12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25"/>
      <c r="C143" s="125"/>
      <c r="D143" s="12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25"/>
      <c r="C144" s="125"/>
      <c r="D144" s="12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25"/>
      <c r="C145" s="125"/>
      <c r="D145" s="12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25"/>
      <c r="C146" s="125"/>
      <c r="D146" s="12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25"/>
      <c r="C147" s="125"/>
      <c r="D147" s="12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25"/>
      <c r="C148" s="125"/>
      <c r="D148" s="12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25"/>
      <c r="C149" s="125"/>
      <c r="D149" s="12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25"/>
      <c r="C150" s="125"/>
      <c r="D150" s="12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25"/>
      <c r="C151" s="125"/>
      <c r="D151" s="12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25"/>
      <c r="C152" s="125"/>
      <c r="D152" s="12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25"/>
      <c r="C153" s="125"/>
      <c r="D153" s="12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25"/>
      <c r="C154" s="125"/>
      <c r="D154" s="12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25"/>
      <c r="C155" s="125"/>
      <c r="D155" s="12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25"/>
      <c r="C156" s="125"/>
      <c r="D156" s="12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25"/>
      <c r="C157" s="125"/>
      <c r="D157" s="12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25"/>
      <c r="C158" s="125"/>
      <c r="D158" s="12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25"/>
      <c r="C159" s="125"/>
      <c r="D159" s="12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25"/>
      <c r="C160" s="125"/>
      <c r="D160" s="12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25"/>
      <c r="C161" s="125"/>
      <c r="D161" s="12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25"/>
      <c r="C162" s="125"/>
      <c r="D162" s="12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25"/>
      <c r="C163" s="125"/>
      <c r="D163" s="12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25"/>
      <c r="C164" s="125"/>
      <c r="D164" s="12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25"/>
      <c r="C165" s="125"/>
      <c r="D165" s="12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25"/>
      <c r="C166" s="125"/>
      <c r="D166" s="12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25"/>
      <c r="C167" s="125"/>
      <c r="D167" s="12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25"/>
      <c r="C168" s="125"/>
      <c r="D168" s="12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25"/>
      <c r="C169" s="125"/>
      <c r="D169" s="12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25"/>
      <c r="C170" s="125"/>
      <c r="D170" s="12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25"/>
      <c r="C171" s="125"/>
      <c r="D171" s="12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25"/>
      <c r="C172" s="125"/>
      <c r="D172" s="12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25"/>
      <c r="C173" s="125"/>
      <c r="D173" s="12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25"/>
      <c r="C174" s="125"/>
      <c r="D174" s="12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25"/>
      <c r="C175" s="125"/>
      <c r="D175" s="12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25"/>
      <c r="C176" s="125"/>
      <c r="D176" s="12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2148</v>
      </c>
    </row>
    <row r="6" spans="2:16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ht="26.25" customHeight="1">
      <c r="B7" s="148" t="s">
        <v>83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s="3" customFormat="1" ht="78.75">
      <c r="B8" s="22" t="s">
        <v>113</v>
      </c>
      <c r="C8" s="30" t="s">
        <v>43</v>
      </c>
      <c r="D8" s="30" t="s">
        <v>15</v>
      </c>
      <c r="E8" s="30" t="s">
        <v>61</v>
      </c>
      <c r="F8" s="30" t="s">
        <v>99</v>
      </c>
      <c r="G8" s="30" t="s">
        <v>18</v>
      </c>
      <c r="H8" s="30" t="s">
        <v>98</v>
      </c>
      <c r="I8" s="30" t="s">
        <v>17</v>
      </c>
      <c r="J8" s="30" t="s">
        <v>19</v>
      </c>
      <c r="K8" s="30" t="s">
        <v>187</v>
      </c>
      <c r="L8" s="30" t="s">
        <v>186</v>
      </c>
      <c r="M8" s="30" t="s">
        <v>107</v>
      </c>
      <c r="N8" s="30" t="s">
        <v>56</v>
      </c>
      <c r="O8" s="30" t="s">
        <v>142</v>
      </c>
      <c r="P8" s="31" t="s">
        <v>144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194</v>
      </c>
      <c r="L9" s="32"/>
      <c r="M9" s="32" t="s">
        <v>190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 ht="21.75" customHeight="1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3" t="s">
        <v>185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123" t="s">
        <v>193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25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25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25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25"/>
      <c r="C410" s="12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25"/>
      <c r="C411" s="12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25"/>
      <c r="C412" s="12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25"/>
      <c r="C413" s="12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25"/>
      <c r="C414" s="12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25"/>
      <c r="C415" s="12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25"/>
      <c r="C416" s="12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25"/>
      <c r="C417" s="12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25"/>
      <c r="C418" s="12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25"/>
      <c r="C419" s="12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25"/>
      <c r="C420" s="12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25"/>
      <c r="C421" s="12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25"/>
      <c r="C422" s="12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25"/>
      <c r="C423" s="12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25"/>
      <c r="C424" s="12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25"/>
      <c r="C425" s="12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25"/>
      <c r="C426" s="12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25"/>
      <c r="C427" s="12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25"/>
      <c r="C428" s="12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25"/>
      <c r="C429" s="12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25"/>
      <c r="C430" s="12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25"/>
      <c r="C431" s="12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25"/>
      <c r="C432" s="12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25"/>
      <c r="C433" s="12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25"/>
      <c r="C434" s="12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25"/>
      <c r="C435" s="12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25"/>
      <c r="C436" s="12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25"/>
      <c r="C437" s="12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25"/>
      <c r="C438" s="12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25"/>
      <c r="C439" s="12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25"/>
      <c r="C440" s="12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25"/>
      <c r="C441" s="12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25"/>
      <c r="C442" s="12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25"/>
      <c r="C443" s="12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25"/>
      <c r="C444" s="12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25"/>
      <c r="C445" s="12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25"/>
      <c r="C446" s="12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25"/>
      <c r="C447" s="12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25"/>
      <c r="C448" s="12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25"/>
      <c r="C449" s="12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25"/>
      <c r="C450" s="12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25"/>
      <c r="C451" s="12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25"/>
      <c r="C452" s="12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139</v>
      </c>
      <c r="C1" s="77" t="s" vm="1">
        <v>204</v>
      </c>
    </row>
    <row r="2" spans="2:19">
      <c r="B2" s="56" t="s">
        <v>138</v>
      </c>
      <c r="C2" s="77" t="s">
        <v>205</v>
      </c>
    </row>
    <row r="3" spans="2:19">
      <c r="B3" s="56" t="s">
        <v>140</v>
      </c>
      <c r="C3" s="77" t="s">
        <v>206</v>
      </c>
    </row>
    <row r="4" spans="2:19">
      <c r="B4" s="56" t="s">
        <v>141</v>
      </c>
      <c r="C4" s="77">
        <v>2148</v>
      </c>
    </row>
    <row r="6" spans="2:19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19" ht="26.25" customHeight="1"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19" s="3" customFormat="1" ht="78.75">
      <c r="B8" s="22" t="s">
        <v>113</v>
      </c>
      <c r="C8" s="30" t="s">
        <v>43</v>
      </c>
      <c r="D8" s="30" t="s">
        <v>115</v>
      </c>
      <c r="E8" s="30" t="s">
        <v>114</v>
      </c>
      <c r="F8" s="30" t="s">
        <v>60</v>
      </c>
      <c r="G8" s="30" t="s">
        <v>15</v>
      </c>
      <c r="H8" s="30" t="s">
        <v>61</v>
      </c>
      <c r="I8" s="30" t="s">
        <v>99</v>
      </c>
      <c r="J8" s="30" t="s">
        <v>18</v>
      </c>
      <c r="K8" s="30" t="s">
        <v>98</v>
      </c>
      <c r="L8" s="30" t="s">
        <v>17</v>
      </c>
      <c r="M8" s="70" t="s">
        <v>19</v>
      </c>
      <c r="N8" s="30" t="s">
        <v>187</v>
      </c>
      <c r="O8" s="30" t="s">
        <v>186</v>
      </c>
      <c r="P8" s="30" t="s">
        <v>107</v>
      </c>
      <c r="Q8" s="30" t="s">
        <v>56</v>
      </c>
      <c r="R8" s="30" t="s">
        <v>142</v>
      </c>
      <c r="S8" s="31" t="s">
        <v>144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194</v>
      </c>
      <c r="O9" s="32"/>
      <c r="P9" s="32" t="s">
        <v>190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110</v>
      </c>
      <c r="R10" s="20" t="s">
        <v>111</v>
      </c>
      <c r="S10" s="20" t="s">
        <v>145</v>
      </c>
    </row>
    <row r="11" spans="2:1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20.25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19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19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19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1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139</v>
      </c>
      <c r="C1" s="77" t="s" vm="1">
        <v>204</v>
      </c>
    </row>
    <row r="2" spans="2:30">
      <c r="B2" s="56" t="s">
        <v>138</v>
      </c>
      <c r="C2" s="77" t="s">
        <v>205</v>
      </c>
    </row>
    <row r="3" spans="2:30">
      <c r="B3" s="56" t="s">
        <v>140</v>
      </c>
      <c r="C3" s="77" t="s">
        <v>206</v>
      </c>
    </row>
    <row r="4" spans="2:30">
      <c r="B4" s="56" t="s">
        <v>141</v>
      </c>
      <c r="C4" s="77">
        <v>2148</v>
      </c>
    </row>
    <row r="6" spans="2:30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30" ht="26.25" customHeight="1"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30" s="3" customFormat="1" ht="78.75">
      <c r="B8" s="22" t="s">
        <v>113</v>
      </c>
      <c r="C8" s="30" t="s">
        <v>43</v>
      </c>
      <c r="D8" s="30" t="s">
        <v>115</v>
      </c>
      <c r="E8" s="30" t="s">
        <v>114</v>
      </c>
      <c r="F8" s="30" t="s">
        <v>60</v>
      </c>
      <c r="G8" s="30" t="s">
        <v>15</v>
      </c>
      <c r="H8" s="30" t="s">
        <v>61</v>
      </c>
      <c r="I8" s="30" t="s">
        <v>99</v>
      </c>
      <c r="J8" s="30" t="s">
        <v>18</v>
      </c>
      <c r="K8" s="30" t="s">
        <v>98</v>
      </c>
      <c r="L8" s="30" t="s">
        <v>17</v>
      </c>
      <c r="M8" s="70" t="s">
        <v>19</v>
      </c>
      <c r="N8" s="70" t="s">
        <v>187</v>
      </c>
      <c r="O8" s="30" t="s">
        <v>186</v>
      </c>
      <c r="P8" s="30" t="s">
        <v>107</v>
      </c>
      <c r="Q8" s="30" t="s">
        <v>56</v>
      </c>
      <c r="R8" s="30" t="s">
        <v>142</v>
      </c>
      <c r="S8" s="31" t="s">
        <v>144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194</v>
      </c>
      <c r="O9" s="32"/>
      <c r="P9" s="32" t="s">
        <v>190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110</v>
      </c>
      <c r="R10" s="20" t="s">
        <v>111</v>
      </c>
      <c r="S10" s="20" t="s">
        <v>145</v>
      </c>
      <c r="AA10" s="1"/>
    </row>
    <row r="11" spans="2:3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AA11" s="1"/>
      <c r="AD11" s="1"/>
    </row>
    <row r="12" spans="2:30" ht="17.25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30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30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30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3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2:19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2:19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2:19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2:19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2:19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2:19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2:19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2:19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2:19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2:19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2:19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2:19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2:19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2:19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2:19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2:19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2:19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2:19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2:19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2:19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2:19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2:19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2:19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2:19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2:19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2:19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2:19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2:19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2:19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2:19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2:19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2:19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2:19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2:19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2:19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2:19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2:19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2:19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2:19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2:19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2:19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2:19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2:19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2:19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2:19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2:19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2:19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2:19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spans="2:19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spans="2:19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spans="2:19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spans="2:19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spans="2:19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spans="2:19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spans="2:19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spans="2:19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spans="2:19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spans="2:19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spans="2:19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spans="2:19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spans="2:19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spans="2:19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spans="2:19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spans="2:19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spans="2:19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spans="2:19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2:19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spans="2:19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spans="2:19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spans="2:19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spans="2:19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spans="2:19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spans="2:19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2:19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2:19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2:19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2:19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2:19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2:19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2:19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2:19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2:19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2:19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2:19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2:19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2:19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2:19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2:19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2:19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2:19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2:19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2:19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2:19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2:19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2:19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2:19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2:19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2:19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2:19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2:19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2:19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2:19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2:19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2:19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2:19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2:19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2:19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2:19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2:19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2:19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2:19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2:19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2:19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2:19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2:19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2:19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2:19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2:19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2:19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2:19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2:19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2:19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2:19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2:19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2:19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2:19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2:19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2:19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2:19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2:19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2:19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2:19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2:19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2:19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2:19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2:19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2:19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2:19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2:19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2:19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2:19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2:19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2:19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2:19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2:19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2:19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2:19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2:19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2:19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2:19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2:19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2:19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2:19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2:19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2:19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2:19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2:19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2:19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2:19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2:19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2:19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2:19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2:19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2:19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2:19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2:19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2:19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2:19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2:19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2:19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2:19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2:19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2:19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2:19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2:19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2:19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2:19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2:19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2:19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2:19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2:19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2:19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2:19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2:19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2:19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2:19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2:19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2:19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2:19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2:19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2:19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2:19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2:19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2:19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2:19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2:19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2:19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2:19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2:19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2:19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2:19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2:19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2:19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2:19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2:19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2:19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2:19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2:19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2:19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2:19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2:19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2:19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2:19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2:19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2:19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2:19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2:19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2:19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2:19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2:19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2:19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2:19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2:19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2:19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2:19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2:19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2:19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2:19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2:19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2:19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2:19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2:19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2:19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2:19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2:19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2:19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2:19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2:19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2:19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2:19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2:19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2:19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2:19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2:19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2:19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2:19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2:19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2:19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2:19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2:19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2:19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2:19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2:19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2:19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2:19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2:19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2:19">
      <c r="B512" s="12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2:19">
      <c r="B513" s="12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2:19">
      <c r="B514" s="12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2:19">
      <c r="B515" s="12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2:19">
      <c r="B516" s="12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2:19">
      <c r="B517" s="12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2:19">
      <c r="B518" s="12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2:19">
      <c r="B519" s="12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2:19">
      <c r="B520" s="12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2:19">
      <c r="B521" s="12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2:19">
      <c r="B522" s="12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2:19">
      <c r="B523" s="12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2:19">
      <c r="B524" s="12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2:19">
      <c r="B525" s="12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2:19">
      <c r="B526" s="12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2:19">
      <c r="B527" s="12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2:19">
      <c r="B528" s="12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2:19">
      <c r="B529" s="12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2:19">
      <c r="B530" s="12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2:19">
      <c r="B531" s="12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2:19">
      <c r="B532" s="12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2:19">
      <c r="B533" s="12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2:19">
      <c r="B534" s="12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2:19">
      <c r="B535" s="125"/>
      <c r="C535" s="125"/>
      <c r="D535" s="125"/>
      <c r="E535" s="12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2:19">
      <c r="B536" s="125"/>
      <c r="C536" s="125"/>
      <c r="D536" s="125"/>
      <c r="E536" s="12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2:19">
      <c r="B537" s="125"/>
      <c r="C537" s="125"/>
      <c r="D537" s="125"/>
      <c r="E537" s="12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2:19">
      <c r="B538" s="129"/>
      <c r="C538" s="125"/>
      <c r="D538" s="125"/>
      <c r="E538" s="12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2:19">
      <c r="B539" s="129"/>
      <c r="C539" s="125"/>
      <c r="D539" s="125"/>
      <c r="E539" s="12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2:19">
      <c r="B540" s="130"/>
      <c r="C540" s="125"/>
      <c r="D540" s="125"/>
      <c r="E540" s="12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2:19">
      <c r="B541" s="125"/>
      <c r="C541" s="125"/>
      <c r="D541" s="125"/>
      <c r="E541" s="12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2:19">
      <c r="B542" s="125"/>
      <c r="C542" s="125"/>
      <c r="D542" s="125"/>
      <c r="E542" s="12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2:19">
      <c r="B543" s="125"/>
      <c r="C543" s="125"/>
      <c r="D543" s="125"/>
      <c r="E543" s="12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2:19">
      <c r="B544" s="125"/>
      <c r="C544" s="125"/>
      <c r="D544" s="125"/>
      <c r="E544" s="12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2:19">
      <c r="B545" s="125"/>
      <c r="C545" s="125"/>
      <c r="D545" s="125"/>
      <c r="E545" s="12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2:19">
      <c r="B546" s="125"/>
      <c r="C546" s="125"/>
      <c r="D546" s="125"/>
      <c r="E546" s="12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2:19">
      <c r="B547" s="125"/>
      <c r="C547" s="125"/>
      <c r="D547" s="125"/>
      <c r="E547" s="12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2:19">
      <c r="B548" s="125"/>
      <c r="C548" s="125"/>
      <c r="D548" s="125"/>
      <c r="E548" s="12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2:19">
      <c r="B549" s="125"/>
      <c r="C549" s="125"/>
      <c r="D549" s="125"/>
      <c r="E549" s="12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2:19">
      <c r="B550" s="125"/>
      <c r="C550" s="125"/>
      <c r="D550" s="125"/>
      <c r="E550" s="12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2:19">
      <c r="B551" s="125"/>
      <c r="C551" s="125"/>
      <c r="D551" s="125"/>
      <c r="E551" s="12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2:19">
      <c r="B552" s="125"/>
      <c r="C552" s="125"/>
      <c r="D552" s="125"/>
      <c r="E552" s="12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2:19">
      <c r="B553" s="125"/>
      <c r="C553" s="125"/>
      <c r="D553" s="125"/>
      <c r="E553" s="12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2:19">
      <c r="B554" s="125"/>
      <c r="C554" s="125"/>
      <c r="D554" s="125"/>
      <c r="E554" s="12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2:19">
      <c r="B555" s="125"/>
      <c r="C555" s="125"/>
      <c r="D555" s="125"/>
      <c r="E555" s="12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2:19">
      <c r="B556" s="125"/>
      <c r="C556" s="125"/>
      <c r="D556" s="125"/>
      <c r="E556" s="12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2:19">
      <c r="B557" s="125"/>
      <c r="C557" s="125"/>
      <c r="D557" s="125"/>
      <c r="E557" s="12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2:19">
      <c r="B558" s="125"/>
      <c r="C558" s="125"/>
      <c r="D558" s="125"/>
      <c r="E558" s="12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2:19">
      <c r="B559" s="125"/>
      <c r="C559" s="125"/>
      <c r="D559" s="125"/>
      <c r="E559" s="12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2:19">
      <c r="B560" s="125"/>
      <c r="C560" s="125"/>
      <c r="D560" s="125"/>
      <c r="E560" s="12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2:19">
      <c r="B561" s="125"/>
      <c r="C561" s="125"/>
      <c r="D561" s="125"/>
      <c r="E561" s="12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2:19">
      <c r="B562" s="125"/>
      <c r="C562" s="125"/>
      <c r="D562" s="125"/>
      <c r="E562" s="12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2:19">
      <c r="B563" s="125"/>
      <c r="C563" s="125"/>
      <c r="D563" s="125"/>
      <c r="E563" s="12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2:19">
      <c r="B564" s="125"/>
      <c r="C564" s="125"/>
      <c r="D564" s="125"/>
      <c r="E564" s="12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2:19">
      <c r="B565" s="125"/>
      <c r="C565" s="125"/>
      <c r="D565" s="125"/>
      <c r="E565" s="12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2:19">
      <c r="B566" s="125"/>
      <c r="C566" s="125"/>
      <c r="D566" s="125"/>
      <c r="E566" s="12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2:19">
      <c r="B567" s="125"/>
      <c r="C567" s="125"/>
      <c r="D567" s="125"/>
      <c r="E567" s="12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2:19">
      <c r="B568" s="125"/>
      <c r="C568" s="125"/>
      <c r="D568" s="125"/>
      <c r="E568" s="12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2:19">
      <c r="B569" s="125"/>
      <c r="C569" s="125"/>
      <c r="D569" s="125"/>
      <c r="E569" s="12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2:19">
      <c r="B570" s="125"/>
      <c r="C570" s="125"/>
      <c r="D570" s="125"/>
      <c r="E570" s="12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2:19">
      <c r="B571" s="125"/>
      <c r="C571" s="125"/>
      <c r="D571" s="125"/>
      <c r="E571" s="12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2:19">
      <c r="B572" s="125"/>
      <c r="C572" s="125"/>
      <c r="D572" s="125"/>
      <c r="E572" s="12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2:19">
      <c r="B573" s="125"/>
      <c r="C573" s="125"/>
      <c r="D573" s="125"/>
      <c r="E573" s="12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2:19">
      <c r="B574" s="125"/>
      <c r="C574" s="125"/>
      <c r="D574" s="125"/>
      <c r="E574" s="12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2:19">
      <c r="B575" s="125"/>
      <c r="C575" s="125"/>
      <c r="D575" s="125"/>
      <c r="E575" s="12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2:19">
      <c r="B576" s="125"/>
      <c r="C576" s="125"/>
      <c r="D576" s="125"/>
      <c r="E576" s="12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2:19">
      <c r="B577" s="125"/>
      <c r="C577" s="125"/>
      <c r="D577" s="125"/>
      <c r="E577" s="12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2:19">
      <c r="B578" s="125"/>
      <c r="C578" s="125"/>
      <c r="D578" s="125"/>
      <c r="E578" s="12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2:19">
      <c r="B579" s="125"/>
      <c r="C579" s="125"/>
      <c r="D579" s="125"/>
      <c r="E579" s="12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2:19">
      <c r="B580" s="125"/>
      <c r="C580" s="125"/>
      <c r="D580" s="125"/>
      <c r="E580" s="12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2:19">
      <c r="B581" s="125"/>
      <c r="C581" s="125"/>
      <c r="D581" s="125"/>
      <c r="E581" s="12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2:19">
      <c r="B582" s="125"/>
      <c r="C582" s="125"/>
      <c r="D582" s="125"/>
      <c r="E582" s="12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2:19">
      <c r="B583" s="125"/>
      <c r="C583" s="125"/>
      <c r="D583" s="125"/>
      <c r="E583" s="12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2:19">
      <c r="B584" s="125"/>
      <c r="C584" s="125"/>
      <c r="D584" s="125"/>
      <c r="E584" s="12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2:19">
      <c r="B585" s="125"/>
      <c r="C585" s="125"/>
      <c r="D585" s="125"/>
      <c r="E585" s="12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2:19">
      <c r="B586" s="125"/>
      <c r="C586" s="125"/>
      <c r="D586" s="125"/>
      <c r="E586" s="12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2:19">
      <c r="B587" s="125"/>
      <c r="C587" s="125"/>
      <c r="D587" s="125"/>
      <c r="E587" s="12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2:19">
      <c r="B588" s="125"/>
      <c r="C588" s="125"/>
      <c r="D588" s="125"/>
      <c r="E588" s="12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2:19">
      <c r="B589" s="125"/>
      <c r="C589" s="125"/>
      <c r="D589" s="125"/>
      <c r="E589" s="12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2:19">
      <c r="B590" s="125"/>
      <c r="C590" s="125"/>
      <c r="D590" s="125"/>
      <c r="E590" s="12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2:19">
      <c r="B591" s="125"/>
      <c r="C591" s="125"/>
      <c r="D591" s="125"/>
      <c r="E591" s="12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2:19">
      <c r="B592" s="125"/>
      <c r="C592" s="125"/>
      <c r="D592" s="125"/>
      <c r="E592" s="12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2:19">
      <c r="B593" s="125"/>
      <c r="C593" s="125"/>
      <c r="D593" s="125"/>
      <c r="E593" s="12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2:19">
      <c r="B594" s="125"/>
      <c r="C594" s="125"/>
      <c r="D594" s="125"/>
      <c r="E594" s="12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2:19">
      <c r="B595" s="125"/>
      <c r="C595" s="125"/>
      <c r="D595" s="125"/>
      <c r="E595" s="12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2:19">
      <c r="B596" s="125"/>
      <c r="C596" s="125"/>
      <c r="D596" s="125"/>
      <c r="E596" s="12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2:19">
      <c r="B597" s="125"/>
      <c r="C597" s="125"/>
      <c r="D597" s="125"/>
      <c r="E597" s="12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2:19">
      <c r="B598" s="125"/>
      <c r="C598" s="125"/>
      <c r="D598" s="125"/>
      <c r="E598" s="12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2:19">
      <c r="B599" s="125"/>
      <c r="C599" s="125"/>
      <c r="D599" s="125"/>
      <c r="E599" s="12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2:19">
      <c r="B600" s="125"/>
      <c r="C600" s="125"/>
      <c r="D600" s="125"/>
      <c r="E600" s="12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2:19">
      <c r="B601" s="125"/>
      <c r="C601" s="125"/>
      <c r="D601" s="125"/>
      <c r="E601" s="12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2:19">
      <c r="B602" s="125"/>
      <c r="C602" s="125"/>
      <c r="D602" s="125"/>
      <c r="E602" s="12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2:19">
      <c r="B603" s="125"/>
      <c r="C603" s="125"/>
      <c r="D603" s="125"/>
      <c r="E603" s="12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2:19">
      <c r="B604" s="125"/>
      <c r="C604" s="125"/>
      <c r="D604" s="125"/>
      <c r="E604" s="12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2:19">
      <c r="B605" s="125"/>
      <c r="C605" s="125"/>
      <c r="D605" s="125"/>
      <c r="E605" s="12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2:19">
      <c r="B606" s="125"/>
      <c r="C606" s="125"/>
      <c r="D606" s="125"/>
      <c r="E606" s="12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2:19">
      <c r="B607" s="125"/>
      <c r="C607" s="125"/>
      <c r="D607" s="125"/>
      <c r="E607" s="12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2:19">
      <c r="B608" s="125"/>
      <c r="C608" s="125"/>
      <c r="D608" s="125"/>
      <c r="E608" s="12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19">
      <c r="B609" s="125"/>
      <c r="C609" s="125"/>
      <c r="D609" s="125"/>
      <c r="E609" s="12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2:19">
      <c r="B610" s="125"/>
      <c r="C610" s="125"/>
      <c r="D610" s="125"/>
      <c r="E610" s="12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2:19">
      <c r="B611" s="125"/>
      <c r="C611" s="125"/>
      <c r="D611" s="125"/>
      <c r="E611" s="12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2:19">
      <c r="B612" s="125"/>
      <c r="C612" s="125"/>
      <c r="D612" s="125"/>
      <c r="E612" s="12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2:19">
      <c r="B613" s="125"/>
      <c r="C613" s="125"/>
      <c r="D613" s="125"/>
      <c r="E613" s="12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2:19">
      <c r="B614" s="125"/>
      <c r="C614" s="125"/>
      <c r="D614" s="125"/>
      <c r="E614" s="12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2:19">
      <c r="B615" s="125"/>
      <c r="C615" s="125"/>
      <c r="D615" s="125"/>
      <c r="E615" s="12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2:19">
      <c r="B616" s="125"/>
      <c r="C616" s="125"/>
      <c r="D616" s="125"/>
      <c r="E616" s="12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2:19">
      <c r="B617" s="125"/>
      <c r="C617" s="125"/>
      <c r="D617" s="125"/>
      <c r="E617" s="12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2:19">
      <c r="B618" s="125"/>
      <c r="C618" s="125"/>
      <c r="D618" s="125"/>
      <c r="E618" s="12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2:19">
      <c r="B619" s="125"/>
      <c r="C619" s="125"/>
      <c r="D619" s="125"/>
      <c r="E619" s="12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2:19">
      <c r="B620" s="125"/>
      <c r="C620" s="125"/>
      <c r="D620" s="125"/>
      <c r="E620" s="12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2:19">
      <c r="B621" s="125"/>
      <c r="C621" s="125"/>
      <c r="D621" s="125"/>
      <c r="E621" s="12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2:19">
      <c r="B622" s="125"/>
      <c r="C622" s="125"/>
      <c r="D622" s="125"/>
      <c r="E622" s="12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2:19">
      <c r="B623" s="125"/>
      <c r="C623" s="125"/>
      <c r="D623" s="125"/>
      <c r="E623" s="12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2:19">
      <c r="B624" s="125"/>
      <c r="C624" s="125"/>
      <c r="D624" s="125"/>
      <c r="E624" s="12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2:19">
      <c r="B625" s="125"/>
      <c r="C625" s="125"/>
      <c r="D625" s="125"/>
      <c r="E625" s="12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2:19">
      <c r="B626" s="125"/>
      <c r="C626" s="125"/>
      <c r="D626" s="125"/>
      <c r="E626" s="12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2:19">
      <c r="B627" s="125"/>
      <c r="C627" s="125"/>
      <c r="D627" s="125"/>
      <c r="E627" s="12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2:19">
      <c r="B628" s="125"/>
      <c r="C628" s="125"/>
      <c r="D628" s="125"/>
      <c r="E628" s="12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2:19">
      <c r="B629" s="125"/>
      <c r="C629" s="125"/>
      <c r="D629" s="125"/>
      <c r="E629" s="12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2:19">
      <c r="B630" s="125"/>
      <c r="C630" s="125"/>
      <c r="D630" s="125"/>
      <c r="E630" s="12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2:19">
      <c r="B631" s="125"/>
      <c r="C631" s="125"/>
      <c r="D631" s="125"/>
      <c r="E631" s="12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2:19">
      <c r="B632" s="125"/>
      <c r="C632" s="125"/>
      <c r="D632" s="125"/>
      <c r="E632" s="12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2:19">
      <c r="B633" s="125"/>
      <c r="C633" s="125"/>
      <c r="D633" s="125"/>
      <c r="E633" s="12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2:19">
      <c r="B634" s="125"/>
      <c r="C634" s="125"/>
      <c r="D634" s="125"/>
      <c r="E634" s="12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2:19">
      <c r="B635" s="125"/>
      <c r="C635" s="125"/>
      <c r="D635" s="125"/>
      <c r="E635" s="12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2:19">
      <c r="B636" s="125"/>
      <c r="C636" s="125"/>
      <c r="D636" s="125"/>
      <c r="E636" s="12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2:19">
      <c r="B637" s="125"/>
      <c r="C637" s="125"/>
      <c r="D637" s="125"/>
      <c r="E637" s="12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2:19">
      <c r="B638" s="125"/>
      <c r="C638" s="125"/>
      <c r="D638" s="125"/>
      <c r="E638" s="12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2:19">
      <c r="B639" s="125"/>
      <c r="C639" s="125"/>
      <c r="D639" s="125"/>
      <c r="E639" s="12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2:19">
      <c r="B640" s="125"/>
      <c r="C640" s="125"/>
      <c r="D640" s="125"/>
      <c r="E640" s="12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2:19">
      <c r="B641" s="125"/>
      <c r="C641" s="125"/>
      <c r="D641" s="125"/>
      <c r="E641" s="12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2:19">
      <c r="B642" s="125"/>
      <c r="C642" s="125"/>
      <c r="D642" s="125"/>
      <c r="E642" s="12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2:19">
      <c r="B643" s="125"/>
      <c r="C643" s="125"/>
      <c r="D643" s="125"/>
      <c r="E643" s="12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2:19">
      <c r="B644" s="125"/>
      <c r="C644" s="125"/>
      <c r="D644" s="125"/>
      <c r="E644" s="12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2:19">
      <c r="B645" s="125"/>
      <c r="C645" s="125"/>
      <c r="D645" s="125"/>
      <c r="E645" s="12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2:19">
      <c r="B646" s="125"/>
      <c r="C646" s="125"/>
      <c r="D646" s="125"/>
      <c r="E646" s="12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2:19">
      <c r="B647" s="125"/>
      <c r="C647" s="125"/>
      <c r="D647" s="125"/>
      <c r="E647" s="12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2:19">
      <c r="B648" s="125"/>
      <c r="C648" s="125"/>
      <c r="D648" s="125"/>
      <c r="E648" s="12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2:19">
      <c r="B649" s="125"/>
      <c r="C649" s="125"/>
      <c r="D649" s="125"/>
      <c r="E649" s="12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2:19">
      <c r="B650" s="125"/>
      <c r="C650" s="125"/>
      <c r="D650" s="125"/>
      <c r="E650" s="12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2:19">
      <c r="B651" s="125"/>
      <c r="C651" s="125"/>
      <c r="D651" s="125"/>
      <c r="E651" s="12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2:19">
      <c r="B652" s="125"/>
      <c r="C652" s="125"/>
      <c r="D652" s="125"/>
      <c r="E652" s="12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2:19">
      <c r="B653" s="125"/>
      <c r="C653" s="125"/>
      <c r="D653" s="125"/>
      <c r="E653" s="12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2:19">
      <c r="B654" s="125"/>
      <c r="C654" s="125"/>
      <c r="D654" s="125"/>
      <c r="E654" s="12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2:19">
      <c r="B655" s="125"/>
      <c r="C655" s="125"/>
      <c r="D655" s="125"/>
      <c r="E655" s="12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2:19">
      <c r="B656" s="125"/>
      <c r="C656" s="125"/>
      <c r="D656" s="125"/>
      <c r="E656" s="12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2:19">
      <c r="B657" s="125"/>
      <c r="C657" s="125"/>
      <c r="D657" s="125"/>
      <c r="E657" s="12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2:19">
      <c r="B658" s="125"/>
      <c r="C658" s="125"/>
      <c r="D658" s="125"/>
      <c r="E658" s="12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2:19">
      <c r="B659" s="125"/>
      <c r="C659" s="125"/>
      <c r="D659" s="125"/>
      <c r="E659" s="12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2:19">
      <c r="B660" s="125"/>
      <c r="C660" s="125"/>
      <c r="D660" s="125"/>
      <c r="E660" s="12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2:19">
      <c r="B661" s="125"/>
      <c r="C661" s="125"/>
      <c r="D661" s="125"/>
      <c r="E661" s="12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2:19">
      <c r="B662" s="125"/>
      <c r="C662" s="125"/>
      <c r="D662" s="125"/>
      <c r="E662" s="12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2:19">
      <c r="B663" s="125"/>
      <c r="C663" s="125"/>
      <c r="D663" s="125"/>
      <c r="E663" s="12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2:19">
      <c r="B664" s="125"/>
      <c r="C664" s="125"/>
      <c r="D664" s="125"/>
      <c r="E664" s="12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2:19">
      <c r="B665" s="125"/>
      <c r="C665" s="125"/>
      <c r="D665" s="125"/>
      <c r="E665" s="12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2:19">
      <c r="B666" s="125"/>
      <c r="C666" s="125"/>
      <c r="D666" s="125"/>
      <c r="E666" s="12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2:19">
      <c r="B667" s="125"/>
      <c r="C667" s="125"/>
      <c r="D667" s="125"/>
      <c r="E667" s="12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2:19">
      <c r="B668" s="125"/>
      <c r="C668" s="125"/>
      <c r="D668" s="125"/>
      <c r="E668" s="12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139</v>
      </c>
      <c r="C1" s="77" t="s" vm="1">
        <v>204</v>
      </c>
    </row>
    <row r="2" spans="2:49">
      <c r="B2" s="56" t="s">
        <v>138</v>
      </c>
      <c r="C2" s="77" t="s">
        <v>205</v>
      </c>
    </row>
    <row r="3" spans="2:49">
      <c r="B3" s="56" t="s">
        <v>140</v>
      </c>
      <c r="C3" s="77" t="s">
        <v>206</v>
      </c>
    </row>
    <row r="4" spans="2:49">
      <c r="B4" s="56" t="s">
        <v>141</v>
      </c>
      <c r="C4" s="77">
        <v>2148</v>
      </c>
    </row>
    <row r="6" spans="2:49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2:49" ht="26.2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2:49" s="3" customFormat="1" ht="78.75">
      <c r="B8" s="22" t="s">
        <v>113</v>
      </c>
      <c r="C8" s="30" t="s">
        <v>43</v>
      </c>
      <c r="D8" s="30" t="s">
        <v>115</v>
      </c>
      <c r="E8" s="30" t="s">
        <v>114</v>
      </c>
      <c r="F8" s="30" t="s">
        <v>60</v>
      </c>
      <c r="G8" s="30" t="s">
        <v>98</v>
      </c>
      <c r="H8" s="30" t="s">
        <v>187</v>
      </c>
      <c r="I8" s="30" t="s">
        <v>186</v>
      </c>
      <c r="J8" s="30" t="s">
        <v>107</v>
      </c>
      <c r="K8" s="30" t="s">
        <v>56</v>
      </c>
      <c r="L8" s="30" t="s">
        <v>142</v>
      </c>
      <c r="M8" s="31" t="s">
        <v>144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194</v>
      </c>
      <c r="I9" s="32"/>
      <c r="J9" s="32" t="s">
        <v>190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49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49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2:49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4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2:13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2:13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2:1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2:1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2:13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13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2:13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2:1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2:1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2:1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2:1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2:1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2:1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2:1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2:1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2:1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2:1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2:1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2:1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2:13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13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2:13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2:13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2:13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2:13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2:1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2:13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2:13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2:13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2:13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2:13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2:13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2:13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2:13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2:13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2:13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2:13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3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2:13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2:13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2:13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2:13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2:13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2:13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2:13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2:13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2:13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2:13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3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2:13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2:13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2:13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2:13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2:13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2:13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2:13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2:13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2:13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2:13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2:13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2:13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2:13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2:13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2:13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2:13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2:13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2:13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2:13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2:13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2:13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2:13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2:13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2:13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2:13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2:13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2:13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2:13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2:13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2:13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2:13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2:13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2:13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2:13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2:13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2:13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2:13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2:13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2:13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2:13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2:13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2:13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2:13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2:13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2:13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2:13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2:13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2:13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2:13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2:13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2:13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2:13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2:13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2:13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2:13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2:13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2:13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2:13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2:13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2:13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2:13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2:13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2:13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2:13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2:13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2:13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2:13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2:13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2:13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2:13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2:13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2:13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2:13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2:13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2:13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2:13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2:13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2:13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2:13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2:13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2:13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2:13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2:13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2:13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2:13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2:13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2:13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2:13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2:13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2:13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2:13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2:13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2:13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2:13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2:13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2:13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2:13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2:13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2:13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2:13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2:13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56" t="s">
        <v>139</v>
      </c>
      <c r="C1" s="77" t="s" vm="1">
        <v>204</v>
      </c>
    </row>
    <row r="2" spans="2:11">
      <c r="B2" s="56" t="s">
        <v>138</v>
      </c>
      <c r="C2" s="77" t="s">
        <v>205</v>
      </c>
    </row>
    <row r="3" spans="2:11">
      <c r="B3" s="56" t="s">
        <v>140</v>
      </c>
      <c r="C3" s="77" t="s">
        <v>206</v>
      </c>
    </row>
    <row r="4" spans="2:11">
      <c r="B4" s="56" t="s">
        <v>141</v>
      </c>
      <c r="C4" s="77">
        <v>2148</v>
      </c>
    </row>
    <row r="6" spans="2:11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93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78.75">
      <c r="B8" s="22" t="s">
        <v>113</v>
      </c>
      <c r="C8" s="30" t="s">
        <v>43</v>
      </c>
      <c r="D8" s="30" t="s">
        <v>98</v>
      </c>
      <c r="E8" s="30" t="s">
        <v>99</v>
      </c>
      <c r="F8" s="30" t="s">
        <v>187</v>
      </c>
      <c r="G8" s="30" t="s">
        <v>186</v>
      </c>
      <c r="H8" s="30" t="s">
        <v>107</v>
      </c>
      <c r="I8" s="30" t="s">
        <v>56</v>
      </c>
      <c r="J8" s="30" t="s">
        <v>142</v>
      </c>
      <c r="K8" s="31" t="s">
        <v>144</v>
      </c>
    </row>
    <row r="9" spans="2:11" s="3" customFormat="1" ht="21" customHeight="1">
      <c r="B9" s="15"/>
      <c r="C9" s="16"/>
      <c r="D9" s="16"/>
      <c r="E9" s="32" t="s">
        <v>22</v>
      </c>
      <c r="F9" s="32" t="s">
        <v>194</v>
      </c>
      <c r="G9" s="32"/>
      <c r="H9" s="32" t="s">
        <v>190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2:11" ht="21" customHeight="1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123" t="s">
        <v>185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123" t="s">
        <v>193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 ht="16.5" customHeight="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6.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 ht="16.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139</v>
      </c>
      <c r="C1" s="77" t="s" vm="1">
        <v>204</v>
      </c>
    </row>
    <row r="2" spans="2:12">
      <c r="B2" s="56" t="s">
        <v>138</v>
      </c>
      <c r="C2" s="77" t="s">
        <v>205</v>
      </c>
    </row>
    <row r="3" spans="2:12">
      <c r="B3" s="56" t="s">
        <v>140</v>
      </c>
      <c r="C3" s="77" t="s">
        <v>206</v>
      </c>
    </row>
    <row r="4" spans="2:12">
      <c r="B4" s="56" t="s">
        <v>141</v>
      </c>
      <c r="C4" s="77">
        <v>2148</v>
      </c>
    </row>
    <row r="6" spans="2:12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94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2" t="s">
        <v>113</v>
      </c>
      <c r="C8" s="30" t="s">
        <v>43</v>
      </c>
      <c r="D8" s="30" t="s">
        <v>60</v>
      </c>
      <c r="E8" s="30" t="s">
        <v>98</v>
      </c>
      <c r="F8" s="30" t="s">
        <v>99</v>
      </c>
      <c r="G8" s="30" t="s">
        <v>187</v>
      </c>
      <c r="H8" s="30" t="s">
        <v>186</v>
      </c>
      <c r="I8" s="30" t="s">
        <v>107</v>
      </c>
      <c r="J8" s="30" t="s">
        <v>56</v>
      </c>
      <c r="K8" s="30" t="s">
        <v>142</v>
      </c>
      <c r="L8" s="31" t="s">
        <v>144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ht="21" customHeight="1">
      <c r="B12" s="124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24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24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2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2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2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2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2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2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2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2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2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2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2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2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2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2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2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2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2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2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2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spans="2:12">
      <c r="B531" s="12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</row>
    <row r="532" spans="2:12">
      <c r="B532" s="12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</row>
    <row r="533" spans="2:12">
      <c r="B533" s="12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</row>
    <row r="534" spans="2:12">
      <c r="B534" s="12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</row>
    <row r="535" spans="2:12">
      <c r="B535" s="12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</row>
    <row r="536" spans="2:12">
      <c r="B536" s="12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</row>
    <row r="537" spans="2:12">
      <c r="B537" s="12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</row>
    <row r="538" spans="2:12">
      <c r="B538" s="12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</row>
    <row r="539" spans="2:12">
      <c r="B539" s="12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</row>
    <row r="540" spans="2:12">
      <c r="B540" s="12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</row>
    <row r="541" spans="2:12">
      <c r="B541" s="12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</row>
    <row r="542" spans="2:12">
      <c r="B542" s="12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</row>
    <row r="543" spans="2:12">
      <c r="B543" s="12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</row>
    <row r="544" spans="2:12">
      <c r="B544" s="12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</row>
    <row r="545" spans="2:12">
      <c r="B545" s="12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</row>
    <row r="546" spans="2:12">
      <c r="B546" s="12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</row>
    <row r="547" spans="2:12">
      <c r="B547" s="12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</row>
    <row r="548" spans="2:12">
      <c r="B548" s="12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</row>
    <row r="549" spans="2:12">
      <c r="B549" s="12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</row>
    <row r="550" spans="2:12">
      <c r="B550" s="12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</row>
    <row r="551" spans="2:12">
      <c r="B551" s="12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</row>
    <row r="552" spans="2:12">
      <c r="B552" s="12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</row>
    <row r="553" spans="2:12">
      <c r="B553" s="12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</row>
    <row r="554" spans="2:12">
      <c r="B554" s="12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2:12">
      <c r="B555" s="12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</row>
    <row r="556" spans="2:12">
      <c r="B556" s="12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</row>
    <row r="557" spans="2:12">
      <c r="B557" s="12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2:12">
      <c r="B558" s="12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</row>
    <row r="559" spans="2:12">
      <c r="B559" s="12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2:12">
      <c r="B560" s="12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2:12">
      <c r="B561" s="12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2:12">
      <c r="B562" s="12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2:12">
      <c r="B563" s="12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2:12">
      <c r="B564" s="12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2:12">
      <c r="B565" s="12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2:12">
      <c r="B566" s="12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2:12">
      <c r="B567" s="12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2:12">
      <c r="B568" s="12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2:12">
      <c r="B569" s="12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2:12">
      <c r="B570" s="12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81</v>
      </c>
      <c r="C6" s="13" t="s">
        <v>43</v>
      </c>
      <c r="E6" s="13" t="s">
        <v>114</v>
      </c>
      <c r="I6" s="13" t="s">
        <v>15</v>
      </c>
      <c r="J6" s="13" t="s">
        <v>61</v>
      </c>
      <c r="M6" s="13" t="s">
        <v>98</v>
      </c>
      <c r="Q6" s="13" t="s">
        <v>17</v>
      </c>
      <c r="R6" s="13" t="s">
        <v>19</v>
      </c>
      <c r="U6" s="13" t="s">
        <v>57</v>
      </c>
      <c r="W6" s="14" t="s">
        <v>55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83</v>
      </c>
      <c r="C8" s="30" t="s">
        <v>43</v>
      </c>
      <c r="D8" s="30" t="s">
        <v>116</v>
      </c>
      <c r="I8" s="30" t="s">
        <v>15</v>
      </c>
      <c r="J8" s="30" t="s">
        <v>61</v>
      </c>
      <c r="K8" s="30" t="s">
        <v>99</v>
      </c>
      <c r="L8" s="30" t="s">
        <v>18</v>
      </c>
      <c r="M8" s="30" t="s">
        <v>98</v>
      </c>
      <c r="Q8" s="30" t="s">
        <v>17</v>
      </c>
      <c r="R8" s="30" t="s">
        <v>19</v>
      </c>
      <c r="S8" s="30" t="s">
        <v>0</v>
      </c>
      <c r="T8" s="30" t="s">
        <v>102</v>
      </c>
      <c r="U8" s="30" t="s">
        <v>57</v>
      </c>
      <c r="V8" s="30" t="s">
        <v>56</v>
      </c>
      <c r="W8" s="31" t="s">
        <v>108</v>
      </c>
    </row>
    <row r="9" spans="2:25" ht="31.5">
      <c r="B9" s="48" t="str">
        <f>'תעודות חוב מסחריות '!B7:T7</f>
        <v>2. תעודות חוב מסחריות</v>
      </c>
      <c r="C9" s="13" t="s">
        <v>43</v>
      </c>
      <c r="D9" s="13" t="s">
        <v>116</v>
      </c>
      <c r="E9" s="41" t="s">
        <v>114</v>
      </c>
      <c r="G9" s="13" t="s">
        <v>60</v>
      </c>
      <c r="I9" s="13" t="s">
        <v>15</v>
      </c>
      <c r="J9" s="13" t="s">
        <v>61</v>
      </c>
      <c r="K9" s="13" t="s">
        <v>99</v>
      </c>
      <c r="L9" s="13" t="s">
        <v>18</v>
      </c>
      <c r="M9" s="13" t="s">
        <v>98</v>
      </c>
      <c r="Q9" s="13" t="s">
        <v>17</v>
      </c>
      <c r="R9" s="13" t="s">
        <v>19</v>
      </c>
      <c r="S9" s="13" t="s">
        <v>0</v>
      </c>
      <c r="T9" s="13" t="s">
        <v>102</v>
      </c>
      <c r="U9" s="13" t="s">
        <v>57</v>
      </c>
      <c r="V9" s="13" t="s">
        <v>56</v>
      </c>
      <c r="W9" s="38" t="s">
        <v>108</v>
      </c>
    </row>
    <row r="10" spans="2:25" ht="31.5">
      <c r="B10" s="48" t="str">
        <f>'אג"ח קונצרני'!B7:U7</f>
        <v>3. אג"ח קונצרני</v>
      </c>
      <c r="C10" s="30" t="s">
        <v>43</v>
      </c>
      <c r="D10" s="13" t="s">
        <v>116</v>
      </c>
      <c r="E10" s="41" t="s">
        <v>114</v>
      </c>
      <c r="G10" s="30" t="s">
        <v>60</v>
      </c>
      <c r="I10" s="30" t="s">
        <v>15</v>
      </c>
      <c r="J10" s="30" t="s">
        <v>61</v>
      </c>
      <c r="K10" s="30" t="s">
        <v>99</v>
      </c>
      <c r="L10" s="30" t="s">
        <v>18</v>
      </c>
      <c r="M10" s="30" t="s">
        <v>98</v>
      </c>
      <c r="Q10" s="30" t="s">
        <v>17</v>
      </c>
      <c r="R10" s="30" t="s">
        <v>19</v>
      </c>
      <c r="S10" s="30" t="s">
        <v>0</v>
      </c>
      <c r="T10" s="30" t="s">
        <v>102</v>
      </c>
      <c r="U10" s="30" t="s">
        <v>57</v>
      </c>
      <c r="V10" s="13" t="s">
        <v>56</v>
      </c>
      <c r="W10" s="31" t="s">
        <v>108</v>
      </c>
    </row>
    <row r="11" spans="2:25" ht="31.5">
      <c r="B11" s="48" t="str">
        <f>מניות!B7</f>
        <v>4. מניות</v>
      </c>
      <c r="C11" s="30" t="s">
        <v>43</v>
      </c>
      <c r="D11" s="13" t="s">
        <v>116</v>
      </c>
      <c r="E11" s="41" t="s">
        <v>114</v>
      </c>
      <c r="H11" s="30" t="s">
        <v>98</v>
      </c>
      <c r="S11" s="30" t="s">
        <v>0</v>
      </c>
      <c r="T11" s="13" t="s">
        <v>102</v>
      </c>
      <c r="U11" s="13" t="s">
        <v>57</v>
      </c>
      <c r="V11" s="13" t="s">
        <v>56</v>
      </c>
      <c r="W11" s="14" t="s">
        <v>108</v>
      </c>
    </row>
    <row r="12" spans="2:25" ht="31.5">
      <c r="B12" s="48" t="str">
        <f>'תעודות סל'!B7:N7</f>
        <v>5. תעודות סל</v>
      </c>
      <c r="C12" s="30" t="s">
        <v>43</v>
      </c>
      <c r="D12" s="13" t="s">
        <v>116</v>
      </c>
      <c r="E12" s="41" t="s">
        <v>114</v>
      </c>
      <c r="H12" s="30" t="s">
        <v>98</v>
      </c>
      <c r="S12" s="30" t="s">
        <v>0</v>
      </c>
      <c r="T12" s="30" t="s">
        <v>102</v>
      </c>
      <c r="U12" s="30" t="s">
        <v>57</v>
      </c>
      <c r="V12" s="30" t="s">
        <v>56</v>
      </c>
      <c r="W12" s="31" t="s">
        <v>108</v>
      </c>
    </row>
    <row r="13" spans="2:25" ht="31.5">
      <c r="B13" s="48" t="str">
        <f>'קרנות נאמנות'!B7:O7</f>
        <v>6. קרנות נאמנות</v>
      </c>
      <c r="C13" s="30" t="s">
        <v>43</v>
      </c>
      <c r="D13" s="30" t="s">
        <v>116</v>
      </c>
      <c r="G13" s="30" t="s">
        <v>60</v>
      </c>
      <c r="H13" s="30" t="s">
        <v>98</v>
      </c>
      <c r="S13" s="30" t="s">
        <v>0</v>
      </c>
      <c r="T13" s="30" t="s">
        <v>102</v>
      </c>
      <c r="U13" s="30" t="s">
        <v>57</v>
      </c>
      <c r="V13" s="30" t="s">
        <v>56</v>
      </c>
      <c r="W13" s="31" t="s">
        <v>108</v>
      </c>
    </row>
    <row r="14" spans="2:25" ht="31.5">
      <c r="B14" s="48" t="str">
        <f>'כתבי אופציה'!B7:L7</f>
        <v>7. כתבי אופציה</v>
      </c>
      <c r="C14" s="30" t="s">
        <v>43</v>
      </c>
      <c r="D14" s="30" t="s">
        <v>116</v>
      </c>
      <c r="G14" s="30" t="s">
        <v>60</v>
      </c>
      <c r="H14" s="30" t="s">
        <v>98</v>
      </c>
      <c r="S14" s="30" t="s">
        <v>0</v>
      </c>
      <c r="T14" s="30" t="s">
        <v>102</v>
      </c>
      <c r="U14" s="30" t="s">
        <v>57</v>
      </c>
      <c r="V14" s="30" t="s">
        <v>56</v>
      </c>
      <c r="W14" s="31" t="s">
        <v>108</v>
      </c>
    </row>
    <row r="15" spans="2:25" ht="31.5">
      <c r="B15" s="48" t="str">
        <f>אופציות!B7</f>
        <v>8. אופציות</v>
      </c>
      <c r="C15" s="30" t="s">
        <v>43</v>
      </c>
      <c r="D15" s="30" t="s">
        <v>116</v>
      </c>
      <c r="G15" s="30" t="s">
        <v>60</v>
      </c>
      <c r="H15" s="30" t="s">
        <v>98</v>
      </c>
      <c r="S15" s="30" t="s">
        <v>0</v>
      </c>
      <c r="T15" s="30" t="s">
        <v>102</v>
      </c>
      <c r="U15" s="30" t="s">
        <v>57</v>
      </c>
      <c r="V15" s="30" t="s">
        <v>56</v>
      </c>
      <c r="W15" s="31" t="s">
        <v>108</v>
      </c>
    </row>
    <row r="16" spans="2:25" ht="31.5">
      <c r="B16" s="48" t="str">
        <f>'חוזים עתידיים'!B7:I7</f>
        <v>9. חוזים עתידיים</v>
      </c>
      <c r="C16" s="30" t="s">
        <v>43</v>
      </c>
      <c r="D16" s="30" t="s">
        <v>116</v>
      </c>
      <c r="G16" s="30" t="s">
        <v>60</v>
      </c>
      <c r="H16" s="30" t="s">
        <v>98</v>
      </c>
      <c r="S16" s="30" t="s">
        <v>0</v>
      </c>
      <c r="T16" s="31" t="s">
        <v>102</v>
      </c>
    </row>
    <row r="17" spans="2:25" ht="31.5">
      <c r="B17" s="48" t="str">
        <f>'מוצרים מובנים'!B7:Q7</f>
        <v>10. מוצרים מובנים</v>
      </c>
      <c r="C17" s="30" t="s">
        <v>43</v>
      </c>
      <c r="F17" s="13" t="s">
        <v>47</v>
      </c>
      <c r="I17" s="30" t="s">
        <v>15</v>
      </c>
      <c r="J17" s="30" t="s">
        <v>61</v>
      </c>
      <c r="K17" s="30" t="s">
        <v>99</v>
      </c>
      <c r="L17" s="30" t="s">
        <v>18</v>
      </c>
      <c r="M17" s="30" t="s">
        <v>98</v>
      </c>
      <c r="Q17" s="30" t="s">
        <v>17</v>
      </c>
      <c r="R17" s="30" t="s">
        <v>19</v>
      </c>
      <c r="S17" s="30" t="s">
        <v>0</v>
      </c>
      <c r="T17" s="30" t="s">
        <v>102</v>
      </c>
      <c r="U17" s="30" t="s">
        <v>57</v>
      </c>
      <c r="V17" s="30" t="s">
        <v>56</v>
      </c>
      <c r="W17" s="31" t="s">
        <v>108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43</v>
      </c>
      <c r="I19" s="30" t="s">
        <v>15</v>
      </c>
      <c r="J19" s="30" t="s">
        <v>61</v>
      </c>
      <c r="K19" s="30" t="s">
        <v>99</v>
      </c>
      <c r="L19" s="30" t="s">
        <v>18</v>
      </c>
      <c r="M19" s="30" t="s">
        <v>98</v>
      </c>
      <c r="Q19" s="30" t="s">
        <v>17</v>
      </c>
      <c r="R19" s="30" t="s">
        <v>19</v>
      </c>
      <c r="S19" s="30" t="s">
        <v>0</v>
      </c>
      <c r="T19" s="30" t="s">
        <v>102</v>
      </c>
      <c r="U19" s="30" t="s">
        <v>107</v>
      </c>
      <c r="V19" s="30" t="s">
        <v>56</v>
      </c>
      <c r="W19" s="31" t="s">
        <v>108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43</v>
      </c>
      <c r="D20" s="41" t="s">
        <v>115</v>
      </c>
      <c r="E20" s="41" t="s">
        <v>114</v>
      </c>
      <c r="G20" s="30" t="s">
        <v>60</v>
      </c>
      <c r="I20" s="30" t="s">
        <v>15</v>
      </c>
      <c r="J20" s="30" t="s">
        <v>61</v>
      </c>
      <c r="K20" s="30" t="s">
        <v>99</v>
      </c>
      <c r="L20" s="30" t="s">
        <v>18</v>
      </c>
      <c r="M20" s="30" t="s">
        <v>98</v>
      </c>
      <c r="Q20" s="30" t="s">
        <v>17</v>
      </c>
      <c r="R20" s="30" t="s">
        <v>19</v>
      </c>
      <c r="S20" s="30" t="s">
        <v>0</v>
      </c>
      <c r="T20" s="30" t="s">
        <v>102</v>
      </c>
      <c r="U20" s="30" t="s">
        <v>107</v>
      </c>
      <c r="V20" s="30" t="s">
        <v>56</v>
      </c>
      <c r="W20" s="31" t="s">
        <v>108</v>
      </c>
    </row>
    <row r="21" spans="2:25" ht="31.5">
      <c r="B21" s="48" t="str">
        <f>'לא סחיר - אג"ח קונצרני'!B7:S7</f>
        <v>3. אג"ח קונצרני</v>
      </c>
      <c r="C21" s="30" t="s">
        <v>43</v>
      </c>
      <c r="D21" s="41" t="s">
        <v>115</v>
      </c>
      <c r="E21" s="41" t="s">
        <v>114</v>
      </c>
      <c r="G21" s="30" t="s">
        <v>60</v>
      </c>
      <c r="I21" s="30" t="s">
        <v>15</v>
      </c>
      <c r="J21" s="30" t="s">
        <v>61</v>
      </c>
      <c r="K21" s="30" t="s">
        <v>99</v>
      </c>
      <c r="L21" s="30" t="s">
        <v>18</v>
      </c>
      <c r="M21" s="30" t="s">
        <v>98</v>
      </c>
      <c r="Q21" s="30" t="s">
        <v>17</v>
      </c>
      <c r="R21" s="30" t="s">
        <v>19</v>
      </c>
      <c r="S21" s="30" t="s">
        <v>0</v>
      </c>
      <c r="T21" s="30" t="s">
        <v>102</v>
      </c>
      <c r="U21" s="30" t="s">
        <v>107</v>
      </c>
      <c r="V21" s="30" t="s">
        <v>56</v>
      </c>
      <c r="W21" s="31" t="s">
        <v>108</v>
      </c>
    </row>
    <row r="22" spans="2:25" ht="31.5">
      <c r="B22" s="48" t="str">
        <f>'לא סחיר - מניות'!B7:M7</f>
        <v>4. מניות</v>
      </c>
      <c r="C22" s="30" t="s">
        <v>43</v>
      </c>
      <c r="D22" s="41" t="s">
        <v>115</v>
      </c>
      <c r="E22" s="41" t="s">
        <v>114</v>
      </c>
      <c r="G22" s="30" t="s">
        <v>60</v>
      </c>
      <c r="H22" s="30" t="s">
        <v>98</v>
      </c>
      <c r="S22" s="30" t="s">
        <v>0</v>
      </c>
      <c r="T22" s="30" t="s">
        <v>102</v>
      </c>
      <c r="U22" s="30" t="s">
        <v>107</v>
      </c>
      <c r="V22" s="30" t="s">
        <v>56</v>
      </c>
      <c r="W22" s="31" t="s">
        <v>108</v>
      </c>
    </row>
    <row r="23" spans="2:25" ht="31.5">
      <c r="B23" s="48" t="str">
        <f>'לא סחיר - קרנות השקעה'!B7:K7</f>
        <v>5. קרנות השקעה</v>
      </c>
      <c r="C23" s="30" t="s">
        <v>43</v>
      </c>
      <c r="G23" s="30" t="s">
        <v>60</v>
      </c>
      <c r="H23" s="30" t="s">
        <v>98</v>
      </c>
      <c r="K23" s="30" t="s">
        <v>99</v>
      </c>
      <c r="S23" s="30" t="s">
        <v>0</v>
      </c>
      <c r="T23" s="30" t="s">
        <v>102</v>
      </c>
      <c r="U23" s="30" t="s">
        <v>107</v>
      </c>
      <c r="V23" s="30" t="s">
        <v>56</v>
      </c>
      <c r="W23" s="31" t="s">
        <v>108</v>
      </c>
    </row>
    <row r="24" spans="2:25" ht="31.5">
      <c r="B24" s="48" t="str">
        <f>'לא סחיר - כתבי אופציה'!B7:L7</f>
        <v>6. כתבי אופציה</v>
      </c>
      <c r="C24" s="30" t="s">
        <v>43</v>
      </c>
      <c r="G24" s="30" t="s">
        <v>60</v>
      </c>
      <c r="H24" s="30" t="s">
        <v>98</v>
      </c>
      <c r="K24" s="30" t="s">
        <v>99</v>
      </c>
      <c r="S24" s="30" t="s">
        <v>0</v>
      </c>
      <c r="T24" s="30" t="s">
        <v>102</v>
      </c>
      <c r="U24" s="30" t="s">
        <v>107</v>
      </c>
      <c r="V24" s="30" t="s">
        <v>56</v>
      </c>
      <c r="W24" s="31" t="s">
        <v>108</v>
      </c>
    </row>
    <row r="25" spans="2:25" ht="31.5">
      <c r="B25" s="48" t="str">
        <f>'לא סחיר - אופציות'!B7:L7</f>
        <v>7. אופציות</v>
      </c>
      <c r="C25" s="30" t="s">
        <v>43</v>
      </c>
      <c r="G25" s="30" t="s">
        <v>60</v>
      </c>
      <c r="H25" s="30" t="s">
        <v>98</v>
      </c>
      <c r="K25" s="30" t="s">
        <v>99</v>
      </c>
      <c r="S25" s="30" t="s">
        <v>0</v>
      </c>
      <c r="T25" s="30" t="s">
        <v>102</v>
      </c>
      <c r="U25" s="30" t="s">
        <v>107</v>
      </c>
      <c r="V25" s="30" t="s">
        <v>56</v>
      </c>
      <c r="W25" s="31" t="s">
        <v>108</v>
      </c>
    </row>
    <row r="26" spans="2:25" ht="31.5">
      <c r="B26" s="48" t="str">
        <f>'לא סחיר - חוזים עתידיים'!B7:K7</f>
        <v>8. חוזים עתידיים</v>
      </c>
      <c r="C26" s="30" t="s">
        <v>43</v>
      </c>
      <c r="G26" s="30" t="s">
        <v>60</v>
      </c>
      <c r="H26" s="30" t="s">
        <v>98</v>
      </c>
      <c r="K26" s="30" t="s">
        <v>99</v>
      </c>
      <c r="S26" s="30" t="s">
        <v>0</v>
      </c>
      <c r="T26" s="30" t="s">
        <v>102</v>
      </c>
      <c r="U26" s="30" t="s">
        <v>107</v>
      </c>
      <c r="V26" s="31" t="s">
        <v>108</v>
      </c>
    </row>
    <row r="27" spans="2:25" ht="31.5">
      <c r="B27" s="48" t="str">
        <f>'לא סחיר - מוצרים מובנים'!B7:Q7</f>
        <v>9. מוצרים מובנים</v>
      </c>
      <c r="C27" s="30" t="s">
        <v>43</v>
      </c>
      <c r="F27" s="30" t="s">
        <v>47</v>
      </c>
      <c r="I27" s="30" t="s">
        <v>15</v>
      </c>
      <c r="J27" s="30" t="s">
        <v>61</v>
      </c>
      <c r="K27" s="30" t="s">
        <v>99</v>
      </c>
      <c r="L27" s="30" t="s">
        <v>18</v>
      </c>
      <c r="M27" s="30" t="s">
        <v>98</v>
      </c>
      <c r="Q27" s="30" t="s">
        <v>17</v>
      </c>
      <c r="R27" s="30" t="s">
        <v>19</v>
      </c>
      <c r="S27" s="30" t="s">
        <v>0</v>
      </c>
      <c r="T27" s="30" t="s">
        <v>102</v>
      </c>
      <c r="U27" s="30" t="s">
        <v>107</v>
      </c>
      <c r="V27" s="30" t="s">
        <v>56</v>
      </c>
      <c r="W27" s="31" t="s">
        <v>108</v>
      </c>
    </row>
    <row r="28" spans="2:25" ht="31.5">
      <c r="B28" s="52" t="str">
        <f>הלוואות!B6</f>
        <v>1.ד. הלוואות:</v>
      </c>
      <c r="C28" s="30" t="s">
        <v>43</v>
      </c>
      <c r="I28" s="30" t="s">
        <v>15</v>
      </c>
      <c r="J28" s="30" t="s">
        <v>61</v>
      </c>
      <c r="L28" s="30" t="s">
        <v>18</v>
      </c>
      <c r="M28" s="30" t="s">
        <v>98</v>
      </c>
      <c r="Q28" s="13" t="s">
        <v>35</v>
      </c>
      <c r="R28" s="30" t="s">
        <v>19</v>
      </c>
      <c r="S28" s="30" t="s">
        <v>0</v>
      </c>
      <c r="T28" s="30" t="s">
        <v>102</v>
      </c>
      <c r="U28" s="30" t="s">
        <v>107</v>
      </c>
      <c r="V28" s="31" t="s">
        <v>108</v>
      </c>
    </row>
    <row r="29" spans="2:25" ht="47.25">
      <c r="B29" s="52" t="str">
        <f>'פקדונות מעל 3 חודשים'!B6:O6</f>
        <v>1.ה. פקדונות מעל 3 חודשים:</v>
      </c>
      <c r="C29" s="30" t="s">
        <v>43</v>
      </c>
      <c r="E29" s="30" t="s">
        <v>114</v>
      </c>
      <c r="I29" s="30" t="s">
        <v>15</v>
      </c>
      <c r="J29" s="30" t="s">
        <v>61</v>
      </c>
      <c r="L29" s="30" t="s">
        <v>18</v>
      </c>
      <c r="M29" s="30" t="s">
        <v>98</v>
      </c>
      <c r="O29" s="49" t="s">
        <v>49</v>
      </c>
      <c r="P29" s="50"/>
      <c r="R29" s="30" t="s">
        <v>19</v>
      </c>
      <c r="S29" s="30" t="s">
        <v>0</v>
      </c>
      <c r="T29" s="30" t="s">
        <v>102</v>
      </c>
      <c r="U29" s="30" t="s">
        <v>107</v>
      </c>
      <c r="V29" s="31" t="s">
        <v>108</v>
      </c>
    </row>
    <row r="30" spans="2:25" ht="63">
      <c r="B30" s="52" t="str">
        <f>'זכויות מקרקעין'!B6</f>
        <v>1. ו. זכויות במקרקעין:</v>
      </c>
      <c r="C30" s="13" t="s">
        <v>51</v>
      </c>
      <c r="N30" s="49" t="s">
        <v>82</v>
      </c>
      <c r="P30" s="50" t="s">
        <v>52</v>
      </c>
      <c r="U30" s="30" t="s">
        <v>107</v>
      </c>
      <c r="V30" s="14" t="s">
        <v>55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54</v>
      </c>
      <c r="R31" s="13" t="s">
        <v>50</v>
      </c>
      <c r="U31" s="30" t="s">
        <v>107</v>
      </c>
      <c r="V31" s="14" t="s">
        <v>55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104</v>
      </c>
      <c r="Y32" s="14" t="s">
        <v>103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139</v>
      </c>
      <c r="C1" s="77" t="s" vm="1">
        <v>204</v>
      </c>
    </row>
    <row r="2" spans="2:12">
      <c r="B2" s="56" t="s">
        <v>138</v>
      </c>
      <c r="C2" s="77" t="s">
        <v>205</v>
      </c>
    </row>
    <row r="3" spans="2:12">
      <c r="B3" s="56" t="s">
        <v>140</v>
      </c>
      <c r="C3" s="77" t="s">
        <v>206</v>
      </c>
    </row>
    <row r="4" spans="2:12">
      <c r="B4" s="56" t="s">
        <v>141</v>
      </c>
      <c r="C4" s="77">
        <v>2148</v>
      </c>
    </row>
    <row r="6" spans="2:12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95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2" t="s">
        <v>113</v>
      </c>
      <c r="C8" s="30" t="s">
        <v>43</v>
      </c>
      <c r="D8" s="30" t="s">
        <v>60</v>
      </c>
      <c r="E8" s="30" t="s">
        <v>98</v>
      </c>
      <c r="F8" s="30" t="s">
        <v>99</v>
      </c>
      <c r="G8" s="30" t="s">
        <v>187</v>
      </c>
      <c r="H8" s="30" t="s">
        <v>186</v>
      </c>
      <c r="I8" s="30" t="s">
        <v>107</v>
      </c>
      <c r="J8" s="30" t="s">
        <v>56</v>
      </c>
      <c r="K8" s="30" t="s">
        <v>142</v>
      </c>
      <c r="L8" s="31" t="s">
        <v>144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ht="19.5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s="6" customForma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 s="6" customForma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 s="6" customForma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25"/>
      <c r="C474" s="125"/>
      <c r="D474" s="12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25"/>
      <c r="C475" s="125"/>
      <c r="D475" s="12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25"/>
      <c r="C476" s="125"/>
      <c r="D476" s="12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25"/>
      <c r="C477" s="125"/>
      <c r="D477" s="12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25"/>
      <c r="C478" s="125"/>
      <c r="D478" s="12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25"/>
      <c r="C479" s="125"/>
      <c r="D479" s="12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25"/>
      <c r="C480" s="125"/>
      <c r="D480" s="12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25"/>
      <c r="C481" s="125"/>
      <c r="D481" s="12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25"/>
      <c r="C482" s="125"/>
      <c r="D482" s="12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25"/>
      <c r="C483" s="125"/>
      <c r="D483" s="12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25"/>
      <c r="C484" s="125"/>
      <c r="D484" s="12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25"/>
      <c r="C485" s="125"/>
      <c r="D485" s="12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25"/>
      <c r="C486" s="125"/>
      <c r="D486" s="12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25"/>
      <c r="C487" s="125"/>
      <c r="D487" s="12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25"/>
      <c r="C488" s="125"/>
      <c r="D488" s="12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25"/>
      <c r="C489" s="125"/>
      <c r="D489" s="12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25"/>
      <c r="C490" s="125"/>
      <c r="D490" s="12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25"/>
      <c r="C491" s="125"/>
      <c r="D491" s="12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25"/>
      <c r="C492" s="125"/>
      <c r="D492" s="12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25"/>
      <c r="C493" s="125"/>
      <c r="D493" s="12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25"/>
      <c r="C494" s="125"/>
      <c r="D494" s="12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25"/>
      <c r="C495" s="125"/>
      <c r="D495" s="12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25"/>
      <c r="C496" s="125"/>
      <c r="D496" s="12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25"/>
      <c r="C497" s="125"/>
      <c r="D497" s="12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25"/>
      <c r="C498" s="125"/>
      <c r="D498" s="12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25"/>
      <c r="C499" s="125"/>
      <c r="D499" s="12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25"/>
      <c r="C500" s="125"/>
      <c r="D500" s="12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25"/>
      <c r="C501" s="125"/>
      <c r="D501" s="12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25"/>
      <c r="C502" s="125"/>
      <c r="D502" s="12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25"/>
      <c r="C503" s="125"/>
      <c r="D503" s="12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25"/>
      <c r="C504" s="125"/>
      <c r="D504" s="12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25"/>
      <c r="C505" s="125"/>
      <c r="D505" s="12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B506" s="125"/>
      <c r="C506" s="125"/>
      <c r="D506" s="125"/>
      <c r="E506" s="105"/>
      <c r="F506" s="105"/>
      <c r="G506" s="105"/>
      <c r="H506" s="105"/>
      <c r="I506" s="105"/>
      <c r="J506" s="105"/>
      <c r="K506" s="105"/>
      <c r="L506" s="105"/>
    </row>
    <row r="507" spans="2:12">
      <c r="B507" s="125"/>
      <c r="C507" s="125"/>
      <c r="D507" s="125"/>
      <c r="E507" s="105"/>
      <c r="F507" s="105"/>
      <c r="G507" s="105"/>
      <c r="H507" s="105"/>
      <c r="I507" s="105"/>
      <c r="J507" s="105"/>
      <c r="K507" s="105"/>
      <c r="L507" s="105"/>
    </row>
    <row r="508" spans="2:12">
      <c r="B508" s="125"/>
      <c r="C508" s="125"/>
      <c r="D508" s="125"/>
      <c r="E508" s="105"/>
      <c r="F508" s="105"/>
      <c r="G508" s="105"/>
      <c r="H508" s="105"/>
      <c r="I508" s="105"/>
      <c r="J508" s="105"/>
      <c r="K508" s="105"/>
      <c r="L508" s="105"/>
    </row>
    <row r="509" spans="2:12">
      <c r="B509" s="125"/>
      <c r="C509" s="125"/>
      <c r="D509" s="125"/>
      <c r="E509" s="105"/>
      <c r="F509" s="105"/>
      <c r="G509" s="105"/>
      <c r="H509" s="105"/>
      <c r="I509" s="105"/>
      <c r="J509" s="105"/>
      <c r="K509" s="105"/>
      <c r="L509" s="105"/>
    </row>
    <row r="510" spans="2:12">
      <c r="B510" s="125"/>
      <c r="C510" s="125"/>
      <c r="D510" s="125"/>
      <c r="E510" s="105"/>
      <c r="F510" s="105"/>
      <c r="G510" s="105"/>
      <c r="H510" s="105"/>
      <c r="I510" s="105"/>
      <c r="J510" s="105"/>
      <c r="K510" s="105"/>
      <c r="L510" s="105"/>
    </row>
    <row r="511" spans="2:12">
      <c r="B511" s="125"/>
      <c r="C511" s="125"/>
      <c r="D511" s="125"/>
      <c r="E511" s="105"/>
      <c r="F511" s="105"/>
      <c r="G511" s="105"/>
      <c r="H511" s="105"/>
      <c r="I511" s="105"/>
      <c r="J511" s="105"/>
      <c r="K511" s="105"/>
      <c r="L511" s="105"/>
    </row>
    <row r="512" spans="2:12">
      <c r="B512" s="125"/>
      <c r="C512" s="125"/>
      <c r="D512" s="125"/>
      <c r="E512" s="105"/>
      <c r="F512" s="105"/>
      <c r="G512" s="105"/>
      <c r="H512" s="105"/>
      <c r="I512" s="105"/>
      <c r="J512" s="105"/>
      <c r="K512" s="105"/>
      <c r="L512" s="105"/>
    </row>
    <row r="513" spans="2:12">
      <c r="B513" s="125"/>
      <c r="C513" s="125"/>
      <c r="D513" s="125"/>
      <c r="E513" s="105"/>
      <c r="F513" s="105"/>
      <c r="G513" s="105"/>
      <c r="H513" s="105"/>
      <c r="I513" s="105"/>
      <c r="J513" s="105"/>
      <c r="K513" s="105"/>
      <c r="L513" s="105"/>
    </row>
    <row r="514" spans="2:12">
      <c r="B514" s="125"/>
      <c r="C514" s="125"/>
      <c r="D514" s="125"/>
      <c r="E514" s="105"/>
      <c r="F514" s="105"/>
      <c r="G514" s="105"/>
      <c r="H514" s="105"/>
      <c r="I514" s="105"/>
      <c r="J514" s="105"/>
      <c r="K514" s="105"/>
      <c r="L514" s="105"/>
    </row>
    <row r="515" spans="2:12">
      <c r="B515" s="125"/>
      <c r="C515" s="125"/>
      <c r="D515" s="125"/>
      <c r="E515" s="105"/>
      <c r="F515" s="105"/>
      <c r="G515" s="105"/>
      <c r="H515" s="105"/>
      <c r="I515" s="105"/>
      <c r="J515" s="105"/>
      <c r="K515" s="105"/>
      <c r="L515" s="105"/>
    </row>
    <row r="516" spans="2:12">
      <c r="B516" s="125"/>
      <c r="C516" s="125"/>
      <c r="D516" s="125"/>
      <c r="E516" s="105"/>
      <c r="F516" s="105"/>
      <c r="G516" s="105"/>
      <c r="H516" s="105"/>
      <c r="I516" s="105"/>
      <c r="J516" s="105"/>
      <c r="K516" s="105"/>
      <c r="L516" s="105"/>
    </row>
    <row r="517" spans="2:12">
      <c r="B517" s="125"/>
      <c r="C517" s="125"/>
      <c r="D517" s="125"/>
      <c r="E517" s="105"/>
      <c r="F517" s="105"/>
      <c r="G517" s="105"/>
      <c r="H517" s="105"/>
      <c r="I517" s="105"/>
      <c r="J517" s="105"/>
      <c r="K517" s="105"/>
      <c r="L517" s="105"/>
    </row>
    <row r="518" spans="2:12">
      <c r="B518" s="125"/>
      <c r="C518" s="125"/>
      <c r="D518" s="125"/>
      <c r="E518" s="105"/>
      <c r="F518" s="105"/>
      <c r="G518" s="105"/>
      <c r="H518" s="105"/>
      <c r="I518" s="105"/>
      <c r="J518" s="105"/>
      <c r="K518" s="105"/>
      <c r="L518" s="105"/>
    </row>
    <row r="519" spans="2:12">
      <c r="B519" s="125"/>
      <c r="C519" s="125"/>
      <c r="D519" s="125"/>
      <c r="E519" s="105"/>
      <c r="F519" s="105"/>
      <c r="G519" s="105"/>
      <c r="H519" s="105"/>
      <c r="I519" s="105"/>
      <c r="J519" s="105"/>
      <c r="K519" s="105"/>
      <c r="L519" s="105"/>
    </row>
    <row r="520" spans="2:12">
      <c r="B520" s="125"/>
      <c r="C520" s="125"/>
      <c r="D520" s="125"/>
      <c r="E520" s="105"/>
      <c r="F520" s="105"/>
      <c r="G520" s="105"/>
      <c r="H520" s="105"/>
      <c r="I520" s="105"/>
      <c r="J520" s="105"/>
      <c r="K520" s="105"/>
      <c r="L520" s="105"/>
    </row>
    <row r="521" spans="2:12">
      <c r="B521" s="125"/>
      <c r="C521" s="125"/>
      <c r="D521" s="125"/>
      <c r="E521" s="105"/>
      <c r="F521" s="105"/>
      <c r="G521" s="105"/>
      <c r="H521" s="105"/>
      <c r="I521" s="105"/>
      <c r="J521" s="105"/>
      <c r="K521" s="105"/>
      <c r="L521" s="105"/>
    </row>
    <row r="522" spans="2:12">
      <c r="B522" s="125"/>
      <c r="C522" s="125"/>
      <c r="D522" s="125"/>
      <c r="E522" s="105"/>
      <c r="F522" s="105"/>
      <c r="G522" s="105"/>
      <c r="H522" s="105"/>
      <c r="I522" s="105"/>
      <c r="J522" s="105"/>
      <c r="K522" s="105"/>
      <c r="L522" s="105"/>
    </row>
    <row r="523" spans="2:12">
      <c r="B523" s="125"/>
      <c r="C523" s="125"/>
      <c r="D523" s="125"/>
      <c r="E523" s="105"/>
      <c r="F523" s="105"/>
      <c r="G523" s="105"/>
      <c r="H523" s="105"/>
      <c r="I523" s="105"/>
      <c r="J523" s="105"/>
      <c r="K523" s="105"/>
      <c r="L523" s="105"/>
    </row>
    <row r="524" spans="2:12">
      <c r="B524" s="125"/>
      <c r="C524" s="125"/>
      <c r="D524" s="125"/>
      <c r="E524" s="105"/>
      <c r="F524" s="105"/>
      <c r="G524" s="105"/>
      <c r="H524" s="105"/>
      <c r="I524" s="105"/>
      <c r="J524" s="105"/>
      <c r="K524" s="105"/>
      <c r="L524" s="105"/>
    </row>
    <row r="525" spans="2:12">
      <c r="B525" s="125"/>
      <c r="C525" s="125"/>
      <c r="D525" s="125"/>
      <c r="E525" s="105"/>
      <c r="F525" s="105"/>
      <c r="G525" s="105"/>
      <c r="H525" s="105"/>
      <c r="I525" s="105"/>
      <c r="J525" s="105"/>
      <c r="K525" s="105"/>
      <c r="L525" s="105"/>
    </row>
    <row r="526" spans="2:12">
      <c r="B526" s="125"/>
      <c r="C526" s="125"/>
      <c r="D526" s="125"/>
      <c r="E526" s="105"/>
      <c r="F526" s="105"/>
      <c r="G526" s="105"/>
      <c r="H526" s="105"/>
      <c r="I526" s="105"/>
      <c r="J526" s="105"/>
      <c r="K526" s="105"/>
      <c r="L526" s="105"/>
    </row>
    <row r="527" spans="2:12">
      <c r="B527" s="125"/>
      <c r="C527" s="125"/>
      <c r="D527" s="125"/>
      <c r="E527" s="105"/>
      <c r="F527" s="105"/>
      <c r="G527" s="105"/>
      <c r="H527" s="105"/>
      <c r="I527" s="105"/>
      <c r="J527" s="105"/>
      <c r="K527" s="105"/>
      <c r="L527" s="105"/>
    </row>
    <row r="528" spans="2:12">
      <c r="B528" s="125"/>
      <c r="C528" s="125"/>
      <c r="D528" s="125"/>
      <c r="E528" s="105"/>
      <c r="F528" s="105"/>
      <c r="G528" s="105"/>
      <c r="H528" s="105"/>
      <c r="I528" s="105"/>
      <c r="J528" s="105"/>
      <c r="K528" s="105"/>
      <c r="L528" s="105"/>
    </row>
    <row r="529" spans="2:12">
      <c r="B529" s="125"/>
      <c r="C529" s="125"/>
      <c r="D529" s="125"/>
      <c r="E529" s="105"/>
      <c r="F529" s="105"/>
      <c r="G529" s="105"/>
      <c r="H529" s="105"/>
      <c r="I529" s="105"/>
      <c r="J529" s="105"/>
      <c r="K529" s="105"/>
      <c r="L529" s="105"/>
    </row>
    <row r="530" spans="2:12">
      <c r="B530" s="125"/>
      <c r="C530" s="125"/>
      <c r="D530" s="125"/>
      <c r="E530" s="105"/>
      <c r="F530" s="105"/>
      <c r="G530" s="105"/>
      <c r="H530" s="105"/>
      <c r="I530" s="105"/>
      <c r="J530" s="105"/>
      <c r="K530" s="105"/>
      <c r="L530" s="10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139</v>
      </c>
      <c r="C1" s="77" t="s" vm="1">
        <v>204</v>
      </c>
    </row>
    <row r="2" spans="2:11">
      <c r="B2" s="56" t="s">
        <v>138</v>
      </c>
      <c r="C2" s="77" t="s">
        <v>205</v>
      </c>
    </row>
    <row r="3" spans="2:11">
      <c r="B3" s="56" t="s">
        <v>140</v>
      </c>
      <c r="C3" s="77" t="s">
        <v>206</v>
      </c>
    </row>
    <row r="4" spans="2:11">
      <c r="B4" s="56" t="s">
        <v>141</v>
      </c>
      <c r="C4" s="77">
        <v>2148</v>
      </c>
    </row>
    <row r="6" spans="2:11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96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63">
      <c r="B8" s="22" t="s">
        <v>113</v>
      </c>
      <c r="C8" s="30" t="s">
        <v>43</v>
      </c>
      <c r="D8" s="30" t="s">
        <v>60</v>
      </c>
      <c r="E8" s="30" t="s">
        <v>98</v>
      </c>
      <c r="F8" s="30" t="s">
        <v>99</v>
      </c>
      <c r="G8" s="30" t="s">
        <v>187</v>
      </c>
      <c r="H8" s="30" t="s">
        <v>186</v>
      </c>
      <c r="I8" s="30" t="s">
        <v>107</v>
      </c>
      <c r="J8" s="30" t="s">
        <v>142</v>
      </c>
      <c r="K8" s="31" t="s">
        <v>144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194</v>
      </c>
      <c r="H9" s="16"/>
      <c r="I9" s="16" t="s">
        <v>190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106" t="s">
        <v>46</v>
      </c>
      <c r="C11" s="107"/>
      <c r="D11" s="107"/>
      <c r="E11" s="107"/>
      <c r="F11" s="107"/>
      <c r="G11" s="108"/>
      <c r="H11" s="110"/>
      <c r="I11" s="108">
        <v>6.0930473519999984</v>
      </c>
      <c r="J11" s="111">
        <v>1</v>
      </c>
      <c r="K11" s="111">
        <f>I11/'סכום נכסי הקרן'!$C$42</f>
        <v>1.5774953833592258E-3</v>
      </c>
    </row>
    <row r="12" spans="2:11" ht="19.5" customHeight="1">
      <c r="B12" s="109" t="s">
        <v>34</v>
      </c>
      <c r="C12" s="107"/>
      <c r="D12" s="107"/>
      <c r="E12" s="107"/>
      <c r="F12" s="107"/>
      <c r="G12" s="108"/>
      <c r="H12" s="110"/>
      <c r="I12" s="108">
        <v>6.0930473519999984</v>
      </c>
      <c r="J12" s="111">
        <v>1</v>
      </c>
      <c r="K12" s="111">
        <f>I12/'סכום נכסי הקרן'!$C$42</f>
        <v>1.5774953833592258E-3</v>
      </c>
    </row>
    <row r="13" spans="2:11">
      <c r="B13" s="100" t="s">
        <v>1200</v>
      </c>
      <c r="C13" s="81"/>
      <c r="D13" s="81"/>
      <c r="E13" s="81"/>
      <c r="F13" s="81"/>
      <c r="G13" s="90"/>
      <c r="H13" s="92"/>
      <c r="I13" s="90">
        <v>4.9046299999999992</v>
      </c>
      <c r="J13" s="91">
        <v>0.804955175408261</v>
      </c>
      <c r="K13" s="91">
        <f>I13/'סכום נכסי הקרן'!$C$42</f>
        <v>1.2698130730176475E-3</v>
      </c>
    </row>
    <row r="14" spans="2:11">
      <c r="B14" s="86" t="s">
        <v>1201</v>
      </c>
      <c r="C14" s="83" t="s">
        <v>1202</v>
      </c>
      <c r="D14" s="96" t="s">
        <v>1203</v>
      </c>
      <c r="E14" s="96" t="s">
        <v>125</v>
      </c>
      <c r="F14" s="104">
        <v>43657</v>
      </c>
      <c r="G14" s="93">
        <v>179849.2</v>
      </c>
      <c r="H14" s="95">
        <v>1.1418999999999999</v>
      </c>
      <c r="I14" s="93">
        <v>2.0537699999999997</v>
      </c>
      <c r="J14" s="94">
        <v>0.33706778912950097</v>
      </c>
      <c r="K14" s="94">
        <f>I14/'סכום נכסי הקרן'!$C$42</f>
        <v>5.3172288123088881E-4</v>
      </c>
    </row>
    <row r="15" spans="2:11">
      <c r="B15" s="86" t="s">
        <v>1204</v>
      </c>
      <c r="C15" s="83" t="s">
        <v>1205</v>
      </c>
      <c r="D15" s="96" t="s">
        <v>1203</v>
      </c>
      <c r="E15" s="96" t="s">
        <v>125</v>
      </c>
      <c r="F15" s="104">
        <v>43696</v>
      </c>
      <c r="G15" s="93">
        <v>17419.999999999996</v>
      </c>
      <c r="H15" s="95">
        <v>1.3460000000000001</v>
      </c>
      <c r="I15" s="93">
        <v>0.23446999999999998</v>
      </c>
      <c r="J15" s="94">
        <v>3.8481565373529703E-2</v>
      </c>
      <c r="K15" s="94">
        <f>I15/'סכום נכסי הקרן'!$C$42</f>
        <v>6.0704491721179345E-5</v>
      </c>
    </row>
    <row r="16" spans="2:11" s="6" customFormat="1">
      <c r="B16" s="86" t="s">
        <v>1206</v>
      </c>
      <c r="C16" s="83" t="s">
        <v>1207</v>
      </c>
      <c r="D16" s="96" t="s">
        <v>1203</v>
      </c>
      <c r="E16" s="96" t="s">
        <v>125</v>
      </c>
      <c r="F16" s="104">
        <v>43642</v>
      </c>
      <c r="G16" s="93">
        <v>7004.1999999999989</v>
      </c>
      <c r="H16" s="95">
        <v>2.5529999999999999</v>
      </c>
      <c r="I16" s="93">
        <v>0.17881999999999995</v>
      </c>
      <c r="J16" s="94">
        <v>2.9348204546827229E-2</v>
      </c>
      <c r="K16" s="94">
        <f>I16/'סכום נכסי הקרן'!$C$42</f>
        <v>4.6296657182502189E-5</v>
      </c>
    </row>
    <row r="17" spans="2:11" s="6" customFormat="1">
      <c r="B17" s="86" t="s">
        <v>1208</v>
      </c>
      <c r="C17" s="83" t="s">
        <v>1209</v>
      </c>
      <c r="D17" s="96" t="s">
        <v>1203</v>
      </c>
      <c r="E17" s="96" t="s">
        <v>125</v>
      </c>
      <c r="F17" s="104">
        <v>43627</v>
      </c>
      <c r="G17" s="93">
        <v>118836.44999999998</v>
      </c>
      <c r="H17" s="95">
        <v>1.9501999999999999</v>
      </c>
      <c r="I17" s="93">
        <v>2.3175100000000004</v>
      </c>
      <c r="J17" s="94">
        <v>0.38035319046704841</v>
      </c>
      <c r="K17" s="94">
        <f>I17/'סכום נכסי הקרן'!$C$42</f>
        <v>6.0000540200772119E-4</v>
      </c>
    </row>
    <row r="18" spans="2:11" s="6" customFormat="1">
      <c r="B18" s="86" t="s">
        <v>1210</v>
      </c>
      <c r="C18" s="83" t="s">
        <v>1211</v>
      </c>
      <c r="D18" s="96" t="s">
        <v>1203</v>
      </c>
      <c r="E18" s="96" t="s">
        <v>125</v>
      </c>
      <c r="F18" s="104">
        <v>43621</v>
      </c>
      <c r="G18" s="93">
        <v>10592.999999999998</v>
      </c>
      <c r="H18" s="95">
        <v>2.6572</v>
      </c>
      <c r="I18" s="93">
        <v>0.28147999999999995</v>
      </c>
      <c r="J18" s="94">
        <v>4.6196916540884293E-2</v>
      </c>
      <c r="K18" s="94">
        <f>I18/'סכום נכסי הקרן'!$C$42</f>
        <v>7.287542256867643E-5</v>
      </c>
    </row>
    <row r="19" spans="2:11">
      <c r="B19" s="86" t="s">
        <v>1212</v>
      </c>
      <c r="C19" s="83" t="s">
        <v>1213</v>
      </c>
      <c r="D19" s="96" t="s">
        <v>1203</v>
      </c>
      <c r="E19" s="96" t="s">
        <v>125</v>
      </c>
      <c r="F19" s="104">
        <v>43733</v>
      </c>
      <c r="G19" s="93">
        <v>38301.999999999993</v>
      </c>
      <c r="H19" s="95">
        <v>-0.4214</v>
      </c>
      <c r="I19" s="93">
        <v>-0.16141999999999995</v>
      </c>
      <c r="J19" s="94">
        <v>-2.649249064952942E-2</v>
      </c>
      <c r="K19" s="94">
        <f>I19/'סכום נכסי הקרן'!$C$42</f>
        <v>-4.179178169332012E-5</v>
      </c>
    </row>
    <row r="20" spans="2:11">
      <c r="B20" s="82"/>
      <c r="C20" s="83"/>
      <c r="D20" s="83"/>
      <c r="E20" s="83"/>
      <c r="F20" s="83"/>
      <c r="G20" s="93"/>
      <c r="H20" s="95"/>
      <c r="I20" s="83"/>
      <c r="J20" s="94"/>
      <c r="K20" s="83"/>
    </row>
    <row r="21" spans="2:11">
      <c r="B21" s="100" t="s">
        <v>182</v>
      </c>
      <c r="C21" s="81"/>
      <c r="D21" s="81"/>
      <c r="E21" s="81"/>
      <c r="F21" s="81"/>
      <c r="G21" s="90"/>
      <c r="H21" s="92"/>
      <c r="I21" s="90">
        <v>1.0447211009999999</v>
      </c>
      <c r="J21" s="91">
        <v>0.17146118200723942</v>
      </c>
      <c r="K21" s="91">
        <f>I21/'סכום נכסי הקרן'!$C$42</f>
        <v>2.7047922304173613E-4</v>
      </c>
    </row>
    <row r="22" spans="2:11">
      <c r="B22" s="86" t="s">
        <v>1214</v>
      </c>
      <c r="C22" s="83" t="s">
        <v>1215</v>
      </c>
      <c r="D22" s="96" t="s">
        <v>1203</v>
      </c>
      <c r="E22" s="96" t="s">
        <v>127</v>
      </c>
      <c r="F22" s="104">
        <v>43699</v>
      </c>
      <c r="G22" s="93">
        <v>2663.4999999999995</v>
      </c>
      <c r="H22" s="95">
        <v>-1.804</v>
      </c>
      <c r="I22" s="93">
        <v>-4.8049999999999989E-2</v>
      </c>
      <c r="J22" s="94">
        <v>-7.8860375152390583E-3</v>
      </c>
      <c r="K22" s="94">
        <f>I22/'סכום נכסי הקרן'!$C$42</f>
        <v>-1.2440187773287275E-5</v>
      </c>
    </row>
    <row r="23" spans="2:11">
      <c r="B23" s="86" t="s">
        <v>1216</v>
      </c>
      <c r="C23" s="83" t="s">
        <v>1217</v>
      </c>
      <c r="D23" s="96" t="s">
        <v>1203</v>
      </c>
      <c r="E23" s="96" t="s">
        <v>127</v>
      </c>
      <c r="F23" s="104">
        <v>43703</v>
      </c>
      <c r="G23" s="93">
        <v>1088.7170399999998</v>
      </c>
      <c r="H23" s="95">
        <v>-2.0516999999999999</v>
      </c>
      <c r="I23" s="93">
        <v>-2.2337035999999998E-2</v>
      </c>
      <c r="J23" s="94">
        <v>-3.6659875936575527E-3</v>
      </c>
      <c r="K23" s="94">
        <f>I23/'סכום נכסי הקרן'!$C$42</f>
        <v>-5.7830785044469866E-6</v>
      </c>
    </row>
    <row r="24" spans="2:11">
      <c r="B24" s="86" t="s">
        <v>1218</v>
      </c>
      <c r="C24" s="83" t="s">
        <v>1219</v>
      </c>
      <c r="D24" s="96" t="s">
        <v>1203</v>
      </c>
      <c r="E24" s="96" t="s">
        <v>127</v>
      </c>
      <c r="F24" s="104">
        <v>43726</v>
      </c>
      <c r="G24" s="93">
        <v>9557.1799999999985</v>
      </c>
      <c r="H24" s="95">
        <v>1.302</v>
      </c>
      <c r="I24" s="93">
        <v>0.12442999999999999</v>
      </c>
      <c r="J24" s="94">
        <v>2.042163679544633E-2</v>
      </c>
      <c r="K24" s="94">
        <f>I24/'סכום נכסי הקרן'!$C$42</f>
        <v>3.2215037765455479E-5</v>
      </c>
    </row>
    <row r="25" spans="2:11">
      <c r="B25" s="86" t="s">
        <v>1220</v>
      </c>
      <c r="C25" s="83" t="s">
        <v>1221</v>
      </c>
      <c r="D25" s="96" t="s">
        <v>1203</v>
      </c>
      <c r="E25" s="96" t="s">
        <v>127</v>
      </c>
      <c r="F25" s="104">
        <v>43678</v>
      </c>
      <c r="G25" s="93">
        <v>3746.7435349999996</v>
      </c>
      <c r="H25" s="95">
        <v>1.6720999999999999</v>
      </c>
      <c r="I25" s="93">
        <v>6.264779899999999E-2</v>
      </c>
      <c r="J25" s="94">
        <v>1.0281850013759751E-2</v>
      </c>
      <c r="K25" s="94">
        <f>I25/'סכום נכסי הקרן'!$C$42</f>
        <v>1.6219570929097996E-5</v>
      </c>
    </row>
    <row r="26" spans="2:11">
      <c r="B26" s="86" t="s">
        <v>1222</v>
      </c>
      <c r="C26" s="83" t="s">
        <v>1223</v>
      </c>
      <c r="D26" s="96" t="s">
        <v>1203</v>
      </c>
      <c r="E26" s="96" t="s">
        <v>127</v>
      </c>
      <c r="F26" s="104">
        <v>43650</v>
      </c>
      <c r="G26" s="93">
        <v>22461.509999999995</v>
      </c>
      <c r="H26" s="95">
        <v>3.851</v>
      </c>
      <c r="I26" s="93">
        <v>0.86499999999999988</v>
      </c>
      <c r="J26" s="94">
        <v>0.1419650874231381</v>
      </c>
      <c r="K26" s="94">
        <f>I26/'סכום נכסי הקרן'!$C$42</f>
        <v>2.2394927000818924E-4</v>
      </c>
    </row>
    <row r="27" spans="2:11">
      <c r="B27" s="86" t="s">
        <v>1224</v>
      </c>
      <c r="C27" s="83" t="s">
        <v>1225</v>
      </c>
      <c r="D27" s="96" t="s">
        <v>1203</v>
      </c>
      <c r="E27" s="96" t="s">
        <v>128</v>
      </c>
      <c r="F27" s="104">
        <v>43678</v>
      </c>
      <c r="G27" s="93">
        <v>4052.6069279999997</v>
      </c>
      <c r="H27" s="95">
        <v>-1.1184000000000001</v>
      </c>
      <c r="I27" s="93">
        <v>-4.5324131999999989E-2</v>
      </c>
      <c r="J27" s="94">
        <v>-7.4386640020321975E-3</v>
      </c>
      <c r="K27" s="94">
        <f>I27/'סכום נכסי הקרן'!$C$42</f>
        <v>-1.1734458121566254E-5</v>
      </c>
    </row>
    <row r="28" spans="2:11">
      <c r="B28" s="86" t="s">
        <v>1226</v>
      </c>
      <c r="C28" s="83" t="s">
        <v>1227</v>
      </c>
      <c r="D28" s="96" t="s">
        <v>1203</v>
      </c>
      <c r="E28" s="96" t="s">
        <v>128</v>
      </c>
      <c r="F28" s="104">
        <v>43677</v>
      </c>
      <c r="G28" s="93">
        <v>2044.7681809999997</v>
      </c>
      <c r="H28" s="95">
        <v>-0.2109</v>
      </c>
      <c r="I28" s="93">
        <v>-4.3125309999999988E-3</v>
      </c>
      <c r="J28" s="94">
        <v>-7.0777900627744868E-4</v>
      </c>
      <c r="K28" s="94">
        <f>I28/'סכום נכסי הקרן'!$C$42</f>
        <v>-1.1165181148412558E-6</v>
      </c>
    </row>
    <row r="29" spans="2:11">
      <c r="B29" s="86" t="s">
        <v>1228</v>
      </c>
      <c r="C29" s="83" t="s">
        <v>1229</v>
      </c>
      <c r="D29" s="96" t="s">
        <v>1203</v>
      </c>
      <c r="E29" s="96" t="s">
        <v>128</v>
      </c>
      <c r="F29" s="104">
        <v>43677</v>
      </c>
      <c r="G29" s="93">
        <v>2045.1500949999995</v>
      </c>
      <c r="H29" s="95">
        <v>-0.1923</v>
      </c>
      <c r="I29" s="93">
        <v>-3.9329989999999995E-3</v>
      </c>
      <c r="J29" s="94">
        <v>-6.4548964956082631E-4</v>
      </c>
      <c r="K29" s="94">
        <f>I29/'סכום נכסי הקרן'!$C$42</f>
        <v>-1.018256942188368E-6</v>
      </c>
    </row>
    <row r="30" spans="2:11">
      <c r="B30" s="86" t="s">
        <v>1230</v>
      </c>
      <c r="C30" s="83" t="s">
        <v>1231</v>
      </c>
      <c r="D30" s="96" t="s">
        <v>1203</v>
      </c>
      <c r="E30" s="96" t="s">
        <v>128</v>
      </c>
      <c r="F30" s="104">
        <v>43720</v>
      </c>
      <c r="G30" s="93">
        <v>26948.449999999997</v>
      </c>
      <c r="H30" s="95">
        <v>0.43269999999999997</v>
      </c>
      <c r="I30" s="93">
        <v>0.11659999999999998</v>
      </c>
      <c r="J30" s="94">
        <v>1.9136565541662313E-2</v>
      </c>
      <c r="K30" s="94">
        <f>I30/'סכום נכסי הקרן'!$C$42</f>
        <v>3.0187843795323544E-5</v>
      </c>
    </row>
    <row r="31" spans="2:11">
      <c r="B31" s="82"/>
      <c r="C31" s="83"/>
      <c r="D31" s="83"/>
      <c r="E31" s="83"/>
      <c r="F31" s="83"/>
      <c r="G31" s="93"/>
      <c r="H31" s="95"/>
      <c r="I31" s="83"/>
      <c r="J31" s="94"/>
      <c r="K31" s="83"/>
    </row>
    <row r="32" spans="2:11">
      <c r="B32" s="100" t="s">
        <v>181</v>
      </c>
      <c r="C32" s="81"/>
      <c r="D32" s="81"/>
      <c r="E32" s="81"/>
      <c r="F32" s="81"/>
      <c r="G32" s="90"/>
      <c r="H32" s="92"/>
      <c r="I32" s="90">
        <v>0.14369625099999997</v>
      </c>
      <c r="J32" s="91">
        <v>2.3583642584499645E-2</v>
      </c>
      <c r="K32" s="91">
        <f>I32/'סכום נכסי הקרן'!$C$42</f>
        <v>3.720308729984223E-5</v>
      </c>
    </row>
    <row r="33" spans="2:11">
      <c r="B33" s="86" t="s">
        <v>1232</v>
      </c>
      <c r="C33" s="83" t="s">
        <v>1233</v>
      </c>
      <c r="D33" s="96" t="s">
        <v>1203</v>
      </c>
      <c r="E33" s="96" t="s">
        <v>126</v>
      </c>
      <c r="F33" s="104">
        <v>43614</v>
      </c>
      <c r="G33" s="93">
        <v>83.447999999999979</v>
      </c>
      <c r="H33" s="95">
        <v>0.17519999999999999</v>
      </c>
      <c r="I33" s="93">
        <v>1.4617800000000001E-4</v>
      </c>
      <c r="J33" s="94">
        <v>2.3990950924091889E-5</v>
      </c>
      <c r="K33" s="94">
        <f>I33/'סכום נכסי הקרן'!$C$42</f>
        <v>3.7845614325152711E-8</v>
      </c>
    </row>
    <row r="34" spans="2:11">
      <c r="B34" s="86" t="s">
        <v>1232</v>
      </c>
      <c r="C34" s="83" t="s">
        <v>1234</v>
      </c>
      <c r="D34" s="96" t="s">
        <v>1203</v>
      </c>
      <c r="E34" s="96" t="s">
        <v>126</v>
      </c>
      <c r="F34" s="104">
        <v>43626</v>
      </c>
      <c r="G34" s="93">
        <v>16689.599999999995</v>
      </c>
      <c r="H34" s="95">
        <v>0.86009999999999998</v>
      </c>
      <c r="I34" s="93">
        <v>0.14355007299999997</v>
      </c>
      <c r="J34" s="94">
        <v>2.3559651633575554E-2</v>
      </c>
      <c r="K34" s="94">
        <f>I34/'סכום נכסי הקרן'!$C$42</f>
        <v>3.716524168551708E-5</v>
      </c>
    </row>
    <row r="35" spans="2:11">
      <c r="B35" s="82"/>
      <c r="C35" s="83"/>
      <c r="D35" s="83"/>
      <c r="E35" s="83"/>
      <c r="F35" s="83"/>
      <c r="G35" s="93"/>
      <c r="H35" s="95"/>
      <c r="I35" s="83"/>
      <c r="J35" s="94"/>
      <c r="K35" s="83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123" t="s">
        <v>203</v>
      </c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123" t="s">
        <v>109</v>
      </c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123" t="s">
        <v>185</v>
      </c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123" t="s">
        <v>193</v>
      </c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99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2:11">
      <c r="B117" s="99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>
      <c r="B119" s="99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2:11"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2:11">
      <c r="B121" s="99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2:11"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2:11">
      <c r="B123" s="99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2:11">
      <c r="B124" s="99"/>
      <c r="C124" s="99"/>
      <c r="D124" s="99"/>
      <c r="E124" s="99"/>
      <c r="F124" s="99"/>
      <c r="G124" s="99"/>
      <c r="H124" s="99"/>
      <c r="I124" s="99"/>
      <c r="J124" s="99"/>
      <c r="K124" s="99"/>
    </row>
    <row r="125" spans="2:11">
      <c r="B125" s="99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2:11"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2:11">
      <c r="B127" s="99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2:11">
      <c r="B128" s="99"/>
      <c r="C128" s="99"/>
      <c r="D128" s="99"/>
      <c r="E128" s="99"/>
      <c r="F128" s="99"/>
      <c r="G128" s="99"/>
      <c r="H128" s="99"/>
      <c r="I128" s="99"/>
      <c r="J128" s="99"/>
      <c r="K128" s="99"/>
    </row>
    <row r="129" spans="2:11">
      <c r="B129" s="99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2:11"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2:11"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2:11">
      <c r="B132" s="99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2:11">
      <c r="B133" s="99"/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2:11">
      <c r="B134" s="99"/>
      <c r="C134" s="99"/>
      <c r="D134" s="99"/>
      <c r="E134" s="99"/>
      <c r="F134" s="99"/>
      <c r="G134" s="99"/>
      <c r="H134" s="99"/>
      <c r="I134" s="99"/>
      <c r="J134" s="99"/>
      <c r="K134" s="99"/>
    </row>
    <row r="135" spans="2:11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25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25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25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25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25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25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25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25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25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25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25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25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25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25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25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25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25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25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25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25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25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25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25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25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25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25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25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25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25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25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25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25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25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25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25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25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25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25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25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25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25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25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25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25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25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25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25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25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25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25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25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25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25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25"/>
      <c r="C565" s="125"/>
      <c r="D565" s="125"/>
      <c r="E565" s="105"/>
      <c r="F565" s="105"/>
      <c r="G565" s="105"/>
      <c r="H565" s="105"/>
      <c r="I565" s="105"/>
      <c r="J565" s="105"/>
      <c r="K565" s="105"/>
    </row>
    <row r="566" spans="2:11">
      <c r="B566" s="125"/>
      <c r="C566" s="125"/>
      <c r="D566" s="125"/>
      <c r="E566" s="105"/>
      <c r="F566" s="105"/>
      <c r="G566" s="105"/>
      <c r="H566" s="105"/>
      <c r="I566" s="105"/>
      <c r="J566" s="105"/>
      <c r="K566" s="105"/>
    </row>
    <row r="567" spans="2:11">
      <c r="B567" s="125"/>
      <c r="C567" s="125"/>
      <c r="D567" s="125"/>
      <c r="E567" s="105"/>
      <c r="F567" s="105"/>
      <c r="G567" s="105"/>
      <c r="H567" s="105"/>
      <c r="I567" s="105"/>
      <c r="J567" s="105"/>
      <c r="K567" s="105"/>
    </row>
    <row r="568" spans="2:11">
      <c r="B568" s="125"/>
      <c r="C568" s="125"/>
      <c r="D568" s="125"/>
      <c r="E568" s="105"/>
      <c r="F568" s="105"/>
      <c r="G568" s="105"/>
      <c r="H568" s="105"/>
      <c r="I568" s="105"/>
      <c r="J568" s="105"/>
      <c r="K568" s="105"/>
    </row>
    <row r="569" spans="2:11">
      <c r="B569" s="125"/>
      <c r="C569" s="125"/>
      <c r="D569" s="125"/>
      <c r="E569" s="105"/>
      <c r="F569" s="105"/>
      <c r="G569" s="105"/>
      <c r="H569" s="105"/>
      <c r="I569" s="105"/>
      <c r="J569" s="105"/>
      <c r="K569" s="105"/>
    </row>
    <row r="570" spans="2:11">
      <c r="B570" s="125"/>
      <c r="C570" s="125"/>
      <c r="D570" s="125"/>
      <c r="E570" s="105"/>
      <c r="F570" s="105"/>
      <c r="G570" s="105"/>
      <c r="H570" s="105"/>
      <c r="I570" s="105"/>
      <c r="J570" s="105"/>
      <c r="K570" s="105"/>
    </row>
    <row r="571" spans="2:11">
      <c r="B571" s="125"/>
      <c r="C571" s="125"/>
      <c r="D571" s="125"/>
      <c r="E571" s="105"/>
      <c r="F571" s="105"/>
      <c r="G571" s="105"/>
      <c r="H571" s="105"/>
      <c r="I571" s="105"/>
      <c r="J571" s="105"/>
      <c r="K571" s="105"/>
    </row>
    <row r="572" spans="2:11">
      <c r="B572" s="125"/>
      <c r="C572" s="125"/>
      <c r="D572" s="125"/>
      <c r="E572" s="105"/>
      <c r="F572" s="105"/>
      <c r="G572" s="105"/>
      <c r="H572" s="105"/>
      <c r="I572" s="105"/>
      <c r="J572" s="105"/>
      <c r="K572" s="105"/>
    </row>
    <row r="573" spans="2:11">
      <c r="B573" s="125"/>
      <c r="C573" s="125"/>
      <c r="D573" s="125"/>
      <c r="E573" s="105"/>
      <c r="F573" s="105"/>
      <c r="G573" s="105"/>
      <c r="H573" s="105"/>
      <c r="I573" s="105"/>
      <c r="J573" s="105"/>
      <c r="K573" s="105"/>
    </row>
    <row r="574" spans="2:11">
      <c r="B574" s="125"/>
      <c r="C574" s="125"/>
      <c r="D574" s="125"/>
      <c r="E574" s="105"/>
      <c r="F574" s="105"/>
      <c r="G574" s="105"/>
      <c r="H574" s="105"/>
      <c r="I574" s="105"/>
      <c r="J574" s="105"/>
      <c r="K574" s="105"/>
    </row>
    <row r="575" spans="2:11">
      <c r="B575" s="125"/>
      <c r="C575" s="125"/>
      <c r="D575" s="125"/>
      <c r="E575" s="105"/>
      <c r="F575" s="105"/>
      <c r="G575" s="105"/>
      <c r="H575" s="105"/>
      <c r="I575" s="105"/>
      <c r="J575" s="105"/>
      <c r="K575" s="105"/>
    </row>
    <row r="576" spans="2:11">
      <c r="B576" s="125"/>
      <c r="C576" s="125"/>
      <c r="D576" s="125"/>
      <c r="E576" s="105"/>
      <c r="F576" s="105"/>
      <c r="G576" s="105"/>
      <c r="H576" s="105"/>
      <c r="I576" s="105"/>
      <c r="J576" s="105"/>
      <c r="K576" s="105"/>
    </row>
    <row r="577" spans="2:11">
      <c r="B577" s="125"/>
      <c r="C577" s="125"/>
      <c r="D577" s="125"/>
      <c r="E577" s="105"/>
      <c r="F577" s="105"/>
      <c r="G577" s="105"/>
      <c r="H577" s="105"/>
      <c r="I577" s="105"/>
      <c r="J577" s="105"/>
      <c r="K577" s="105"/>
    </row>
    <row r="578" spans="2:11">
      <c r="B578" s="125"/>
      <c r="C578" s="125"/>
      <c r="D578" s="125"/>
      <c r="E578" s="105"/>
      <c r="F578" s="105"/>
      <c r="G578" s="105"/>
      <c r="H578" s="105"/>
      <c r="I578" s="105"/>
      <c r="J578" s="105"/>
      <c r="K578" s="105"/>
    </row>
    <row r="579" spans="2:11">
      <c r="B579" s="125"/>
      <c r="C579" s="125"/>
      <c r="D579" s="125"/>
      <c r="E579" s="105"/>
      <c r="F579" s="105"/>
      <c r="G579" s="105"/>
      <c r="H579" s="105"/>
      <c r="I579" s="105"/>
      <c r="J579" s="105"/>
      <c r="K579" s="105"/>
    </row>
    <row r="580" spans="2:11">
      <c r="B580" s="125"/>
      <c r="C580" s="125"/>
      <c r="D580" s="125"/>
      <c r="E580" s="105"/>
      <c r="F580" s="105"/>
      <c r="G580" s="105"/>
      <c r="H580" s="105"/>
      <c r="I580" s="105"/>
      <c r="J580" s="105"/>
      <c r="K580" s="105"/>
    </row>
    <row r="581" spans="2:11">
      <c r="B581" s="125"/>
      <c r="C581" s="125"/>
      <c r="D581" s="125"/>
      <c r="E581" s="105"/>
      <c r="F581" s="105"/>
      <c r="G581" s="105"/>
      <c r="H581" s="105"/>
      <c r="I581" s="105"/>
      <c r="J581" s="105"/>
      <c r="K581" s="105"/>
    </row>
    <row r="582" spans="2:11">
      <c r="B582" s="125"/>
      <c r="C582" s="125"/>
      <c r="D582" s="125"/>
      <c r="E582" s="105"/>
      <c r="F582" s="105"/>
      <c r="G582" s="105"/>
      <c r="H582" s="105"/>
      <c r="I582" s="105"/>
      <c r="J582" s="105"/>
      <c r="K582" s="105"/>
    </row>
    <row r="583" spans="2:11">
      <c r="B583" s="125"/>
      <c r="C583" s="125"/>
      <c r="D583" s="125"/>
      <c r="E583" s="105"/>
      <c r="F583" s="105"/>
      <c r="G583" s="105"/>
      <c r="H583" s="105"/>
      <c r="I583" s="105"/>
      <c r="J583" s="105"/>
      <c r="K583" s="105"/>
    </row>
    <row r="584" spans="2:11">
      <c r="B584" s="125"/>
      <c r="C584" s="125"/>
      <c r="D584" s="125"/>
      <c r="E584" s="105"/>
      <c r="F584" s="105"/>
      <c r="G584" s="105"/>
      <c r="H584" s="105"/>
      <c r="I584" s="105"/>
      <c r="J584" s="105"/>
      <c r="K584" s="105"/>
    </row>
    <row r="585" spans="2:11">
      <c r="B585" s="125"/>
      <c r="C585" s="125"/>
      <c r="D585" s="125"/>
      <c r="E585" s="105"/>
      <c r="F585" s="105"/>
      <c r="G585" s="105"/>
      <c r="H585" s="105"/>
      <c r="I585" s="105"/>
      <c r="J585" s="105"/>
      <c r="K585" s="105"/>
    </row>
    <row r="586" spans="2:11">
      <c r="B586" s="125"/>
      <c r="C586" s="125"/>
      <c r="D586" s="125"/>
      <c r="E586" s="105"/>
      <c r="F586" s="105"/>
      <c r="G586" s="105"/>
      <c r="H586" s="105"/>
      <c r="I586" s="105"/>
      <c r="J586" s="105"/>
      <c r="K586" s="105"/>
    </row>
    <row r="587" spans="2:11">
      <c r="B587" s="125"/>
      <c r="C587" s="125"/>
      <c r="D587" s="125"/>
      <c r="E587" s="105"/>
      <c r="F587" s="105"/>
      <c r="G587" s="105"/>
      <c r="H587" s="105"/>
      <c r="I587" s="105"/>
      <c r="J587" s="105"/>
      <c r="K587" s="105"/>
    </row>
    <row r="588" spans="2:11">
      <c r="B588" s="125"/>
      <c r="C588" s="125"/>
      <c r="D588" s="125"/>
      <c r="E588" s="105"/>
      <c r="F588" s="105"/>
      <c r="G588" s="105"/>
      <c r="H588" s="105"/>
      <c r="I588" s="105"/>
      <c r="J588" s="105"/>
      <c r="K588" s="105"/>
    </row>
    <row r="589" spans="2:11">
      <c r="B589" s="125"/>
      <c r="C589" s="125"/>
      <c r="D589" s="125"/>
      <c r="E589" s="105"/>
      <c r="F589" s="105"/>
      <c r="G589" s="105"/>
      <c r="H589" s="105"/>
      <c r="I589" s="105"/>
      <c r="J589" s="105"/>
      <c r="K589" s="105"/>
    </row>
    <row r="590" spans="2:11">
      <c r="B590" s="125"/>
      <c r="C590" s="125"/>
      <c r="D590" s="125"/>
      <c r="E590" s="105"/>
      <c r="F590" s="105"/>
      <c r="G590" s="105"/>
      <c r="H590" s="105"/>
      <c r="I590" s="105"/>
      <c r="J590" s="105"/>
      <c r="K590" s="105"/>
    </row>
    <row r="591" spans="2:11">
      <c r="B591" s="125"/>
      <c r="C591" s="125"/>
      <c r="D591" s="125"/>
      <c r="E591" s="105"/>
      <c r="F591" s="105"/>
      <c r="G591" s="105"/>
      <c r="H591" s="105"/>
      <c r="I591" s="105"/>
      <c r="J591" s="105"/>
      <c r="K591" s="105"/>
    </row>
    <row r="592" spans="2:11">
      <c r="B592" s="125"/>
      <c r="C592" s="125"/>
      <c r="D592" s="125"/>
      <c r="E592" s="105"/>
      <c r="F592" s="105"/>
      <c r="G592" s="105"/>
      <c r="H592" s="105"/>
      <c r="I592" s="105"/>
      <c r="J592" s="105"/>
      <c r="K592" s="105"/>
    </row>
    <row r="593" spans="2:11">
      <c r="B593" s="125"/>
      <c r="C593" s="125"/>
      <c r="D593" s="125"/>
      <c r="E593" s="105"/>
      <c r="F593" s="105"/>
      <c r="G593" s="105"/>
      <c r="H593" s="105"/>
      <c r="I593" s="105"/>
      <c r="J593" s="105"/>
      <c r="K593" s="105"/>
    </row>
    <row r="594" spans="2:11">
      <c r="B594" s="125"/>
      <c r="C594" s="125"/>
      <c r="D594" s="125"/>
      <c r="E594" s="105"/>
      <c r="F594" s="105"/>
      <c r="G594" s="105"/>
      <c r="H594" s="105"/>
      <c r="I594" s="105"/>
      <c r="J594" s="105"/>
      <c r="K594" s="105"/>
    </row>
    <row r="595" spans="2:11">
      <c r="B595" s="125"/>
      <c r="C595" s="125"/>
      <c r="D595" s="125"/>
      <c r="E595" s="105"/>
      <c r="F595" s="105"/>
      <c r="G595" s="105"/>
      <c r="H595" s="105"/>
      <c r="I595" s="105"/>
      <c r="J595" s="105"/>
      <c r="K595" s="105"/>
    </row>
    <row r="596" spans="2:11">
      <c r="B596" s="125"/>
      <c r="C596" s="125"/>
      <c r="D596" s="125"/>
      <c r="E596" s="105"/>
      <c r="F596" s="105"/>
      <c r="G596" s="105"/>
      <c r="H596" s="105"/>
      <c r="I596" s="105"/>
      <c r="J596" s="105"/>
      <c r="K596" s="105"/>
    </row>
    <row r="597" spans="2:11">
      <c r="B597" s="125"/>
      <c r="C597" s="125"/>
      <c r="D597" s="125"/>
      <c r="E597" s="105"/>
      <c r="F597" s="105"/>
      <c r="G597" s="105"/>
      <c r="H597" s="105"/>
      <c r="I597" s="105"/>
      <c r="J597" s="105"/>
      <c r="K597" s="105"/>
    </row>
    <row r="598" spans="2:11">
      <c r="B598" s="125"/>
      <c r="C598" s="125"/>
      <c r="D598" s="125"/>
      <c r="E598" s="105"/>
      <c r="F598" s="105"/>
      <c r="G598" s="105"/>
      <c r="H598" s="105"/>
      <c r="I598" s="105"/>
      <c r="J598" s="105"/>
      <c r="K598" s="105"/>
    </row>
    <row r="599" spans="2:11">
      <c r="B599" s="125"/>
      <c r="C599" s="125"/>
      <c r="D599" s="125"/>
      <c r="E599" s="105"/>
      <c r="F599" s="105"/>
      <c r="G599" s="105"/>
      <c r="H599" s="105"/>
      <c r="I599" s="105"/>
      <c r="J599" s="105"/>
      <c r="K599" s="105"/>
    </row>
    <row r="600" spans="2:11">
      <c r="B600" s="125"/>
      <c r="C600" s="125"/>
      <c r="D600" s="125"/>
      <c r="E600" s="105"/>
      <c r="F600" s="105"/>
      <c r="G600" s="105"/>
      <c r="H600" s="105"/>
      <c r="I600" s="105"/>
      <c r="J600" s="105"/>
      <c r="K600" s="105"/>
    </row>
    <row r="601" spans="2:11">
      <c r="B601" s="125"/>
      <c r="C601" s="125"/>
      <c r="D601" s="125"/>
      <c r="E601" s="105"/>
      <c r="F601" s="105"/>
      <c r="G601" s="105"/>
      <c r="H601" s="105"/>
      <c r="I601" s="105"/>
      <c r="J601" s="105"/>
      <c r="K601" s="105"/>
    </row>
    <row r="602" spans="2:11">
      <c r="B602" s="125"/>
      <c r="C602" s="125"/>
      <c r="D602" s="125"/>
      <c r="E602" s="105"/>
      <c r="F602" s="105"/>
      <c r="G602" s="105"/>
      <c r="H602" s="105"/>
      <c r="I602" s="105"/>
      <c r="J602" s="105"/>
      <c r="K602" s="105"/>
    </row>
    <row r="603" spans="2:11">
      <c r="B603" s="125"/>
      <c r="C603" s="125"/>
      <c r="D603" s="125"/>
      <c r="E603" s="105"/>
      <c r="F603" s="105"/>
      <c r="G603" s="105"/>
      <c r="H603" s="105"/>
      <c r="I603" s="105"/>
      <c r="J603" s="105"/>
      <c r="K603" s="105"/>
    </row>
    <row r="604" spans="2:11">
      <c r="B604" s="125"/>
      <c r="C604" s="125"/>
      <c r="D604" s="125"/>
      <c r="E604" s="105"/>
      <c r="F604" s="105"/>
      <c r="G604" s="105"/>
      <c r="H604" s="105"/>
      <c r="I604" s="105"/>
      <c r="J604" s="105"/>
      <c r="K604" s="105"/>
    </row>
    <row r="605" spans="2:11">
      <c r="B605" s="125"/>
      <c r="C605" s="125"/>
      <c r="D605" s="125"/>
      <c r="E605" s="105"/>
      <c r="F605" s="105"/>
      <c r="G605" s="105"/>
      <c r="H605" s="105"/>
      <c r="I605" s="105"/>
      <c r="J605" s="105"/>
      <c r="K605" s="105"/>
    </row>
    <row r="606" spans="2:11">
      <c r="B606" s="125"/>
      <c r="C606" s="125"/>
      <c r="D606" s="125"/>
      <c r="E606" s="105"/>
      <c r="F606" s="105"/>
      <c r="G606" s="105"/>
      <c r="H606" s="105"/>
      <c r="I606" s="105"/>
      <c r="J606" s="105"/>
      <c r="K606" s="105"/>
    </row>
    <row r="607" spans="2:11">
      <c r="B607" s="125"/>
      <c r="C607" s="125"/>
      <c r="D607" s="125"/>
      <c r="E607" s="105"/>
      <c r="F607" s="105"/>
      <c r="G607" s="105"/>
      <c r="H607" s="105"/>
      <c r="I607" s="105"/>
      <c r="J607" s="105"/>
      <c r="K607" s="105"/>
    </row>
    <row r="608" spans="2:11">
      <c r="B608" s="125"/>
      <c r="C608" s="125"/>
      <c r="D608" s="125"/>
      <c r="E608" s="105"/>
      <c r="F608" s="105"/>
      <c r="G608" s="105"/>
      <c r="H608" s="105"/>
      <c r="I608" s="105"/>
      <c r="J608" s="105"/>
      <c r="K608" s="105"/>
    </row>
    <row r="609" spans="2:11">
      <c r="B609" s="125"/>
      <c r="C609" s="125"/>
      <c r="D609" s="125"/>
      <c r="E609" s="105"/>
      <c r="F609" s="105"/>
      <c r="G609" s="105"/>
      <c r="H609" s="105"/>
      <c r="I609" s="105"/>
      <c r="J609" s="105"/>
      <c r="K609" s="105"/>
    </row>
    <row r="610" spans="2:11">
      <c r="B610" s="125"/>
      <c r="C610" s="125"/>
      <c r="D610" s="125"/>
      <c r="E610" s="105"/>
      <c r="F610" s="105"/>
      <c r="G610" s="105"/>
      <c r="H610" s="105"/>
      <c r="I610" s="105"/>
      <c r="J610" s="105"/>
      <c r="K610" s="105"/>
    </row>
    <row r="611" spans="2:11">
      <c r="B611" s="125"/>
      <c r="C611" s="125"/>
      <c r="D611" s="125"/>
      <c r="E611" s="105"/>
      <c r="F611" s="105"/>
      <c r="G611" s="105"/>
      <c r="H611" s="105"/>
      <c r="I611" s="105"/>
      <c r="J611" s="105"/>
      <c r="K611" s="105"/>
    </row>
    <row r="612" spans="2:11">
      <c r="B612" s="125"/>
      <c r="C612" s="125"/>
      <c r="D612" s="125"/>
      <c r="E612" s="105"/>
      <c r="F612" s="105"/>
      <c r="G612" s="105"/>
      <c r="H612" s="105"/>
      <c r="I612" s="105"/>
      <c r="J612" s="105"/>
      <c r="K612" s="105"/>
    </row>
    <row r="613" spans="2:11">
      <c r="B613" s="125"/>
      <c r="C613" s="125"/>
      <c r="D613" s="125"/>
      <c r="E613" s="105"/>
      <c r="F613" s="105"/>
      <c r="G613" s="105"/>
      <c r="H613" s="105"/>
      <c r="I613" s="105"/>
      <c r="J613" s="105"/>
      <c r="K613" s="105"/>
    </row>
    <row r="614" spans="2:11">
      <c r="B614" s="125"/>
      <c r="C614" s="125"/>
      <c r="D614" s="125"/>
      <c r="E614" s="105"/>
      <c r="F614" s="105"/>
      <c r="G614" s="105"/>
      <c r="H614" s="105"/>
      <c r="I614" s="105"/>
      <c r="J614" s="105"/>
      <c r="K614" s="105"/>
    </row>
    <row r="615" spans="2:11">
      <c r="B615" s="125"/>
      <c r="C615" s="125"/>
      <c r="D615" s="125"/>
      <c r="E615" s="105"/>
      <c r="F615" s="105"/>
      <c r="G615" s="105"/>
      <c r="H615" s="105"/>
      <c r="I615" s="105"/>
      <c r="J615" s="105"/>
      <c r="K615" s="105"/>
    </row>
    <row r="616" spans="2:11">
      <c r="B616" s="125"/>
      <c r="C616" s="125"/>
      <c r="D616" s="125"/>
      <c r="E616" s="105"/>
      <c r="F616" s="105"/>
      <c r="G616" s="105"/>
      <c r="H616" s="105"/>
      <c r="I616" s="105"/>
      <c r="J616" s="105"/>
      <c r="K616" s="105"/>
    </row>
    <row r="617" spans="2:11">
      <c r="B617" s="125"/>
      <c r="C617" s="125"/>
      <c r="D617" s="125"/>
      <c r="E617" s="105"/>
      <c r="F617" s="105"/>
      <c r="G617" s="105"/>
      <c r="H617" s="105"/>
      <c r="I617" s="105"/>
      <c r="J617" s="105"/>
      <c r="K617" s="105"/>
    </row>
    <row r="618" spans="2:11">
      <c r="B618" s="125"/>
      <c r="C618" s="125"/>
      <c r="D618" s="125"/>
      <c r="E618" s="105"/>
      <c r="F618" s="105"/>
      <c r="G618" s="105"/>
      <c r="H618" s="105"/>
      <c r="I618" s="105"/>
      <c r="J618" s="105"/>
      <c r="K618" s="105"/>
    </row>
    <row r="619" spans="2:11">
      <c r="B619" s="125"/>
      <c r="C619" s="125"/>
      <c r="D619" s="125"/>
      <c r="E619" s="105"/>
      <c r="F619" s="105"/>
      <c r="G619" s="105"/>
      <c r="H619" s="105"/>
      <c r="I619" s="105"/>
      <c r="J619" s="105"/>
      <c r="K619" s="105"/>
    </row>
    <row r="620" spans="2:11">
      <c r="B620" s="125"/>
      <c r="C620" s="125"/>
      <c r="D620" s="125"/>
      <c r="E620" s="105"/>
      <c r="F620" s="105"/>
      <c r="G620" s="105"/>
      <c r="H620" s="105"/>
      <c r="I620" s="105"/>
      <c r="J620" s="105"/>
      <c r="K620" s="105"/>
    </row>
    <row r="621" spans="2:11">
      <c r="B621" s="125"/>
      <c r="C621" s="125"/>
      <c r="D621" s="125"/>
      <c r="E621" s="105"/>
      <c r="F621" s="105"/>
      <c r="G621" s="105"/>
      <c r="H621" s="105"/>
      <c r="I621" s="105"/>
      <c r="J621" s="105"/>
      <c r="K621" s="105"/>
    </row>
    <row r="622" spans="2:11">
      <c r="B622" s="125"/>
      <c r="C622" s="125"/>
      <c r="D622" s="125"/>
      <c r="E622" s="105"/>
      <c r="F622" s="105"/>
      <c r="G622" s="105"/>
      <c r="H622" s="105"/>
      <c r="I622" s="105"/>
      <c r="J622" s="105"/>
      <c r="K622" s="105"/>
    </row>
    <row r="623" spans="2:11">
      <c r="B623" s="125"/>
      <c r="C623" s="125"/>
      <c r="D623" s="125"/>
      <c r="E623" s="105"/>
      <c r="F623" s="105"/>
      <c r="G623" s="105"/>
      <c r="H623" s="105"/>
      <c r="I623" s="105"/>
      <c r="J623" s="105"/>
      <c r="K623" s="105"/>
    </row>
    <row r="624" spans="2:11">
      <c r="B624" s="125"/>
      <c r="C624" s="125"/>
      <c r="D624" s="125"/>
      <c r="E624" s="105"/>
      <c r="F624" s="105"/>
      <c r="G624" s="105"/>
      <c r="H624" s="105"/>
      <c r="I624" s="105"/>
      <c r="J624" s="105"/>
      <c r="K624" s="105"/>
    </row>
    <row r="625" spans="2:11">
      <c r="B625" s="125"/>
      <c r="C625" s="125"/>
      <c r="D625" s="125"/>
      <c r="E625" s="105"/>
      <c r="F625" s="105"/>
      <c r="G625" s="105"/>
      <c r="H625" s="105"/>
      <c r="I625" s="105"/>
      <c r="J625" s="105"/>
      <c r="K625" s="105"/>
    </row>
    <row r="626" spans="2:11">
      <c r="B626" s="125"/>
      <c r="C626" s="125"/>
      <c r="D626" s="125"/>
      <c r="E626" s="105"/>
      <c r="F626" s="105"/>
      <c r="G626" s="105"/>
      <c r="H626" s="105"/>
      <c r="I626" s="105"/>
      <c r="J626" s="105"/>
      <c r="K626" s="105"/>
    </row>
    <row r="627" spans="2:11">
      <c r="B627" s="125"/>
      <c r="C627" s="125"/>
      <c r="D627" s="125"/>
      <c r="E627" s="105"/>
      <c r="F627" s="105"/>
      <c r="G627" s="105"/>
      <c r="H627" s="105"/>
      <c r="I627" s="105"/>
      <c r="J627" s="105"/>
      <c r="K627" s="105"/>
    </row>
    <row r="628" spans="2:11">
      <c r="B628" s="125"/>
      <c r="C628" s="125"/>
      <c r="D628" s="125"/>
      <c r="E628" s="105"/>
      <c r="F628" s="105"/>
      <c r="G628" s="105"/>
      <c r="H628" s="105"/>
      <c r="I628" s="105"/>
      <c r="J628" s="105"/>
      <c r="K628" s="105"/>
    </row>
    <row r="629" spans="2:11">
      <c r="B629" s="125"/>
      <c r="C629" s="125"/>
      <c r="D629" s="125"/>
      <c r="E629" s="105"/>
      <c r="F629" s="105"/>
      <c r="G629" s="105"/>
      <c r="H629" s="105"/>
      <c r="I629" s="105"/>
      <c r="J629" s="105"/>
      <c r="K629" s="105"/>
    </row>
    <row r="630" spans="2:11">
      <c r="B630" s="125"/>
      <c r="C630" s="125"/>
      <c r="D630" s="125"/>
      <c r="E630" s="105"/>
      <c r="F630" s="105"/>
      <c r="G630" s="105"/>
      <c r="H630" s="105"/>
      <c r="I630" s="105"/>
      <c r="J630" s="105"/>
      <c r="K630" s="105"/>
    </row>
    <row r="631" spans="2:11">
      <c r="B631" s="125"/>
      <c r="C631" s="125"/>
      <c r="D631" s="125"/>
      <c r="E631" s="105"/>
      <c r="F631" s="105"/>
      <c r="G631" s="105"/>
      <c r="H631" s="105"/>
      <c r="I631" s="105"/>
      <c r="J631" s="105"/>
      <c r="K631" s="105"/>
    </row>
    <row r="632" spans="2:11">
      <c r="B632" s="125"/>
      <c r="C632" s="125"/>
      <c r="D632" s="125"/>
      <c r="E632" s="105"/>
      <c r="F632" s="105"/>
      <c r="G632" s="105"/>
      <c r="H632" s="105"/>
      <c r="I632" s="105"/>
      <c r="J632" s="105"/>
      <c r="K632" s="105"/>
    </row>
    <row r="633" spans="2:11">
      <c r="B633" s="125"/>
      <c r="C633" s="125"/>
      <c r="D633" s="125"/>
      <c r="E633" s="105"/>
      <c r="F633" s="105"/>
      <c r="G633" s="105"/>
      <c r="H633" s="105"/>
      <c r="I633" s="105"/>
      <c r="J633" s="105"/>
      <c r="K633" s="105"/>
    </row>
    <row r="634" spans="2:11">
      <c r="B634" s="125"/>
      <c r="C634" s="125"/>
      <c r="D634" s="125"/>
      <c r="E634" s="105"/>
      <c r="F634" s="105"/>
      <c r="G634" s="105"/>
      <c r="H634" s="105"/>
      <c r="I634" s="105"/>
      <c r="J634" s="105"/>
      <c r="K634" s="105"/>
    </row>
    <row r="635" spans="2:11">
      <c r="B635" s="125"/>
      <c r="C635" s="125"/>
      <c r="D635" s="125"/>
      <c r="E635" s="105"/>
      <c r="F635" s="105"/>
      <c r="G635" s="105"/>
      <c r="H635" s="105"/>
      <c r="I635" s="105"/>
      <c r="J635" s="105"/>
      <c r="K635" s="105"/>
    </row>
    <row r="636" spans="2:11">
      <c r="B636" s="125"/>
      <c r="C636" s="125"/>
      <c r="D636" s="125"/>
      <c r="E636" s="105"/>
      <c r="F636" s="105"/>
      <c r="G636" s="105"/>
      <c r="H636" s="105"/>
      <c r="I636" s="105"/>
      <c r="J636" s="105"/>
      <c r="K636" s="105"/>
    </row>
    <row r="637" spans="2:11">
      <c r="B637" s="125"/>
      <c r="C637" s="125"/>
      <c r="D637" s="125"/>
      <c r="E637" s="105"/>
      <c r="F637" s="105"/>
      <c r="G637" s="105"/>
      <c r="H637" s="105"/>
      <c r="I637" s="105"/>
      <c r="J637" s="105"/>
      <c r="K637" s="105"/>
    </row>
    <row r="638" spans="2:11">
      <c r="B638" s="125"/>
      <c r="C638" s="125"/>
      <c r="D638" s="125"/>
      <c r="E638" s="105"/>
      <c r="F638" s="105"/>
      <c r="G638" s="105"/>
      <c r="H638" s="105"/>
      <c r="I638" s="105"/>
      <c r="J638" s="105"/>
      <c r="K638" s="105"/>
    </row>
    <row r="639" spans="2:11">
      <c r="B639" s="125"/>
      <c r="C639" s="125"/>
      <c r="D639" s="125"/>
      <c r="E639" s="105"/>
      <c r="F639" s="105"/>
      <c r="G639" s="105"/>
      <c r="H639" s="105"/>
      <c r="I639" s="105"/>
      <c r="J639" s="105"/>
      <c r="K639" s="105"/>
    </row>
    <row r="640" spans="2:11">
      <c r="B640" s="125"/>
      <c r="C640" s="125"/>
      <c r="D640" s="125"/>
      <c r="E640" s="105"/>
      <c r="F640" s="105"/>
      <c r="G640" s="105"/>
      <c r="H640" s="105"/>
      <c r="I640" s="105"/>
      <c r="J640" s="105"/>
      <c r="K640" s="105"/>
    </row>
    <row r="641" spans="2:11">
      <c r="B641" s="125"/>
      <c r="C641" s="125"/>
      <c r="D641" s="125"/>
      <c r="E641" s="105"/>
      <c r="F641" s="105"/>
      <c r="G641" s="105"/>
      <c r="H641" s="105"/>
      <c r="I641" s="105"/>
      <c r="J641" s="105"/>
      <c r="K641" s="105"/>
    </row>
    <row r="642" spans="2:11">
      <c r="B642" s="125"/>
      <c r="C642" s="125"/>
      <c r="D642" s="125"/>
      <c r="E642" s="105"/>
      <c r="F642" s="105"/>
      <c r="G642" s="105"/>
      <c r="H642" s="105"/>
      <c r="I642" s="105"/>
      <c r="J642" s="105"/>
      <c r="K642" s="105"/>
    </row>
    <row r="643" spans="2:11">
      <c r="B643" s="125"/>
      <c r="C643" s="125"/>
      <c r="D643" s="125"/>
      <c r="E643" s="105"/>
      <c r="F643" s="105"/>
      <c r="G643" s="105"/>
      <c r="H643" s="105"/>
      <c r="I643" s="105"/>
      <c r="J643" s="105"/>
      <c r="K643" s="105"/>
    </row>
    <row r="644" spans="2:11">
      <c r="B644" s="125"/>
      <c r="C644" s="125"/>
      <c r="D644" s="125"/>
      <c r="E644" s="105"/>
      <c r="F644" s="105"/>
      <c r="G644" s="105"/>
      <c r="H644" s="105"/>
      <c r="I644" s="105"/>
      <c r="J644" s="105"/>
      <c r="K644" s="105"/>
    </row>
    <row r="645" spans="2:11">
      <c r="B645" s="125"/>
      <c r="C645" s="125"/>
      <c r="D645" s="125"/>
      <c r="E645" s="105"/>
      <c r="F645" s="105"/>
      <c r="G645" s="105"/>
      <c r="H645" s="105"/>
      <c r="I645" s="105"/>
      <c r="J645" s="105"/>
      <c r="K645" s="105"/>
    </row>
    <row r="646" spans="2:11">
      <c r="B646" s="125"/>
      <c r="C646" s="125"/>
      <c r="D646" s="125"/>
      <c r="E646" s="105"/>
      <c r="F646" s="105"/>
      <c r="G646" s="105"/>
      <c r="H646" s="105"/>
      <c r="I646" s="105"/>
      <c r="J646" s="105"/>
      <c r="K646" s="105"/>
    </row>
    <row r="647" spans="2:11">
      <c r="B647" s="125"/>
      <c r="C647" s="125"/>
      <c r="D647" s="125"/>
      <c r="E647" s="105"/>
      <c r="F647" s="105"/>
      <c r="G647" s="105"/>
      <c r="H647" s="105"/>
      <c r="I647" s="105"/>
      <c r="J647" s="105"/>
      <c r="K647" s="105"/>
    </row>
    <row r="648" spans="2:11">
      <c r="B648" s="125"/>
      <c r="C648" s="125"/>
      <c r="D648" s="125"/>
      <c r="E648" s="105"/>
      <c r="F648" s="105"/>
      <c r="G648" s="105"/>
      <c r="H648" s="105"/>
      <c r="I648" s="105"/>
      <c r="J648" s="105"/>
      <c r="K648" s="105"/>
    </row>
    <row r="649" spans="2:11">
      <c r="B649" s="125"/>
      <c r="C649" s="125"/>
      <c r="D649" s="125"/>
      <c r="E649" s="105"/>
      <c r="F649" s="105"/>
      <c r="G649" s="105"/>
      <c r="H649" s="105"/>
      <c r="I649" s="105"/>
      <c r="J649" s="105"/>
      <c r="K649" s="105"/>
    </row>
    <row r="650" spans="2:11">
      <c r="B650" s="125"/>
      <c r="C650" s="125"/>
      <c r="D650" s="125"/>
      <c r="E650" s="105"/>
      <c r="F650" s="105"/>
      <c r="G650" s="105"/>
      <c r="H650" s="105"/>
      <c r="I650" s="105"/>
      <c r="J650" s="105"/>
      <c r="K650" s="105"/>
    </row>
    <row r="651" spans="2:11">
      <c r="B651" s="125"/>
      <c r="C651" s="125"/>
      <c r="D651" s="125"/>
      <c r="E651" s="105"/>
      <c r="F651" s="105"/>
      <c r="G651" s="105"/>
      <c r="H651" s="105"/>
      <c r="I651" s="105"/>
      <c r="J651" s="105"/>
      <c r="K651" s="105"/>
    </row>
    <row r="652" spans="2:11">
      <c r="B652" s="125"/>
      <c r="C652" s="125"/>
      <c r="D652" s="125"/>
      <c r="E652" s="105"/>
      <c r="F652" s="105"/>
      <c r="G652" s="105"/>
      <c r="H652" s="105"/>
      <c r="I652" s="105"/>
      <c r="J652" s="105"/>
      <c r="K652" s="105"/>
    </row>
    <row r="653" spans="2:11">
      <c r="B653" s="125"/>
      <c r="C653" s="125"/>
      <c r="D653" s="125"/>
      <c r="E653" s="105"/>
      <c r="F653" s="105"/>
      <c r="G653" s="105"/>
      <c r="H653" s="105"/>
      <c r="I653" s="105"/>
      <c r="J653" s="105"/>
      <c r="K653" s="105"/>
    </row>
    <row r="654" spans="2:11">
      <c r="B654" s="125"/>
      <c r="C654" s="125"/>
      <c r="D654" s="125"/>
      <c r="E654" s="105"/>
      <c r="F654" s="105"/>
      <c r="G654" s="105"/>
      <c r="H654" s="105"/>
      <c r="I654" s="105"/>
      <c r="J654" s="105"/>
      <c r="K654" s="105"/>
    </row>
    <row r="655" spans="2:11">
      <c r="B655" s="125"/>
      <c r="C655" s="125"/>
      <c r="D655" s="125"/>
      <c r="E655" s="105"/>
      <c r="F655" s="105"/>
      <c r="G655" s="105"/>
      <c r="H655" s="105"/>
      <c r="I655" s="105"/>
      <c r="J655" s="105"/>
      <c r="K655" s="105"/>
    </row>
    <row r="656" spans="2:11">
      <c r="B656" s="125"/>
      <c r="C656" s="125"/>
      <c r="D656" s="125"/>
      <c r="E656" s="105"/>
      <c r="F656" s="105"/>
      <c r="G656" s="105"/>
      <c r="H656" s="105"/>
      <c r="I656" s="105"/>
      <c r="J656" s="105"/>
      <c r="K656" s="105"/>
    </row>
    <row r="657" spans="2:11">
      <c r="B657" s="125"/>
      <c r="C657" s="125"/>
      <c r="D657" s="125"/>
      <c r="E657" s="105"/>
      <c r="F657" s="105"/>
      <c r="G657" s="105"/>
      <c r="H657" s="105"/>
      <c r="I657" s="105"/>
      <c r="J657" s="105"/>
      <c r="K657" s="105"/>
    </row>
    <row r="658" spans="2:11">
      <c r="B658" s="125"/>
      <c r="C658" s="125"/>
      <c r="D658" s="125"/>
      <c r="E658" s="105"/>
      <c r="F658" s="105"/>
      <c r="G658" s="105"/>
      <c r="H658" s="105"/>
      <c r="I658" s="105"/>
      <c r="J658" s="105"/>
      <c r="K658" s="105"/>
    </row>
    <row r="659" spans="2:11">
      <c r="B659" s="125"/>
      <c r="C659" s="125"/>
      <c r="D659" s="125"/>
      <c r="E659" s="105"/>
      <c r="F659" s="105"/>
      <c r="G659" s="105"/>
      <c r="H659" s="105"/>
      <c r="I659" s="105"/>
      <c r="J659" s="105"/>
      <c r="K659" s="105"/>
    </row>
    <row r="660" spans="2:11">
      <c r="B660" s="125"/>
      <c r="C660" s="125"/>
      <c r="D660" s="125"/>
      <c r="E660" s="105"/>
      <c r="F660" s="105"/>
      <c r="G660" s="105"/>
      <c r="H660" s="105"/>
      <c r="I660" s="105"/>
      <c r="J660" s="105"/>
      <c r="K660" s="105"/>
    </row>
    <row r="661" spans="2:11">
      <c r="B661" s="125"/>
      <c r="C661" s="125"/>
      <c r="D661" s="125"/>
      <c r="E661" s="105"/>
      <c r="F661" s="105"/>
      <c r="G661" s="105"/>
      <c r="H661" s="105"/>
      <c r="I661" s="105"/>
      <c r="J661" s="105"/>
      <c r="K661" s="105"/>
    </row>
    <row r="662" spans="2:11">
      <c r="B662" s="125"/>
      <c r="C662" s="125"/>
      <c r="D662" s="125"/>
      <c r="E662" s="105"/>
      <c r="F662" s="105"/>
      <c r="G662" s="105"/>
      <c r="H662" s="105"/>
      <c r="I662" s="105"/>
      <c r="J662" s="105"/>
      <c r="K662" s="105"/>
    </row>
    <row r="663" spans="2:11">
      <c r="B663" s="125"/>
      <c r="C663" s="125"/>
      <c r="D663" s="125"/>
      <c r="E663" s="105"/>
      <c r="F663" s="105"/>
      <c r="G663" s="105"/>
      <c r="H663" s="105"/>
      <c r="I663" s="105"/>
      <c r="J663" s="105"/>
      <c r="K663" s="105"/>
    </row>
    <row r="664" spans="2:11">
      <c r="B664" s="125"/>
      <c r="C664" s="125"/>
      <c r="D664" s="125"/>
      <c r="E664" s="105"/>
      <c r="F664" s="105"/>
      <c r="G664" s="105"/>
      <c r="H664" s="105"/>
      <c r="I664" s="105"/>
      <c r="J664" s="105"/>
      <c r="K664" s="105"/>
    </row>
    <row r="665" spans="2:11">
      <c r="B665" s="125"/>
      <c r="C665" s="125"/>
      <c r="D665" s="125"/>
      <c r="E665" s="105"/>
      <c r="F665" s="105"/>
      <c r="G665" s="105"/>
      <c r="H665" s="105"/>
      <c r="I665" s="105"/>
      <c r="J665" s="105"/>
      <c r="K665" s="105"/>
    </row>
    <row r="666" spans="2:11">
      <c r="B666" s="125"/>
      <c r="C666" s="125"/>
      <c r="D666" s="125"/>
      <c r="E666" s="105"/>
      <c r="F666" s="105"/>
      <c r="G666" s="105"/>
      <c r="H666" s="105"/>
      <c r="I666" s="105"/>
      <c r="J666" s="105"/>
      <c r="K666" s="105"/>
    </row>
    <row r="667" spans="2:11">
      <c r="B667" s="125"/>
      <c r="C667" s="125"/>
      <c r="D667" s="125"/>
      <c r="E667" s="105"/>
      <c r="F667" s="105"/>
      <c r="G667" s="105"/>
      <c r="H667" s="105"/>
      <c r="I667" s="105"/>
      <c r="J667" s="105"/>
      <c r="K667" s="105"/>
    </row>
    <row r="668" spans="2:11">
      <c r="B668" s="125"/>
      <c r="C668" s="125"/>
      <c r="D668" s="125"/>
      <c r="E668" s="105"/>
      <c r="F668" s="105"/>
      <c r="G668" s="105"/>
      <c r="H668" s="105"/>
      <c r="I668" s="105"/>
      <c r="J668" s="105"/>
      <c r="K668" s="105"/>
    </row>
    <row r="669" spans="2:11">
      <c r="B669" s="125"/>
      <c r="C669" s="125"/>
      <c r="D669" s="125"/>
      <c r="E669" s="105"/>
      <c r="F669" s="105"/>
      <c r="G669" s="105"/>
      <c r="H669" s="105"/>
      <c r="I669" s="105"/>
      <c r="J669" s="105"/>
      <c r="K669" s="105"/>
    </row>
    <row r="670" spans="2:11">
      <c r="B670" s="125"/>
      <c r="C670" s="125"/>
      <c r="D670" s="125"/>
      <c r="E670" s="105"/>
      <c r="F670" s="105"/>
      <c r="G670" s="105"/>
      <c r="H670" s="105"/>
      <c r="I670" s="105"/>
      <c r="J670" s="105"/>
      <c r="K670" s="105"/>
    </row>
    <row r="671" spans="2:11">
      <c r="B671" s="125"/>
      <c r="C671" s="125"/>
      <c r="D671" s="125"/>
      <c r="E671" s="105"/>
      <c r="F671" s="105"/>
      <c r="G671" s="105"/>
      <c r="H671" s="105"/>
      <c r="I671" s="105"/>
      <c r="J671" s="105"/>
      <c r="K671" s="105"/>
    </row>
    <row r="672" spans="2:11">
      <c r="B672" s="125"/>
      <c r="C672" s="125"/>
      <c r="D672" s="125"/>
      <c r="E672" s="105"/>
      <c r="F672" s="105"/>
      <c r="G672" s="105"/>
      <c r="H672" s="105"/>
      <c r="I672" s="105"/>
      <c r="J672" s="105"/>
      <c r="K672" s="105"/>
    </row>
    <row r="673" spans="2:11">
      <c r="B673" s="125"/>
      <c r="C673" s="125"/>
      <c r="D673" s="125"/>
      <c r="E673" s="105"/>
      <c r="F673" s="105"/>
      <c r="G673" s="105"/>
      <c r="H673" s="105"/>
      <c r="I673" s="105"/>
      <c r="J673" s="105"/>
      <c r="K673" s="105"/>
    </row>
    <row r="674" spans="2:11">
      <c r="B674" s="125"/>
      <c r="C674" s="125"/>
      <c r="D674" s="125"/>
      <c r="E674" s="105"/>
      <c r="F674" s="105"/>
      <c r="G674" s="105"/>
      <c r="H674" s="105"/>
      <c r="I674" s="105"/>
      <c r="J674" s="105"/>
      <c r="K674" s="105"/>
    </row>
    <row r="675" spans="2:11">
      <c r="B675" s="125"/>
      <c r="C675" s="125"/>
      <c r="D675" s="125"/>
      <c r="E675" s="105"/>
      <c r="F675" s="105"/>
      <c r="G675" s="105"/>
      <c r="H675" s="105"/>
      <c r="I675" s="105"/>
      <c r="J675" s="105"/>
      <c r="K675" s="105"/>
    </row>
    <row r="676" spans="2:11">
      <c r="B676" s="125"/>
      <c r="C676" s="125"/>
      <c r="D676" s="125"/>
      <c r="E676" s="105"/>
      <c r="F676" s="105"/>
      <c r="G676" s="105"/>
      <c r="H676" s="105"/>
      <c r="I676" s="105"/>
      <c r="J676" s="105"/>
      <c r="K676" s="105"/>
    </row>
    <row r="677" spans="2:11">
      <c r="B677" s="125"/>
      <c r="C677" s="125"/>
      <c r="D677" s="125"/>
      <c r="E677" s="105"/>
      <c r="F677" s="105"/>
      <c r="G677" s="105"/>
      <c r="H677" s="105"/>
      <c r="I677" s="105"/>
      <c r="J677" s="105"/>
      <c r="K677" s="105"/>
    </row>
    <row r="678" spans="2:11">
      <c r="B678" s="125"/>
      <c r="C678" s="125"/>
      <c r="D678" s="125"/>
      <c r="E678" s="105"/>
      <c r="F678" s="105"/>
      <c r="G678" s="105"/>
      <c r="H678" s="105"/>
      <c r="I678" s="105"/>
      <c r="J678" s="105"/>
      <c r="K678" s="105"/>
    </row>
    <row r="679" spans="2:11">
      <c r="B679" s="125"/>
      <c r="C679" s="125"/>
      <c r="D679" s="125"/>
      <c r="E679" s="105"/>
      <c r="F679" s="105"/>
      <c r="G679" s="105"/>
      <c r="H679" s="105"/>
      <c r="I679" s="105"/>
      <c r="J679" s="105"/>
      <c r="K679" s="105"/>
    </row>
    <row r="680" spans="2:11">
      <c r="B680" s="125"/>
      <c r="C680" s="125"/>
      <c r="D680" s="125"/>
      <c r="E680" s="105"/>
      <c r="F680" s="105"/>
      <c r="G680" s="105"/>
      <c r="H680" s="105"/>
      <c r="I680" s="105"/>
      <c r="J680" s="105"/>
      <c r="K680" s="105"/>
    </row>
    <row r="681" spans="2:11">
      <c r="B681" s="125"/>
      <c r="C681" s="125"/>
      <c r="D681" s="125"/>
      <c r="E681" s="105"/>
      <c r="F681" s="105"/>
      <c r="G681" s="105"/>
      <c r="H681" s="105"/>
      <c r="I681" s="105"/>
      <c r="J681" s="105"/>
      <c r="K681" s="105"/>
    </row>
    <row r="682" spans="2:11">
      <c r="B682" s="125"/>
      <c r="C682" s="125"/>
      <c r="D682" s="125"/>
      <c r="E682" s="105"/>
      <c r="F682" s="105"/>
      <c r="G682" s="105"/>
      <c r="H682" s="105"/>
      <c r="I682" s="105"/>
      <c r="J682" s="105"/>
      <c r="K682" s="105"/>
    </row>
    <row r="683" spans="2:11">
      <c r="B683" s="125"/>
      <c r="C683" s="125"/>
      <c r="D683" s="125"/>
      <c r="E683" s="105"/>
      <c r="F683" s="105"/>
      <c r="G683" s="105"/>
      <c r="H683" s="105"/>
      <c r="I683" s="105"/>
      <c r="J683" s="105"/>
      <c r="K683" s="105"/>
    </row>
    <row r="684" spans="2:11">
      <c r="B684" s="125"/>
      <c r="C684" s="125"/>
      <c r="D684" s="125"/>
      <c r="E684" s="105"/>
      <c r="F684" s="105"/>
      <c r="G684" s="105"/>
      <c r="H684" s="105"/>
      <c r="I684" s="105"/>
      <c r="J684" s="105"/>
      <c r="K684" s="105"/>
    </row>
    <row r="685" spans="2:11">
      <c r="B685" s="125"/>
      <c r="C685" s="125"/>
      <c r="D685" s="125"/>
      <c r="E685" s="105"/>
      <c r="F685" s="105"/>
      <c r="G685" s="105"/>
      <c r="H685" s="105"/>
      <c r="I685" s="105"/>
      <c r="J685" s="105"/>
      <c r="K685" s="105"/>
    </row>
    <row r="686" spans="2:11">
      <c r="B686" s="125"/>
      <c r="C686" s="125"/>
      <c r="D686" s="125"/>
      <c r="E686" s="105"/>
      <c r="F686" s="105"/>
      <c r="G686" s="105"/>
      <c r="H686" s="105"/>
      <c r="I686" s="105"/>
      <c r="J686" s="105"/>
      <c r="K686" s="105"/>
    </row>
    <row r="687" spans="2:11">
      <c r="B687" s="125"/>
      <c r="C687" s="125"/>
      <c r="D687" s="125"/>
      <c r="E687" s="105"/>
      <c r="F687" s="105"/>
      <c r="G687" s="105"/>
      <c r="H687" s="105"/>
      <c r="I687" s="105"/>
      <c r="J687" s="105"/>
      <c r="K687" s="105"/>
    </row>
    <row r="688" spans="2:11">
      <c r="B688" s="125"/>
      <c r="C688" s="125"/>
      <c r="D688" s="125"/>
      <c r="E688" s="105"/>
      <c r="F688" s="105"/>
      <c r="G688" s="105"/>
      <c r="H688" s="105"/>
      <c r="I688" s="105"/>
      <c r="J688" s="105"/>
      <c r="K688" s="105"/>
    </row>
    <row r="689" spans="2:11">
      <c r="B689" s="125"/>
      <c r="C689" s="125"/>
      <c r="D689" s="125"/>
      <c r="E689" s="105"/>
      <c r="F689" s="105"/>
      <c r="G689" s="105"/>
      <c r="H689" s="105"/>
      <c r="I689" s="105"/>
      <c r="J689" s="105"/>
      <c r="K689" s="105"/>
    </row>
    <row r="690" spans="2:11">
      <c r="B690" s="125"/>
      <c r="C690" s="125"/>
      <c r="D690" s="125"/>
      <c r="E690" s="105"/>
      <c r="F690" s="105"/>
      <c r="G690" s="105"/>
      <c r="H690" s="105"/>
      <c r="I690" s="105"/>
      <c r="J690" s="105"/>
      <c r="K690" s="105"/>
    </row>
    <row r="691" spans="2:11">
      <c r="B691" s="125"/>
      <c r="C691" s="125"/>
      <c r="D691" s="125"/>
      <c r="E691" s="105"/>
      <c r="F691" s="105"/>
      <c r="G691" s="105"/>
      <c r="H691" s="105"/>
      <c r="I691" s="105"/>
      <c r="J691" s="105"/>
      <c r="K691" s="105"/>
    </row>
    <row r="692" spans="2:11">
      <c r="B692" s="125"/>
      <c r="C692" s="125"/>
      <c r="D692" s="125"/>
      <c r="E692" s="105"/>
      <c r="F692" s="105"/>
      <c r="G692" s="105"/>
      <c r="H692" s="105"/>
      <c r="I692" s="105"/>
      <c r="J692" s="105"/>
      <c r="K692" s="105"/>
    </row>
    <row r="693" spans="2:11">
      <c r="B693" s="125"/>
      <c r="C693" s="125"/>
      <c r="D693" s="125"/>
      <c r="E693" s="105"/>
      <c r="F693" s="105"/>
      <c r="G693" s="105"/>
      <c r="H693" s="105"/>
      <c r="I693" s="105"/>
      <c r="J693" s="105"/>
      <c r="K693" s="105"/>
    </row>
    <row r="694" spans="2:11">
      <c r="B694" s="125"/>
      <c r="C694" s="125"/>
      <c r="D694" s="125"/>
      <c r="E694" s="105"/>
      <c r="F694" s="105"/>
      <c r="G694" s="105"/>
      <c r="H694" s="105"/>
      <c r="I694" s="105"/>
      <c r="J694" s="105"/>
      <c r="K694" s="105"/>
    </row>
    <row r="695" spans="2:11">
      <c r="B695" s="125"/>
      <c r="C695" s="125"/>
      <c r="D695" s="125"/>
      <c r="E695" s="105"/>
      <c r="F695" s="105"/>
      <c r="G695" s="105"/>
      <c r="H695" s="105"/>
      <c r="I695" s="105"/>
      <c r="J695" s="105"/>
      <c r="K695" s="105"/>
    </row>
    <row r="696" spans="2:11">
      <c r="B696" s="125"/>
      <c r="C696" s="125"/>
      <c r="D696" s="125"/>
      <c r="E696" s="105"/>
      <c r="F696" s="105"/>
      <c r="G696" s="105"/>
      <c r="H696" s="105"/>
      <c r="I696" s="105"/>
      <c r="J696" s="105"/>
      <c r="K696" s="105"/>
    </row>
    <row r="697" spans="2:11">
      <c r="B697" s="125"/>
      <c r="C697" s="125"/>
      <c r="D697" s="125"/>
      <c r="E697" s="105"/>
      <c r="F697" s="105"/>
      <c r="G697" s="105"/>
      <c r="H697" s="105"/>
      <c r="I697" s="105"/>
      <c r="J697" s="105"/>
      <c r="K697" s="105"/>
    </row>
    <row r="698" spans="2:11">
      <c r="B698" s="125"/>
      <c r="C698" s="125"/>
      <c r="D698" s="125"/>
      <c r="E698" s="105"/>
      <c r="F698" s="105"/>
      <c r="G698" s="105"/>
      <c r="H698" s="105"/>
      <c r="I698" s="105"/>
      <c r="J698" s="105"/>
      <c r="K698" s="105"/>
    </row>
    <row r="699" spans="2:11">
      <c r="B699" s="125"/>
      <c r="C699" s="125"/>
      <c r="D699" s="125"/>
      <c r="E699" s="105"/>
      <c r="F699" s="105"/>
      <c r="G699" s="105"/>
      <c r="H699" s="105"/>
      <c r="I699" s="105"/>
      <c r="J699" s="105"/>
      <c r="K699" s="105"/>
    </row>
    <row r="700" spans="2:11">
      <c r="B700" s="125"/>
      <c r="C700" s="125"/>
      <c r="D700" s="125"/>
      <c r="E700" s="105"/>
      <c r="F700" s="105"/>
      <c r="G700" s="105"/>
      <c r="H700" s="105"/>
      <c r="I700" s="105"/>
      <c r="J700" s="105"/>
      <c r="K700" s="105"/>
    </row>
    <row r="701" spans="2:11">
      <c r="B701" s="125"/>
      <c r="C701" s="125"/>
      <c r="D701" s="125"/>
      <c r="E701" s="105"/>
      <c r="F701" s="105"/>
      <c r="G701" s="105"/>
      <c r="H701" s="105"/>
      <c r="I701" s="105"/>
      <c r="J701" s="105"/>
      <c r="K701" s="105"/>
    </row>
    <row r="702" spans="2:11">
      <c r="B702" s="125"/>
      <c r="C702" s="125"/>
      <c r="D702" s="125"/>
      <c r="E702" s="105"/>
      <c r="F702" s="105"/>
      <c r="G702" s="105"/>
      <c r="H702" s="105"/>
      <c r="I702" s="105"/>
      <c r="J702" s="105"/>
      <c r="K702" s="105"/>
    </row>
    <row r="703" spans="2:11">
      <c r="B703" s="125"/>
      <c r="C703" s="125"/>
      <c r="D703" s="125"/>
      <c r="E703" s="105"/>
      <c r="F703" s="105"/>
      <c r="G703" s="105"/>
      <c r="H703" s="105"/>
      <c r="I703" s="105"/>
      <c r="J703" s="105"/>
      <c r="K703" s="105"/>
    </row>
    <row r="704" spans="2:11">
      <c r="B704" s="125"/>
      <c r="C704" s="125"/>
      <c r="D704" s="125"/>
      <c r="E704" s="105"/>
      <c r="F704" s="105"/>
      <c r="G704" s="105"/>
      <c r="H704" s="105"/>
      <c r="I704" s="105"/>
      <c r="J704" s="105"/>
      <c r="K704" s="105"/>
    </row>
    <row r="705" spans="2:11">
      <c r="B705" s="125"/>
      <c r="C705" s="125"/>
      <c r="D705" s="125"/>
      <c r="E705" s="105"/>
      <c r="F705" s="105"/>
      <c r="G705" s="105"/>
      <c r="H705" s="105"/>
      <c r="I705" s="105"/>
      <c r="J705" s="105"/>
      <c r="K705" s="105"/>
    </row>
    <row r="706" spans="2:11">
      <c r="B706" s="125"/>
      <c r="C706" s="125"/>
      <c r="D706" s="125"/>
      <c r="E706" s="105"/>
      <c r="F706" s="105"/>
      <c r="G706" s="105"/>
      <c r="H706" s="105"/>
      <c r="I706" s="105"/>
      <c r="J706" s="105"/>
      <c r="K706" s="105"/>
    </row>
    <row r="707" spans="2:11">
      <c r="B707" s="125"/>
      <c r="C707" s="125"/>
      <c r="D707" s="125"/>
      <c r="E707" s="105"/>
      <c r="F707" s="105"/>
      <c r="G707" s="105"/>
      <c r="H707" s="105"/>
      <c r="I707" s="105"/>
      <c r="J707" s="105"/>
      <c r="K707" s="105"/>
    </row>
    <row r="708" spans="2:11">
      <c r="B708" s="125"/>
      <c r="C708" s="125"/>
      <c r="D708" s="125"/>
      <c r="E708" s="105"/>
      <c r="F708" s="105"/>
      <c r="G708" s="105"/>
      <c r="H708" s="105"/>
      <c r="I708" s="105"/>
      <c r="J708" s="105"/>
      <c r="K708" s="105"/>
    </row>
    <row r="709" spans="2:11">
      <c r="B709" s="125"/>
      <c r="C709" s="125"/>
      <c r="D709" s="125"/>
      <c r="E709" s="105"/>
      <c r="F709" s="105"/>
      <c r="G709" s="105"/>
      <c r="H709" s="105"/>
      <c r="I709" s="105"/>
      <c r="J709" s="105"/>
      <c r="K709" s="105"/>
    </row>
    <row r="710" spans="2:11">
      <c r="B710" s="125"/>
      <c r="C710" s="125"/>
      <c r="D710" s="125"/>
      <c r="E710" s="105"/>
      <c r="F710" s="105"/>
      <c r="G710" s="105"/>
      <c r="H710" s="105"/>
      <c r="I710" s="105"/>
      <c r="J710" s="105"/>
      <c r="K710" s="105"/>
    </row>
    <row r="711" spans="2:11">
      <c r="B711" s="125"/>
      <c r="C711" s="125"/>
      <c r="D711" s="125"/>
      <c r="E711" s="105"/>
      <c r="F711" s="105"/>
      <c r="G711" s="105"/>
      <c r="H711" s="105"/>
      <c r="I711" s="105"/>
      <c r="J711" s="105"/>
      <c r="K711" s="105"/>
    </row>
    <row r="712" spans="2:11">
      <c r="B712" s="125"/>
      <c r="C712" s="125"/>
      <c r="D712" s="125"/>
      <c r="E712" s="105"/>
      <c r="F712" s="105"/>
      <c r="G712" s="105"/>
      <c r="H712" s="105"/>
      <c r="I712" s="105"/>
      <c r="J712" s="105"/>
      <c r="K712" s="105"/>
    </row>
    <row r="713" spans="2:11">
      <c r="B713" s="125"/>
      <c r="C713" s="125"/>
      <c r="D713" s="125"/>
      <c r="E713" s="105"/>
      <c r="F713" s="105"/>
      <c r="G713" s="105"/>
      <c r="H713" s="105"/>
      <c r="I713" s="105"/>
      <c r="J713" s="105"/>
      <c r="K713" s="105"/>
    </row>
    <row r="714" spans="2:11">
      <c r="B714" s="125"/>
      <c r="C714" s="125"/>
      <c r="D714" s="125"/>
      <c r="E714" s="105"/>
      <c r="F714" s="105"/>
      <c r="G714" s="105"/>
      <c r="H714" s="105"/>
      <c r="I714" s="105"/>
      <c r="J714" s="105"/>
      <c r="K714" s="105"/>
    </row>
    <row r="715" spans="2:11">
      <c r="B715" s="125"/>
      <c r="C715" s="125"/>
      <c r="D715" s="125"/>
      <c r="E715" s="105"/>
      <c r="F715" s="105"/>
      <c r="G715" s="105"/>
      <c r="H715" s="105"/>
      <c r="I715" s="105"/>
      <c r="J715" s="105"/>
      <c r="K715" s="105"/>
    </row>
    <row r="716" spans="2:11">
      <c r="B716" s="125"/>
      <c r="C716" s="125"/>
      <c r="D716" s="125"/>
      <c r="E716" s="105"/>
      <c r="F716" s="105"/>
      <c r="G716" s="105"/>
      <c r="H716" s="105"/>
      <c r="I716" s="105"/>
      <c r="J716" s="105"/>
      <c r="K716" s="105"/>
    </row>
    <row r="717" spans="2:11">
      <c r="B717" s="125"/>
      <c r="C717" s="125"/>
      <c r="D717" s="125"/>
      <c r="E717" s="105"/>
      <c r="F717" s="105"/>
      <c r="G717" s="105"/>
      <c r="H717" s="105"/>
      <c r="I717" s="105"/>
      <c r="J717" s="105"/>
      <c r="K717" s="105"/>
    </row>
    <row r="718" spans="2:11">
      <c r="B718" s="125"/>
      <c r="C718" s="125"/>
      <c r="D718" s="125"/>
      <c r="E718" s="105"/>
      <c r="F718" s="105"/>
      <c r="G718" s="105"/>
      <c r="H718" s="105"/>
      <c r="I718" s="105"/>
      <c r="J718" s="105"/>
      <c r="K718" s="105"/>
    </row>
    <row r="719" spans="2:11">
      <c r="B719" s="125"/>
      <c r="C719" s="125"/>
      <c r="D719" s="125"/>
      <c r="E719" s="105"/>
      <c r="F719" s="105"/>
      <c r="G719" s="105"/>
      <c r="H719" s="105"/>
      <c r="I719" s="105"/>
      <c r="J719" s="105"/>
      <c r="K719" s="105"/>
    </row>
    <row r="720" spans="2:11">
      <c r="B720" s="125"/>
      <c r="C720" s="125"/>
      <c r="D720" s="125"/>
      <c r="E720" s="105"/>
      <c r="F720" s="105"/>
      <c r="G720" s="105"/>
      <c r="H720" s="105"/>
      <c r="I720" s="105"/>
      <c r="J720" s="105"/>
      <c r="K720" s="105"/>
    </row>
    <row r="721" spans="2:11">
      <c r="B721" s="125"/>
      <c r="C721" s="125"/>
      <c r="D721" s="125"/>
      <c r="E721" s="105"/>
      <c r="F721" s="105"/>
      <c r="G721" s="105"/>
      <c r="H721" s="105"/>
      <c r="I721" s="105"/>
      <c r="J721" s="105"/>
      <c r="K721" s="105"/>
    </row>
    <row r="722" spans="2:11">
      <c r="B722" s="125"/>
      <c r="C722" s="125"/>
      <c r="D722" s="125"/>
      <c r="E722" s="105"/>
      <c r="F722" s="105"/>
      <c r="G722" s="105"/>
      <c r="H722" s="105"/>
      <c r="I722" s="105"/>
      <c r="J722" s="105"/>
      <c r="K722" s="105"/>
    </row>
    <row r="723" spans="2:11">
      <c r="B723" s="125"/>
      <c r="C723" s="125"/>
      <c r="D723" s="125"/>
      <c r="E723" s="105"/>
      <c r="F723" s="105"/>
      <c r="G723" s="105"/>
      <c r="H723" s="105"/>
      <c r="I723" s="105"/>
      <c r="J723" s="105"/>
      <c r="K723" s="105"/>
    </row>
    <row r="724" spans="2:11">
      <c r="B724" s="125"/>
      <c r="C724" s="125"/>
      <c r="D724" s="125"/>
      <c r="E724" s="105"/>
      <c r="F724" s="105"/>
      <c r="G724" s="105"/>
      <c r="H724" s="105"/>
      <c r="I724" s="105"/>
      <c r="J724" s="105"/>
      <c r="K724" s="105"/>
    </row>
    <row r="725" spans="2:11">
      <c r="B725" s="125"/>
      <c r="C725" s="125"/>
      <c r="D725" s="125"/>
      <c r="E725" s="105"/>
      <c r="F725" s="105"/>
      <c r="G725" s="105"/>
      <c r="H725" s="105"/>
      <c r="I725" s="105"/>
      <c r="J725" s="105"/>
      <c r="K725" s="105"/>
    </row>
    <row r="726" spans="2:11">
      <c r="B726" s="125"/>
      <c r="C726" s="125"/>
      <c r="D726" s="125"/>
      <c r="E726" s="105"/>
      <c r="F726" s="105"/>
      <c r="G726" s="105"/>
      <c r="H726" s="105"/>
      <c r="I726" s="105"/>
      <c r="J726" s="105"/>
      <c r="K726" s="105"/>
    </row>
    <row r="727" spans="2:11">
      <c r="B727" s="125"/>
      <c r="C727" s="125"/>
      <c r="D727" s="125"/>
      <c r="E727" s="105"/>
      <c r="F727" s="105"/>
      <c r="G727" s="105"/>
      <c r="H727" s="105"/>
      <c r="I727" s="105"/>
      <c r="J727" s="105"/>
      <c r="K727" s="105"/>
    </row>
    <row r="728" spans="2:11">
      <c r="B728" s="125"/>
      <c r="C728" s="125"/>
      <c r="D728" s="125"/>
      <c r="E728" s="105"/>
      <c r="F728" s="105"/>
      <c r="G728" s="105"/>
      <c r="H728" s="105"/>
      <c r="I728" s="105"/>
      <c r="J728" s="105"/>
      <c r="K728" s="105"/>
    </row>
    <row r="729" spans="2:11">
      <c r="B729" s="125"/>
      <c r="C729" s="125"/>
      <c r="D729" s="125"/>
      <c r="E729" s="105"/>
      <c r="F729" s="105"/>
      <c r="G729" s="105"/>
      <c r="H729" s="105"/>
      <c r="I729" s="105"/>
      <c r="J729" s="105"/>
      <c r="K729" s="105"/>
    </row>
    <row r="730" spans="2:11">
      <c r="B730" s="125"/>
      <c r="C730" s="125"/>
      <c r="D730" s="125"/>
      <c r="E730" s="105"/>
      <c r="F730" s="105"/>
      <c r="G730" s="105"/>
      <c r="H730" s="105"/>
      <c r="I730" s="105"/>
      <c r="J730" s="105"/>
      <c r="K730" s="105"/>
    </row>
    <row r="731" spans="2:11">
      <c r="B731" s="125"/>
      <c r="C731" s="125"/>
      <c r="D731" s="125"/>
      <c r="E731" s="105"/>
      <c r="F731" s="105"/>
      <c r="G731" s="105"/>
      <c r="H731" s="105"/>
      <c r="I731" s="105"/>
      <c r="J731" s="105"/>
      <c r="K731" s="105"/>
    </row>
    <row r="732" spans="2:11">
      <c r="B732" s="125"/>
      <c r="C732" s="125"/>
      <c r="D732" s="125"/>
      <c r="E732" s="105"/>
      <c r="F732" s="105"/>
      <c r="G732" s="105"/>
      <c r="H732" s="105"/>
      <c r="I732" s="105"/>
      <c r="J732" s="105"/>
      <c r="K732" s="105"/>
    </row>
    <row r="733" spans="2:11">
      <c r="B733" s="125"/>
      <c r="C733" s="125"/>
      <c r="D733" s="125"/>
      <c r="E733" s="105"/>
      <c r="F733" s="105"/>
      <c r="G733" s="105"/>
      <c r="H733" s="105"/>
      <c r="I733" s="105"/>
      <c r="J733" s="105"/>
      <c r="K733" s="105"/>
    </row>
    <row r="734" spans="2:11">
      <c r="B734" s="125"/>
      <c r="C734" s="125"/>
      <c r="D734" s="125"/>
      <c r="E734" s="105"/>
      <c r="F734" s="105"/>
      <c r="G734" s="105"/>
      <c r="H734" s="105"/>
      <c r="I734" s="105"/>
      <c r="J734" s="105"/>
      <c r="K734" s="105"/>
    </row>
    <row r="735" spans="2:11">
      <c r="B735" s="125"/>
      <c r="C735" s="125"/>
      <c r="D735" s="125"/>
      <c r="E735" s="105"/>
      <c r="F735" s="105"/>
      <c r="G735" s="105"/>
      <c r="H735" s="105"/>
      <c r="I735" s="105"/>
      <c r="J735" s="105"/>
      <c r="K735" s="105"/>
    </row>
    <row r="736" spans="2:11">
      <c r="B736" s="125"/>
      <c r="C736" s="125"/>
      <c r="D736" s="125"/>
      <c r="E736" s="105"/>
      <c r="F736" s="105"/>
      <c r="G736" s="105"/>
      <c r="H736" s="105"/>
      <c r="I736" s="105"/>
      <c r="J736" s="105"/>
      <c r="K736" s="105"/>
    </row>
    <row r="737" spans="2:11">
      <c r="B737" s="125"/>
      <c r="C737" s="125"/>
      <c r="D737" s="125"/>
      <c r="E737" s="105"/>
      <c r="F737" s="105"/>
      <c r="G737" s="105"/>
      <c r="H737" s="105"/>
      <c r="I737" s="105"/>
      <c r="J737" s="105"/>
      <c r="K737" s="105"/>
    </row>
    <row r="738" spans="2:11">
      <c r="B738" s="125"/>
      <c r="C738" s="125"/>
      <c r="D738" s="125"/>
      <c r="E738" s="105"/>
      <c r="F738" s="105"/>
      <c r="G738" s="105"/>
      <c r="H738" s="105"/>
      <c r="I738" s="105"/>
      <c r="J738" s="105"/>
      <c r="K738" s="105"/>
    </row>
    <row r="739" spans="2:11">
      <c r="B739" s="125"/>
      <c r="C739" s="125"/>
      <c r="D739" s="125"/>
      <c r="E739" s="105"/>
      <c r="F739" s="105"/>
      <c r="G739" s="105"/>
      <c r="H739" s="105"/>
      <c r="I739" s="105"/>
      <c r="J739" s="105"/>
      <c r="K739" s="105"/>
    </row>
    <row r="740" spans="2:11">
      <c r="B740" s="125"/>
      <c r="C740" s="125"/>
      <c r="D740" s="125"/>
      <c r="E740" s="105"/>
      <c r="F740" s="105"/>
      <c r="G740" s="105"/>
      <c r="H740" s="105"/>
      <c r="I740" s="105"/>
      <c r="J740" s="105"/>
      <c r="K740" s="105"/>
    </row>
    <row r="741" spans="2:11">
      <c r="B741" s="125"/>
      <c r="C741" s="125"/>
      <c r="D741" s="125"/>
      <c r="E741" s="105"/>
      <c r="F741" s="105"/>
      <c r="G741" s="105"/>
      <c r="H741" s="105"/>
      <c r="I741" s="105"/>
      <c r="J741" s="105"/>
      <c r="K741" s="105"/>
    </row>
    <row r="742" spans="2:11">
      <c r="B742" s="125"/>
      <c r="C742" s="125"/>
      <c r="D742" s="125"/>
      <c r="E742" s="105"/>
      <c r="F742" s="105"/>
      <c r="G742" s="105"/>
      <c r="H742" s="105"/>
      <c r="I742" s="105"/>
      <c r="J742" s="105"/>
      <c r="K742" s="105"/>
    </row>
    <row r="743" spans="2:11">
      <c r="B743" s="125"/>
      <c r="C743" s="125"/>
      <c r="D743" s="125"/>
      <c r="E743" s="105"/>
      <c r="F743" s="105"/>
      <c r="G743" s="105"/>
      <c r="H743" s="105"/>
      <c r="I743" s="105"/>
      <c r="J743" s="105"/>
      <c r="K743" s="105"/>
    </row>
    <row r="744" spans="2:11">
      <c r="B744" s="125"/>
      <c r="C744" s="125"/>
      <c r="D744" s="125"/>
      <c r="E744" s="105"/>
      <c r="F744" s="105"/>
      <c r="G744" s="105"/>
      <c r="H744" s="105"/>
      <c r="I744" s="105"/>
      <c r="J744" s="105"/>
      <c r="K744" s="105"/>
    </row>
    <row r="745" spans="2:11">
      <c r="B745" s="125"/>
      <c r="C745" s="125"/>
      <c r="D745" s="125"/>
      <c r="E745" s="105"/>
      <c r="F745" s="105"/>
      <c r="G745" s="105"/>
      <c r="H745" s="105"/>
      <c r="I745" s="105"/>
      <c r="J745" s="105"/>
      <c r="K745" s="105"/>
    </row>
    <row r="746" spans="2:11">
      <c r="B746" s="125"/>
      <c r="C746" s="125"/>
      <c r="D746" s="125"/>
      <c r="E746" s="105"/>
      <c r="F746" s="105"/>
      <c r="G746" s="105"/>
      <c r="H746" s="105"/>
      <c r="I746" s="105"/>
      <c r="J746" s="105"/>
      <c r="K746" s="105"/>
    </row>
    <row r="747" spans="2:11">
      <c r="B747" s="125"/>
      <c r="C747" s="125"/>
      <c r="D747" s="125"/>
      <c r="E747" s="105"/>
      <c r="F747" s="105"/>
      <c r="G747" s="105"/>
      <c r="H747" s="105"/>
      <c r="I747" s="105"/>
      <c r="J747" s="105"/>
      <c r="K747" s="105"/>
    </row>
    <row r="748" spans="2:11">
      <c r="B748" s="125"/>
      <c r="C748" s="125"/>
      <c r="D748" s="125"/>
      <c r="E748" s="105"/>
      <c r="F748" s="105"/>
      <c r="G748" s="105"/>
      <c r="H748" s="105"/>
      <c r="I748" s="105"/>
      <c r="J748" s="105"/>
      <c r="K748" s="105"/>
    </row>
    <row r="749" spans="2:11">
      <c r="B749" s="125"/>
      <c r="C749" s="125"/>
      <c r="D749" s="125"/>
      <c r="E749" s="105"/>
      <c r="F749" s="105"/>
      <c r="G749" s="105"/>
      <c r="H749" s="105"/>
      <c r="I749" s="105"/>
      <c r="J749" s="105"/>
      <c r="K749" s="105"/>
    </row>
    <row r="750" spans="2:11">
      <c r="B750" s="125"/>
      <c r="C750" s="125"/>
      <c r="D750" s="125"/>
      <c r="E750" s="105"/>
      <c r="F750" s="105"/>
      <c r="G750" s="105"/>
      <c r="H750" s="105"/>
      <c r="I750" s="105"/>
      <c r="J750" s="105"/>
      <c r="K750" s="105"/>
    </row>
    <row r="751" spans="2:11">
      <c r="B751" s="125"/>
      <c r="C751" s="125"/>
      <c r="D751" s="125"/>
      <c r="E751" s="105"/>
      <c r="F751" s="105"/>
      <c r="G751" s="105"/>
      <c r="H751" s="105"/>
      <c r="I751" s="105"/>
      <c r="J751" s="105"/>
      <c r="K751" s="105"/>
    </row>
    <row r="752" spans="2:11">
      <c r="B752" s="125"/>
      <c r="C752" s="125"/>
      <c r="D752" s="125"/>
      <c r="E752" s="105"/>
      <c r="F752" s="105"/>
      <c r="G752" s="105"/>
      <c r="H752" s="105"/>
      <c r="I752" s="105"/>
      <c r="J752" s="105"/>
      <c r="K752" s="105"/>
    </row>
    <row r="753" spans="2:11">
      <c r="B753" s="125"/>
      <c r="C753" s="125"/>
      <c r="D753" s="125"/>
      <c r="E753" s="105"/>
      <c r="F753" s="105"/>
      <c r="G753" s="105"/>
      <c r="H753" s="105"/>
      <c r="I753" s="105"/>
      <c r="J753" s="105"/>
      <c r="K753" s="105"/>
    </row>
    <row r="754" spans="2:11">
      <c r="B754" s="125"/>
      <c r="C754" s="125"/>
      <c r="D754" s="125"/>
      <c r="E754" s="105"/>
      <c r="F754" s="105"/>
      <c r="G754" s="105"/>
      <c r="H754" s="105"/>
      <c r="I754" s="105"/>
      <c r="J754" s="105"/>
      <c r="K754" s="105"/>
    </row>
    <row r="755" spans="2:11">
      <c r="B755" s="125"/>
      <c r="C755" s="125"/>
      <c r="D755" s="125"/>
      <c r="E755" s="105"/>
      <c r="F755" s="105"/>
      <c r="G755" s="105"/>
      <c r="H755" s="105"/>
      <c r="I755" s="105"/>
      <c r="J755" s="105"/>
      <c r="K755" s="105"/>
    </row>
    <row r="756" spans="2:11">
      <c r="B756" s="125"/>
      <c r="C756" s="125"/>
      <c r="D756" s="125"/>
      <c r="E756" s="105"/>
      <c r="F756" s="105"/>
      <c r="G756" s="105"/>
      <c r="H756" s="105"/>
      <c r="I756" s="105"/>
      <c r="J756" s="105"/>
      <c r="K756" s="105"/>
    </row>
    <row r="757" spans="2:11">
      <c r="B757" s="125"/>
      <c r="C757" s="125"/>
      <c r="D757" s="125"/>
      <c r="E757" s="105"/>
      <c r="F757" s="105"/>
      <c r="G757" s="105"/>
      <c r="H757" s="105"/>
      <c r="I757" s="105"/>
      <c r="J757" s="105"/>
      <c r="K757" s="105"/>
    </row>
    <row r="758" spans="2:11">
      <c r="B758" s="125"/>
      <c r="C758" s="125"/>
      <c r="D758" s="125"/>
      <c r="E758" s="105"/>
      <c r="F758" s="105"/>
      <c r="G758" s="105"/>
      <c r="H758" s="105"/>
      <c r="I758" s="105"/>
      <c r="J758" s="105"/>
      <c r="K758" s="105"/>
    </row>
    <row r="759" spans="2:11">
      <c r="B759" s="125"/>
      <c r="C759" s="125"/>
      <c r="D759" s="125"/>
      <c r="E759" s="105"/>
      <c r="F759" s="105"/>
      <c r="G759" s="105"/>
      <c r="H759" s="105"/>
      <c r="I759" s="105"/>
      <c r="J759" s="105"/>
      <c r="K759" s="105"/>
    </row>
    <row r="760" spans="2:11">
      <c r="B760" s="125"/>
      <c r="C760" s="125"/>
      <c r="D760" s="125"/>
      <c r="E760" s="105"/>
      <c r="F760" s="105"/>
      <c r="G760" s="105"/>
      <c r="H760" s="105"/>
      <c r="I760" s="105"/>
      <c r="J760" s="105"/>
      <c r="K760" s="105"/>
    </row>
    <row r="761" spans="2:11">
      <c r="B761" s="125"/>
      <c r="C761" s="125"/>
      <c r="D761" s="125"/>
      <c r="E761" s="105"/>
      <c r="F761" s="105"/>
      <c r="G761" s="105"/>
      <c r="H761" s="105"/>
      <c r="I761" s="105"/>
      <c r="J761" s="105"/>
      <c r="K761" s="105"/>
    </row>
    <row r="762" spans="2:11">
      <c r="B762" s="125"/>
      <c r="C762" s="125"/>
      <c r="D762" s="125"/>
      <c r="E762" s="105"/>
      <c r="F762" s="105"/>
      <c r="G762" s="105"/>
      <c r="H762" s="105"/>
      <c r="I762" s="105"/>
      <c r="J762" s="105"/>
      <c r="K762" s="105"/>
    </row>
    <row r="763" spans="2:11">
      <c r="B763" s="125"/>
      <c r="C763" s="125"/>
      <c r="D763" s="125"/>
      <c r="E763" s="105"/>
      <c r="F763" s="105"/>
      <c r="G763" s="105"/>
      <c r="H763" s="105"/>
      <c r="I763" s="105"/>
      <c r="J763" s="105"/>
      <c r="K763" s="105"/>
    </row>
    <row r="764" spans="2:11">
      <c r="B764" s="125"/>
      <c r="C764" s="125"/>
      <c r="D764" s="125"/>
      <c r="E764" s="105"/>
      <c r="F764" s="105"/>
      <c r="G764" s="105"/>
      <c r="H764" s="105"/>
      <c r="I764" s="105"/>
      <c r="J764" s="105"/>
      <c r="K764" s="105"/>
    </row>
    <row r="765" spans="2:11">
      <c r="B765" s="125"/>
      <c r="C765" s="125"/>
      <c r="D765" s="125"/>
      <c r="E765" s="105"/>
      <c r="F765" s="105"/>
      <c r="G765" s="105"/>
      <c r="H765" s="105"/>
      <c r="I765" s="105"/>
      <c r="J765" s="105"/>
      <c r="K765" s="105"/>
    </row>
    <row r="766" spans="2:11">
      <c r="B766" s="125"/>
      <c r="C766" s="125"/>
      <c r="D766" s="125"/>
      <c r="E766" s="105"/>
      <c r="F766" s="105"/>
      <c r="G766" s="105"/>
      <c r="H766" s="105"/>
      <c r="I766" s="105"/>
      <c r="J766" s="105"/>
      <c r="K766" s="105"/>
    </row>
    <row r="767" spans="2:11">
      <c r="B767" s="125"/>
      <c r="C767" s="125"/>
      <c r="D767" s="125"/>
      <c r="E767" s="105"/>
      <c r="F767" s="105"/>
      <c r="G767" s="105"/>
      <c r="H767" s="105"/>
      <c r="I767" s="105"/>
      <c r="J767" s="105"/>
      <c r="K767" s="105"/>
    </row>
    <row r="768" spans="2:11">
      <c r="B768" s="125"/>
      <c r="C768" s="125"/>
      <c r="D768" s="125"/>
      <c r="E768" s="105"/>
      <c r="F768" s="105"/>
      <c r="G768" s="105"/>
      <c r="H768" s="105"/>
      <c r="I768" s="105"/>
      <c r="J768" s="105"/>
      <c r="K768" s="105"/>
    </row>
    <row r="769" spans="2:11">
      <c r="B769" s="125"/>
      <c r="C769" s="125"/>
      <c r="D769" s="125"/>
      <c r="E769" s="105"/>
      <c r="F769" s="105"/>
      <c r="G769" s="105"/>
      <c r="H769" s="105"/>
      <c r="I769" s="105"/>
      <c r="J769" s="105"/>
      <c r="K769" s="105"/>
    </row>
    <row r="770" spans="2:11">
      <c r="B770" s="125"/>
      <c r="C770" s="125"/>
      <c r="D770" s="125"/>
      <c r="E770" s="105"/>
      <c r="F770" s="105"/>
      <c r="G770" s="105"/>
      <c r="H770" s="105"/>
      <c r="I770" s="105"/>
      <c r="J770" s="105"/>
      <c r="K770" s="105"/>
    </row>
    <row r="771" spans="2:11">
      <c r="B771" s="125"/>
      <c r="C771" s="125"/>
      <c r="D771" s="125"/>
      <c r="E771" s="105"/>
      <c r="F771" s="105"/>
      <c r="G771" s="105"/>
      <c r="H771" s="105"/>
      <c r="I771" s="105"/>
      <c r="J771" s="105"/>
      <c r="K771" s="105"/>
    </row>
    <row r="772" spans="2:11">
      <c r="B772" s="125"/>
      <c r="C772" s="125"/>
      <c r="D772" s="125"/>
      <c r="E772" s="105"/>
      <c r="F772" s="105"/>
      <c r="G772" s="105"/>
      <c r="H772" s="105"/>
      <c r="I772" s="105"/>
      <c r="J772" s="105"/>
      <c r="K772" s="105"/>
    </row>
    <row r="773" spans="2:11">
      <c r="B773" s="125"/>
      <c r="C773" s="125"/>
      <c r="D773" s="125"/>
      <c r="E773" s="105"/>
      <c r="F773" s="105"/>
      <c r="G773" s="105"/>
      <c r="H773" s="105"/>
      <c r="I773" s="105"/>
      <c r="J773" s="105"/>
      <c r="K773" s="105"/>
    </row>
    <row r="774" spans="2:11">
      <c r="B774" s="125"/>
      <c r="C774" s="125"/>
      <c r="D774" s="125"/>
      <c r="E774" s="105"/>
      <c r="F774" s="105"/>
      <c r="G774" s="105"/>
      <c r="H774" s="105"/>
      <c r="I774" s="105"/>
      <c r="J774" s="105"/>
      <c r="K774" s="105"/>
    </row>
    <row r="775" spans="2:11">
      <c r="B775" s="125"/>
      <c r="C775" s="125"/>
      <c r="D775" s="125"/>
      <c r="E775" s="105"/>
      <c r="F775" s="105"/>
      <c r="G775" s="105"/>
      <c r="H775" s="105"/>
      <c r="I775" s="105"/>
      <c r="J775" s="105"/>
      <c r="K775" s="105"/>
    </row>
    <row r="776" spans="2:11">
      <c r="B776" s="125"/>
      <c r="C776" s="125"/>
      <c r="D776" s="125"/>
      <c r="E776" s="105"/>
      <c r="F776" s="105"/>
      <c r="G776" s="105"/>
      <c r="H776" s="105"/>
      <c r="I776" s="105"/>
      <c r="J776" s="105"/>
      <c r="K776" s="105"/>
    </row>
    <row r="777" spans="2:11">
      <c r="B777" s="125"/>
      <c r="C777" s="125"/>
      <c r="D777" s="125"/>
      <c r="E777" s="105"/>
      <c r="F777" s="105"/>
      <c r="G777" s="105"/>
      <c r="H777" s="105"/>
      <c r="I777" s="105"/>
      <c r="J777" s="105"/>
      <c r="K777" s="105"/>
    </row>
    <row r="778" spans="2:11">
      <c r="B778" s="125"/>
      <c r="C778" s="125"/>
      <c r="D778" s="125"/>
      <c r="E778" s="105"/>
      <c r="F778" s="105"/>
      <c r="G778" s="105"/>
      <c r="H778" s="105"/>
      <c r="I778" s="105"/>
      <c r="J778" s="105"/>
      <c r="K778" s="105"/>
    </row>
    <row r="779" spans="2:11">
      <c r="B779" s="125"/>
      <c r="C779" s="125"/>
      <c r="D779" s="125"/>
      <c r="E779" s="105"/>
      <c r="F779" s="105"/>
      <c r="G779" s="105"/>
      <c r="H779" s="105"/>
      <c r="I779" s="105"/>
      <c r="J779" s="105"/>
      <c r="K779" s="105"/>
    </row>
    <row r="780" spans="2:11">
      <c r="B780" s="125"/>
      <c r="C780" s="125"/>
      <c r="D780" s="125"/>
      <c r="E780" s="105"/>
      <c r="F780" s="105"/>
      <c r="G780" s="105"/>
      <c r="H780" s="105"/>
      <c r="I780" s="105"/>
      <c r="J780" s="105"/>
      <c r="K780" s="105"/>
    </row>
    <row r="781" spans="2:11">
      <c r="B781" s="125"/>
      <c r="C781" s="125"/>
      <c r="D781" s="125"/>
      <c r="E781" s="105"/>
      <c r="F781" s="105"/>
      <c r="G781" s="105"/>
      <c r="H781" s="105"/>
      <c r="I781" s="105"/>
      <c r="J781" s="105"/>
      <c r="K781" s="105"/>
    </row>
    <row r="782" spans="2:11">
      <c r="B782" s="125"/>
      <c r="C782" s="125"/>
      <c r="D782" s="125"/>
      <c r="E782" s="105"/>
      <c r="F782" s="105"/>
      <c r="G782" s="105"/>
      <c r="H782" s="105"/>
      <c r="I782" s="105"/>
      <c r="J782" s="105"/>
      <c r="K782" s="105"/>
    </row>
    <row r="783" spans="2:11">
      <c r="B783" s="125"/>
      <c r="C783" s="125"/>
      <c r="D783" s="125"/>
      <c r="E783" s="105"/>
      <c r="F783" s="105"/>
      <c r="G783" s="105"/>
      <c r="H783" s="105"/>
      <c r="I783" s="105"/>
      <c r="J783" s="105"/>
      <c r="K783" s="105"/>
    </row>
    <row r="784" spans="2:11">
      <c r="B784" s="125"/>
      <c r="C784" s="125"/>
      <c r="D784" s="125"/>
      <c r="E784" s="105"/>
      <c r="F784" s="105"/>
      <c r="G784" s="105"/>
      <c r="H784" s="105"/>
      <c r="I784" s="105"/>
      <c r="J784" s="105"/>
      <c r="K784" s="105"/>
    </row>
    <row r="785" spans="2:11">
      <c r="B785" s="125"/>
      <c r="C785" s="125"/>
      <c r="D785" s="125"/>
      <c r="E785" s="105"/>
      <c r="F785" s="105"/>
      <c r="G785" s="105"/>
      <c r="H785" s="105"/>
      <c r="I785" s="105"/>
      <c r="J785" s="105"/>
      <c r="K785" s="105"/>
    </row>
    <row r="786" spans="2:11">
      <c r="B786" s="125"/>
      <c r="C786" s="125"/>
      <c r="D786" s="125"/>
      <c r="E786" s="105"/>
      <c r="F786" s="105"/>
      <c r="G786" s="105"/>
      <c r="H786" s="105"/>
      <c r="I786" s="105"/>
      <c r="J786" s="105"/>
      <c r="K786" s="105"/>
    </row>
    <row r="787" spans="2:11">
      <c r="B787" s="125"/>
      <c r="C787" s="125"/>
      <c r="D787" s="125"/>
      <c r="E787" s="105"/>
      <c r="F787" s="105"/>
      <c r="G787" s="105"/>
      <c r="H787" s="105"/>
      <c r="I787" s="105"/>
      <c r="J787" s="105"/>
      <c r="K787" s="105"/>
    </row>
    <row r="788" spans="2:11">
      <c r="B788" s="125"/>
      <c r="C788" s="125"/>
      <c r="D788" s="125"/>
      <c r="E788" s="105"/>
      <c r="F788" s="105"/>
      <c r="G788" s="105"/>
      <c r="H788" s="105"/>
      <c r="I788" s="105"/>
      <c r="J788" s="105"/>
      <c r="K788" s="105"/>
    </row>
    <row r="789" spans="2:11">
      <c r="B789" s="125"/>
      <c r="C789" s="125"/>
      <c r="D789" s="125"/>
      <c r="E789" s="105"/>
      <c r="F789" s="105"/>
      <c r="G789" s="105"/>
      <c r="H789" s="105"/>
      <c r="I789" s="105"/>
      <c r="J789" s="105"/>
      <c r="K789" s="105"/>
    </row>
    <row r="790" spans="2:11">
      <c r="B790" s="125"/>
      <c r="C790" s="125"/>
      <c r="D790" s="125"/>
      <c r="E790" s="105"/>
      <c r="F790" s="105"/>
      <c r="G790" s="105"/>
      <c r="H790" s="105"/>
      <c r="I790" s="105"/>
      <c r="J790" s="105"/>
      <c r="K790" s="105"/>
    </row>
    <row r="791" spans="2:11">
      <c r="B791" s="125"/>
      <c r="C791" s="125"/>
      <c r="D791" s="125"/>
      <c r="E791" s="105"/>
      <c r="F791" s="105"/>
      <c r="G791" s="105"/>
      <c r="H791" s="105"/>
      <c r="I791" s="105"/>
      <c r="J791" s="105"/>
      <c r="K791" s="105"/>
    </row>
    <row r="792" spans="2:11">
      <c r="B792" s="125"/>
      <c r="C792" s="125"/>
      <c r="D792" s="125"/>
      <c r="E792" s="105"/>
      <c r="F792" s="105"/>
      <c r="G792" s="105"/>
      <c r="H792" s="105"/>
      <c r="I792" s="105"/>
      <c r="J792" s="105"/>
      <c r="K792" s="105"/>
    </row>
    <row r="793" spans="2:11">
      <c r="B793" s="125"/>
      <c r="C793" s="125"/>
      <c r="D793" s="125"/>
      <c r="E793" s="105"/>
      <c r="F793" s="105"/>
      <c r="G793" s="105"/>
      <c r="H793" s="105"/>
      <c r="I793" s="105"/>
      <c r="J793" s="105"/>
      <c r="K793" s="105"/>
    </row>
    <row r="794" spans="2:11">
      <c r="B794" s="125"/>
      <c r="C794" s="125"/>
      <c r="D794" s="125"/>
      <c r="E794" s="105"/>
      <c r="F794" s="105"/>
      <c r="G794" s="105"/>
      <c r="H794" s="105"/>
      <c r="I794" s="105"/>
      <c r="J794" s="105"/>
      <c r="K794" s="105"/>
    </row>
    <row r="795" spans="2:11">
      <c r="B795" s="125"/>
      <c r="C795" s="125"/>
      <c r="D795" s="125"/>
      <c r="E795" s="105"/>
      <c r="F795" s="105"/>
      <c r="G795" s="105"/>
      <c r="H795" s="105"/>
      <c r="I795" s="105"/>
      <c r="J795" s="105"/>
      <c r="K795" s="105"/>
    </row>
    <row r="796" spans="2:11">
      <c r="B796" s="125"/>
      <c r="C796" s="125"/>
      <c r="D796" s="125"/>
      <c r="E796" s="105"/>
      <c r="F796" s="105"/>
      <c r="G796" s="105"/>
      <c r="H796" s="105"/>
      <c r="I796" s="105"/>
      <c r="J796" s="105"/>
      <c r="K796" s="105"/>
    </row>
    <row r="797" spans="2:11">
      <c r="B797" s="125"/>
      <c r="C797" s="125"/>
      <c r="D797" s="125"/>
      <c r="E797" s="105"/>
      <c r="F797" s="105"/>
      <c r="G797" s="105"/>
      <c r="H797" s="105"/>
      <c r="I797" s="105"/>
      <c r="J797" s="105"/>
      <c r="K797" s="105"/>
    </row>
    <row r="798" spans="2:11">
      <c r="B798" s="125"/>
      <c r="C798" s="125"/>
      <c r="D798" s="125"/>
      <c r="E798" s="105"/>
      <c r="F798" s="105"/>
      <c r="G798" s="105"/>
      <c r="H798" s="105"/>
      <c r="I798" s="105"/>
      <c r="J798" s="105"/>
      <c r="K798" s="105"/>
    </row>
    <row r="799" spans="2:11">
      <c r="B799" s="125"/>
      <c r="C799" s="125"/>
      <c r="D799" s="125"/>
      <c r="E799" s="105"/>
      <c r="F799" s="105"/>
      <c r="G799" s="105"/>
      <c r="H799" s="105"/>
      <c r="I799" s="105"/>
      <c r="J799" s="105"/>
      <c r="K799" s="105"/>
    </row>
    <row r="800" spans="2:11">
      <c r="B800" s="125"/>
      <c r="C800" s="125"/>
      <c r="D800" s="125"/>
      <c r="E800" s="105"/>
      <c r="F800" s="105"/>
      <c r="G800" s="105"/>
      <c r="H800" s="105"/>
      <c r="I800" s="105"/>
      <c r="J800" s="105"/>
      <c r="K800" s="105"/>
    </row>
    <row r="801" spans="2:11">
      <c r="B801" s="125"/>
      <c r="C801" s="125"/>
      <c r="D801" s="125"/>
      <c r="E801" s="105"/>
      <c r="F801" s="105"/>
      <c r="G801" s="105"/>
      <c r="H801" s="105"/>
      <c r="I801" s="105"/>
      <c r="J801" s="105"/>
      <c r="K801" s="105"/>
    </row>
    <row r="802" spans="2:11">
      <c r="B802" s="125"/>
      <c r="C802" s="125"/>
      <c r="D802" s="125"/>
      <c r="E802" s="105"/>
      <c r="F802" s="105"/>
      <c r="G802" s="105"/>
      <c r="H802" s="105"/>
      <c r="I802" s="105"/>
      <c r="J802" s="105"/>
      <c r="K802" s="105"/>
    </row>
    <row r="803" spans="2:11">
      <c r="B803" s="125"/>
      <c r="C803" s="125"/>
      <c r="D803" s="125"/>
      <c r="E803" s="105"/>
      <c r="F803" s="105"/>
      <c r="G803" s="105"/>
      <c r="H803" s="105"/>
      <c r="I803" s="105"/>
      <c r="J803" s="105"/>
      <c r="K803" s="105"/>
    </row>
    <row r="804" spans="2:11">
      <c r="B804" s="125"/>
      <c r="C804" s="125"/>
      <c r="D804" s="125"/>
      <c r="E804" s="105"/>
      <c r="F804" s="105"/>
      <c r="G804" s="105"/>
      <c r="H804" s="105"/>
      <c r="I804" s="105"/>
      <c r="J804" s="105"/>
      <c r="K804" s="105"/>
    </row>
    <row r="805" spans="2:11">
      <c r="B805" s="125"/>
      <c r="C805" s="125"/>
      <c r="D805" s="125"/>
      <c r="E805" s="105"/>
      <c r="F805" s="105"/>
      <c r="G805" s="105"/>
      <c r="H805" s="105"/>
      <c r="I805" s="105"/>
      <c r="J805" s="105"/>
      <c r="K805" s="105"/>
    </row>
    <row r="806" spans="2:11">
      <c r="B806" s="125"/>
      <c r="C806" s="125"/>
      <c r="D806" s="125"/>
      <c r="E806" s="105"/>
      <c r="F806" s="105"/>
      <c r="G806" s="105"/>
      <c r="H806" s="105"/>
      <c r="I806" s="105"/>
      <c r="J806" s="105"/>
      <c r="K806" s="105"/>
    </row>
    <row r="807" spans="2:11">
      <c r="B807" s="125"/>
      <c r="C807" s="125"/>
      <c r="D807" s="125"/>
      <c r="E807" s="105"/>
      <c r="F807" s="105"/>
      <c r="G807" s="105"/>
      <c r="H807" s="105"/>
      <c r="I807" s="105"/>
      <c r="J807" s="105"/>
      <c r="K807" s="105"/>
    </row>
    <row r="808" spans="2:11">
      <c r="B808" s="125"/>
      <c r="C808" s="125"/>
      <c r="D808" s="125"/>
      <c r="E808" s="105"/>
      <c r="F808" s="105"/>
      <c r="G808" s="105"/>
      <c r="H808" s="105"/>
      <c r="I808" s="105"/>
      <c r="J808" s="105"/>
      <c r="K808" s="105"/>
    </row>
    <row r="809" spans="2:11">
      <c r="B809" s="125"/>
      <c r="C809" s="125"/>
      <c r="D809" s="125"/>
      <c r="E809" s="105"/>
      <c r="F809" s="105"/>
      <c r="G809" s="105"/>
      <c r="H809" s="105"/>
      <c r="I809" s="105"/>
      <c r="J809" s="105"/>
      <c r="K809" s="105"/>
    </row>
    <row r="810" spans="2:11">
      <c r="B810" s="125"/>
      <c r="C810" s="125"/>
      <c r="D810" s="125"/>
      <c r="E810" s="105"/>
      <c r="F810" s="105"/>
      <c r="G810" s="105"/>
      <c r="H810" s="105"/>
      <c r="I810" s="105"/>
      <c r="J810" s="105"/>
      <c r="K810" s="105"/>
    </row>
    <row r="811" spans="2:11">
      <c r="B811" s="125"/>
      <c r="C811" s="125"/>
      <c r="D811" s="125"/>
      <c r="E811" s="105"/>
      <c r="F811" s="105"/>
      <c r="G811" s="105"/>
      <c r="H811" s="105"/>
      <c r="I811" s="105"/>
      <c r="J811" s="105"/>
      <c r="K811" s="105"/>
    </row>
    <row r="812" spans="2:11">
      <c r="B812" s="125"/>
      <c r="C812" s="125"/>
      <c r="D812" s="125"/>
      <c r="E812" s="105"/>
      <c r="F812" s="105"/>
      <c r="G812" s="105"/>
      <c r="H812" s="105"/>
      <c r="I812" s="105"/>
      <c r="J812" s="105"/>
      <c r="K812" s="105"/>
    </row>
    <row r="813" spans="2:11">
      <c r="B813" s="125"/>
      <c r="C813" s="125"/>
      <c r="D813" s="125"/>
      <c r="E813" s="105"/>
      <c r="F813" s="105"/>
      <c r="G813" s="105"/>
      <c r="H813" s="105"/>
      <c r="I813" s="105"/>
      <c r="J813" s="105"/>
      <c r="K813" s="105"/>
    </row>
    <row r="814" spans="2:11">
      <c r="B814" s="125"/>
      <c r="C814" s="125"/>
      <c r="D814" s="125"/>
      <c r="E814" s="105"/>
      <c r="F814" s="105"/>
      <c r="G814" s="105"/>
      <c r="H814" s="105"/>
      <c r="I814" s="105"/>
      <c r="J814" s="105"/>
      <c r="K814" s="105"/>
    </row>
    <row r="815" spans="2:11">
      <c r="B815" s="125"/>
      <c r="C815" s="125"/>
      <c r="D815" s="125"/>
      <c r="E815" s="105"/>
      <c r="F815" s="105"/>
      <c r="G815" s="105"/>
      <c r="H815" s="105"/>
      <c r="I815" s="105"/>
      <c r="J815" s="105"/>
      <c r="K815" s="105"/>
    </row>
    <row r="816" spans="2:11">
      <c r="B816" s="125"/>
      <c r="C816" s="125"/>
      <c r="D816" s="125"/>
      <c r="E816" s="105"/>
      <c r="F816" s="105"/>
      <c r="G816" s="105"/>
      <c r="H816" s="105"/>
      <c r="I816" s="105"/>
      <c r="J816" s="105"/>
      <c r="K816" s="105"/>
    </row>
    <row r="817" spans="2:11">
      <c r="B817" s="125"/>
      <c r="C817" s="125"/>
      <c r="D817" s="125"/>
      <c r="E817" s="105"/>
      <c r="F817" s="105"/>
      <c r="G817" s="105"/>
      <c r="H817" s="105"/>
      <c r="I817" s="105"/>
      <c r="J817" s="105"/>
      <c r="K817" s="105"/>
    </row>
    <row r="818" spans="2:11">
      <c r="B818" s="125"/>
      <c r="C818" s="125"/>
      <c r="D818" s="125"/>
      <c r="E818" s="105"/>
      <c r="F818" s="105"/>
      <c r="G818" s="105"/>
      <c r="H818" s="105"/>
      <c r="I818" s="105"/>
      <c r="J818" s="105"/>
      <c r="K818" s="105"/>
    </row>
    <row r="819" spans="2:11">
      <c r="B819" s="125"/>
      <c r="C819" s="125"/>
      <c r="D819" s="125"/>
      <c r="E819" s="105"/>
      <c r="F819" s="105"/>
      <c r="G819" s="105"/>
      <c r="H819" s="105"/>
      <c r="I819" s="105"/>
      <c r="J819" s="105"/>
      <c r="K819" s="105"/>
    </row>
    <row r="820" spans="2:11">
      <c r="B820" s="125"/>
      <c r="C820" s="125"/>
      <c r="D820" s="125"/>
      <c r="E820" s="105"/>
      <c r="F820" s="105"/>
      <c r="G820" s="105"/>
      <c r="H820" s="105"/>
      <c r="I820" s="105"/>
      <c r="J820" s="105"/>
      <c r="K820" s="105"/>
    </row>
    <row r="821" spans="2:11">
      <c r="B821" s="125"/>
      <c r="C821" s="125"/>
      <c r="D821" s="125"/>
      <c r="E821" s="105"/>
      <c r="F821" s="105"/>
      <c r="G821" s="105"/>
      <c r="H821" s="105"/>
      <c r="I821" s="105"/>
      <c r="J821" s="105"/>
      <c r="K821" s="105"/>
    </row>
    <row r="822" spans="2:11">
      <c r="B822" s="125"/>
      <c r="C822" s="125"/>
      <c r="D822" s="125"/>
      <c r="E822" s="105"/>
      <c r="F822" s="105"/>
      <c r="G822" s="105"/>
      <c r="H822" s="105"/>
      <c r="I822" s="105"/>
      <c r="J822" s="105"/>
      <c r="K822" s="105"/>
    </row>
    <row r="823" spans="2:11">
      <c r="B823" s="125"/>
      <c r="C823" s="125"/>
      <c r="D823" s="125"/>
      <c r="E823" s="105"/>
      <c r="F823" s="105"/>
      <c r="G823" s="105"/>
      <c r="H823" s="105"/>
      <c r="I823" s="105"/>
      <c r="J823" s="105"/>
      <c r="K823" s="105"/>
    </row>
    <row r="824" spans="2:11">
      <c r="B824" s="125"/>
      <c r="C824" s="125"/>
      <c r="D824" s="125"/>
      <c r="E824" s="105"/>
      <c r="F824" s="105"/>
      <c r="G824" s="105"/>
      <c r="H824" s="105"/>
      <c r="I824" s="105"/>
      <c r="J824" s="105"/>
      <c r="K824" s="105"/>
    </row>
    <row r="825" spans="2:11">
      <c r="B825" s="125"/>
      <c r="C825" s="125"/>
      <c r="D825" s="125"/>
      <c r="E825" s="105"/>
      <c r="F825" s="105"/>
      <c r="G825" s="105"/>
      <c r="H825" s="105"/>
      <c r="I825" s="105"/>
      <c r="J825" s="105"/>
      <c r="K825" s="105"/>
    </row>
    <row r="826" spans="2:11">
      <c r="B826" s="125"/>
      <c r="C826" s="125"/>
      <c r="D826" s="125"/>
      <c r="E826" s="105"/>
      <c r="F826" s="105"/>
      <c r="G826" s="105"/>
      <c r="H826" s="105"/>
      <c r="I826" s="105"/>
      <c r="J826" s="105"/>
      <c r="K826" s="105"/>
    </row>
    <row r="827" spans="2:11">
      <c r="B827" s="125"/>
      <c r="C827" s="125"/>
      <c r="D827" s="125"/>
      <c r="E827" s="105"/>
      <c r="F827" s="105"/>
      <c r="G827" s="105"/>
      <c r="H827" s="105"/>
      <c r="I827" s="105"/>
      <c r="J827" s="105"/>
      <c r="K827" s="105"/>
    </row>
    <row r="828" spans="2:11">
      <c r="B828" s="125"/>
      <c r="C828" s="125"/>
      <c r="D828" s="125"/>
      <c r="E828" s="105"/>
      <c r="F828" s="105"/>
      <c r="G828" s="105"/>
      <c r="H828" s="105"/>
      <c r="I828" s="105"/>
      <c r="J828" s="105"/>
      <c r="K828" s="105"/>
    </row>
    <row r="829" spans="2:11">
      <c r="B829" s="125"/>
      <c r="C829" s="125"/>
      <c r="D829" s="125"/>
      <c r="E829" s="105"/>
      <c r="F829" s="105"/>
      <c r="G829" s="105"/>
      <c r="H829" s="105"/>
      <c r="I829" s="105"/>
      <c r="J829" s="105"/>
      <c r="K829" s="105"/>
    </row>
    <row r="830" spans="2:11">
      <c r="B830" s="125"/>
      <c r="C830" s="125"/>
      <c r="D830" s="125"/>
      <c r="E830" s="105"/>
      <c r="F830" s="105"/>
      <c r="G830" s="105"/>
      <c r="H830" s="105"/>
      <c r="I830" s="105"/>
      <c r="J830" s="105"/>
      <c r="K830" s="105"/>
    </row>
    <row r="831" spans="2:11">
      <c r="B831" s="125"/>
      <c r="C831" s="125"/>
      <c r="D831" s="125"/>
      <c r="E831" s="105"/>
      <c r="F831" s="105"/>
      <c r="G831" s="105"/>
      <c r="H831" s="105"/>
      <c r="I831" s="105"/>
      <c r="J831" s="105"/>
      <c r="K831" s="105"/>
    </row>
    <row r="832" spans="2:11">
      <c r="B832" s="125"/>
      <c r="C832" s="125"/>
      <c r="D832" s="125"/>
      <c r="E832" s="105"/>
      <c r="F832" s="105"/>
      <c r="G832" s="105"/>
      <c r="H832" s="105"/>
      <c r="I832" s="105"/>
      <c r="J832" s="105"/>
      <c r="K832" s="105"/>
    </row>
    <row r="833" spans="2:11">
      <c r="B833" s="125"/>
      <c r="C833" s="125"/>
      <c r="D833" s="125"/>
      <c r="E833" s="105"/>
      <c r="F833" s="105"/>
      <c r="G833" s="105"/>
      <c r="H833" s="105"/>
      <c r="I833" s="105"/>
      <c r="J833" s="105"/>
      <c r="K833" s="105"/>
    </row>
    <row r="834" spans="2:11">
      <c r="B834" s="125"/>
      <c r="C834" s="125"/>
      <c r="D834" s="125"/>
      <c r="E834" s="105"/>
      <c r="F834" s="105"/>
      <c r="G834" s="105"/>
      <c r="H834" s="105"/>
      <c r="I834" s="105"/>
      <c r="J834" s="105"/>
      <c r="K834" s="105"/>
    </row>
    <row r="835" spans="2:11">
      <c r="B835" s="125"/>
      <c r="C835" s="125"/>
      <c r="D835" s="125"/>
      <c r="E835" s="105"/>
      <c r="F835" s="105"/>
      <c r="G835" s="105"/>
      <c r="H835" s="105"/>
      <c r="I835" s="105"/>
      <c r="J835" s="105"/>
      <c r="K835" s="105"/>
    </row>
    <row r="836" spans="2:11">
      <c r="B836" s="125"/>
      <c r="C836" s="125"/>
      <c r="D836" s="125"/>
      <c r="E836" s="105"/>
      <c r="F836" s="105"/>
      <c r="G836" s="105"/>
      <c r="H836" s="105"/>
      <c r="I836" s="105"/>
      <c r="J836" s="105"/>
      <c r="K836" s="105"/>
    </row>
    <row r="837" spans="2:11">
      <c r="B837" s="125"/>
      <c r="C837" s="125"/>
      <c r="D837" s="125"/>
      <c r="E837" s="105"/>
      <c r="F837" s="105"/>
      <c r="G837" s="105"/>
      <c r="H837" s="105"/>
      <c r="I837" s="105"/>
      <c r="J837" s="105"/>
      <c r="K837" s="105"/>
    </row>
    <row r="838" spans="2:11">
      <c r="B838" s="125"/>
      <c r="C838" s="125"/>
      <c r="D838" s="125"/>
      <c r="E838" s="105"/>
      <c r="F838" s="105"/>
      <c r="G838" s="105"/>
      <c r="H838" s="105"/>
      <c r="I838" s="105"/>
      <c r="J838" s="105"/>
      <c r="K838" s="105"/>
    </row>
    <row r="839" spans="2:11">
      <c r="B839" s="125"/>
      <c r="C839" s="125"/>
      <c r="D839" s="125"/>
      <c r="E839" s="105"/>
      <c r="F839" s="105"/>
      <c r="G839" s="105"/>
      <c r="H839" s="105"/>
      <c r="I839" s="105"/>
      <c r="J839" s="105"/>
      <c r="K839" s="105"/>
    </row>
    <row r="840" spans="2:11">
      <c r="B840" s="125"/>
      <c r="C840" s="125"/>
      <c r="D840" s="125"/>
      <c r="E840" s="105"/>
      <c r="F840" s="105"/>
      <c r="G840" s="105"/>
      <c r="H840" s="105"/>
      <c r="I840" s="105"/>
      <c r="J840" s="105"/>
      <c r="K840" s="105"/>
    </row>
    <row r="841" spans="2:11">
      <c r="B841" s="125"/>
      <c r="C841" s="125"/>
      <c r="D841" s="125"/>
      <c r="E841" s="105"/>
      <c r="F841" s="105"/>
      <c r="G841" s="105"/>
      <c r="H841" s="105"/>
      <c r="I841" s="105"/>
      <c r="J841" s="105"/>
      <c r="K841" s="105"/>
    </row>
    <row r="842" spans="2:11">
      <c r="B842" s="125"/>
      <c r="C842" s="125"/>
      <c r="D842" s="125"/>
      <c r="E842" s="105"/>
      <c r="F842" s="105"/>
      <c r="G842" s="105"/>
      <c r="H842" s="105"/>
      <c r="I842" s="105"/>
      <c r="J842" s="105"/>
      <c r="K842" s="105"/>
    </row>
    <row r="843" spans="2:11">
      <c r="B843" s="125"/>
      <c r="C843" s="125"/>
      <c r="D843" s="125"/>
      <c r="E843" s="105"/>
      <c r="F843" s="105"/>
      <c r="G843" s="105"/>
      <c r="H843" s="105"/>
      <c r="I843" s="105"/>
      <c r="J843" s="105"/>
      <c r="K843" s="105"/>
    </row>
    <row r="844" spans="2:11">
      <c r="B844" s="125"/>
      <c r="C844" s="125"/>
      <c r="D844" s="125"/>
      <c r="E844" s="105"/>
      <c r="F844" s="105"/>
      <c r="G844" s="105"/>
      <c r="H844" s="105"/>
      <c r="I844" s="105"/>
      <c r="J844" s="105"/>
      <c r="K844" s="105"/>
    </row>
    <row r="845" spans="2:11">
      <c r="B845" s="125"/>
      <c r="C845" s="125"/>
      <c r="D845" s="125"/>
      <c r="E845" s="105"/>
      <c r="F845" s="105"/>
      <c r="G845" s="105"/>
      <c r="H845" s="105"/>
      <c r="I845" s="105"/>
      <c r="J845" s="105"/>
      <c r="K845" s="105"/>
    </row>
    <row r="846" spans="2:11">
      <c r="B846" s="125"/>
      <c r="C846" s="125"/>
      <c r="D846" s="125"/>
      <c r="E846" s="105"/>
      <c r="F846" s="105"/>
      <c r="G846" s="105"/>
      <c r="H846" s="105"/>
      <c r="I846" s="105"/>
      <c r="J846" s="105"/>
      <c r="K846" s="105"/>
    </row>
    <row r="847" spans="2:11">
      <c r="B847" s="125"/>
      <c r="C847" s="125"/>
      <c r="D847" s="125"/>
      <c r="E847" s="105"/>
      <c r="F847" s="105"/>
      <c r="G847" s="105"/>
      <c r="H847" s="105"/>
      <c r="I847" s="105"/>
      <c r="J847" s="105"/>
      <c r="K847" s="105"/>
    </row>
    <row r="848" spans="2:11">
      <c r="B848" s="125"/>
      <c r="C848" s="125"/>
      <c r="D848" s="125"/>
      <c r="E848" s="105"/>
      <c r="F848" s="105"/>
      <c r="G848" s="105"/>
      <c r="H848" s="105"/>
      <c r="I848" s="105"/>
      <c r="J848" s="105"/>
      <c r="K848" s="105"/>
    </row>
    <row r="849" spans="2:11">
      <c r="B849" s="125"/>
      <c r="C849" s="125"/>
      <c r="D849" s="125"/>
      <c r="E849" s="105"/>
      <c r="F849" s="105"/>
      <c r="G849" s="105"/>
      <c r="H849" s="105"/>
      <c r="I849" s="105"/>
      <c r="J849" s="105"/>
      <c r="K849" s="105"/>
    </row>
    <row r="850" spans="2:11">
      <c r="B850" s="125"/>
      <c r="C850" s="125"/>
      <c r="D850" s="125"/>
      <c r="E850" s="105"/>
      <c r="F850" s="105"/>
      <c r="G850" s="105"/>
      <c r="H850" s="105"/>
      <c r="I850" s="105"/>
      <c r="J850" s="105"/>
      <c r="K850" s="105"/>
    </row>
    <row r="851" spans="2:11">
      <c r="B851" s="125"/>
      <c r="C851" s="125"/>
      <c r="D851" s="125"/>
      <c r="E851" s="105"/>
      <c r="F851" s="105"/>
      <c r="G851" s="105"/>
      <c r="H851" s="105"/>
      <c r="I851" s="105"/>
      <c r="J851" s="105"/>
      <c r="K851" s="105"/>
    </row>
    <row r="852" spans="2:11">
      <c r="B852" s="125"/>
      <c r="C852" s="125"/>
      <c r="D852" s="125"/>
      <c r="E852" s="105"/>
      <c r="F852" s="105"/>
      <c r="G852" s="105"/>
      <c r="H852" s="105"/>
      <c r="I852" s="105"/>
      <c r="J852" s="105"/>
      <c r="K852" s="105"/>
    </row>
    <row r="853" spans="2:11">
      <c r="B853" s="125"/>
      <c r="C853" s="125"/>
      <c r="D853" s="125"/>
      <c r="E853" s="105"/>
      <c r="F853" s="105"/>
      <c r="G853" s="105"/>
      <c r="H853" s="105"/>
      <c r="I853" s="105"/>
      <c r="J853" s="105"/>
      <c r="K853" s="105"/>
    </row>
    <row r="854" spans="2:11">
      <c r="B854" s="125"/>
      <c r="C854" s="125"/>
      <c r="D854" s="125"/>
      <c r="E854" s="105"/>
      <c r="F854" s="105"/>
      <c r="G854" s="105"/>
      <c r="H854" s="105"/>
      <c r="I854" s="105"/>
      <c r="J854" s="105"/>
      <c r="K854" s="105"/>
    </row>
    <row r="855" spans="2:11">
      <c r="B855" s="125"/>
      <c r="C855" s="125"/>
      <c r="D855" s="125"/>
      <c r="E855" s="105"/>
      <c r="F855" s="105"/>
      <c r="G855" s="105"/>
      <c r="H855" s="105"/>
      <c r="I855" s="105"/>
      <c r="J855" s="105"/>
      <c r="K855" s="105"/>
    </row>
    <row r="856" spans="2:11">
      <c r="B856" s="125"/>
      <c r="C856" s="125"/>
      <c r="D856" s="125"/>
      <c r="E856" s="105"/>
      <c r="F856" s="105"/>
      <c r="G856" s="105"/>
      <c r="H856" s="105"/>
      <c r="I856" s="105"/>
      <c r="J856" s="105"/>
      <c r="K856" s="105"/>
    </row>
    <row r="857" spans="2:11">
      <c r="B857" s="125"/>
      <c r="C857" s="125"/>
      <c r="D857" s="125"/>
      <c r="E857" s="105"/>
      <c r="F857" s="105"/>
      <c r="G857" s="105"/>
      <c r="H857" s="105"/>
      <c r="I857" s="105"/>
      <c r="J857" s="105"/>
      <c r="K857" s="105"/>
    </row>
    <row r="858" spans="2:11">
      <c r="B858" s="125"/>
      <c r="C858" s="125"/>
      <c r="D858" s="125"/>
      <c r="E858" s="105"/>
      <c r="F858" s="105"/>
      <c r="G858" s="105"/>
      <c r="H858" s="105"/>
      <c r="I858" s="105"/>
      <c r="J858" s="105"/>
      <c r="K858" s="105"/>
    </row>
    <row r="859" spans="2:11">
      <c r="B859" s="125"/>
      <c r="C859" s="125"/>
      <c r="D859" s="125"/>
      <c r="E859" s="105"/>
      <c r="F859" s="105"/>
      <c r="G859" s="105"/>
      <c r="H859" s="105"/>
      <c r="I859" s="105"/>
      <c r="J859" s="105"/>
      <c r="K859" s="105"/>
    </row>
    <row r="860" spans="2:11">
      <c r="B860" s="125"/>
      <c r="C860" s="125"/>
      <c r="D860" s="125"/>
      <c r="E860" s="105"/>
      <c r="F860" s="105"/>
      <c r="G860" s="105"/>
      <c r="H860" s="105"/>
      <c r="I860" s="105"/>
      <c r="J860" s="105"/>
      <c r="K860" s="105"/>
    </row>
    <row r="861" spans="2:11">
      <c r="B861" s="125"/>
      <c r="C861" s="125"/>
      <c r="D861" s="125"/>
      <c r="E861" s="105"/>
      <c r="F861" s="105"/>
      <c r="G861" s="105"/>
      <c r="H861" s="105"/>
      <c r="I861" s="105"/>
      <c r="J861" s="105"/>
      <c r="K861" s="105"/>
    </row>
    <row r="862" spans="2:11">
      <c r="B862" s="125"/>
      <c r="C862" s="125"/>
      <c r="D862" s="125"/>
      <c r="E862" s="105"/>
      <c r="F862" s="105"/>
      <c r="G862" s="105"/>
      <c r="H862" s="105"/>
      <c r="I862" s="105"/>
      <c r="J862" s="105"/>
      <c r="K862" s="105"/>
    </row>
    <row r="863" spans="2:11">
      <c r="B863" s="125"/>
      <c r="C863" s="125"/>
      <c r="D863" s="125"/>
      <c r="E863" s="105"/>
      <c r="F863" s="105"/>
      <c r="G863" s="105"/>
      <c r="H863" s="105"/>
      <c r="I863" s="105"/>
      <c r="J863" s="105"/>
      <c r="K863" s="105"/>
    </row>
    <row r="864" spans="2:11">
      <c r="B864" s="125"/>
      <c r="C864" s="125"/>
      <c r="D864" s="125"/>
      <c r="E864" s="105"/>
      <c r="F864" s="105"/>
      <c r="G864" s="105"/>
      <c r="H864" s="105"/>
      <c r="I864" s="105"/>
      <c r="J864" s="105"/>
      <c r="K864" s="105"/>
    </row>
    <row r="865" spans="2:11">
      <c r="B865" s="125"/>
      <c r="C865" s="125"/>
      <c r="D865" s="125"/>
      <c r="E865" s="105"/>
      <c r="F865" s="105"/>
      <c r="G865" s="105"/>
      <c r="H865" s="105"/>
      <c r="I865" s="105"/>
      <c r="J865" s="105"/>
      <c r="K865" s="105"/>
    </row>
    <row r="866" spans="2:11">
      <c r="B866" s="125"/>
      <c r="C866" s="125"/>
      <c r="D866" s="125"/>
      <c r="E866" s="105"/>
      <c r="F866" s="105"/>
      <c r="G866" s="105"/>
      <c r="H866" s="105"/>
      <c r="I866" s="105"/>
      <c r="J866" s="105"/>
      <c r="K866" s="105"/>
    </row>
    <row r="867" spans="2:11">
      <c r="B867" s="125"/>
      <c r="C867" s="125"/>
      <c r="D867" s="125"/>
      <c r="E867" s="105"/>
      <c r="F867" s="105"/>
      <c r="G867" s="105"/>
      <c r="H867" s="105"/>
      <c r="I867" s="105"/>
      <c r="J867" s="105"/>
      <c r="K867" s="105"/>
    </row>
    <row r="868" spans="2:11">
      <c r="B868" s="125"/>
      <c r="C868" s="125"/>
      <c r="D868" s="125"/>
      <c r="E868" s="105"/>
      <c r="F868" s="105"/>
      <c r="G868" s="105"/>
      <c r="H868" s="105"/>
      <c r="I868" s="105"/>
      <c r="J868" s="105"/>
      <c r="K868" s="105"/>
    </row>
    <row r="869" spans="2:11">
      <c r="B869" s="125"/>
      <c r="C869" s="125"/>
      <c r="D869" s="125"/>
      <c r="E869" s="105"/>
      <c r="F869" s="105"/>
      <c r="G869" s="105"/>
      <c r="H869" s="105"/>
      <c r="I869" s="105"/>
      <c r="J869" s="105"/>
      <c r="K869" s="105"/>
    </row>
    <row r="870" spans="2:11">
      <c r="B870" s="125"/>
      <c r="C870" s="125"/>
      <c r="D870" s="125"/>
      <c r="E870" s="105"/>
      <c r="F870" s="105"/>
      <c r="G870" s="105"/>
      <c r="H870" s="105"/>
      <c r="I870" s="105"/>
      <c r="J870" s="105"/>
      <c r="K870" s="105"/>
    </row>
    <row r="871" spans="2:11">
      <c r="B871" s="125"/>
      <c r="C871" s="125"/>
      <c r="D871" s="125"/>
      <c r="E871" s="105"/>
      <c r="F871" s="105"/>
      <c r="G871" s="105"/>
      <c r="H871" s="105"/>
      <c r="I871" s="105"/>
      <c r="J871" s="105"/>
      <c r="K871" s="105"/>
    </row>
    <row r="872" spans="2:11">
      <c r="B872" s="125"/>
      <c r="C872" s="125"/>
      <c r="D872" s="125"/>
      <c r="E872" s="105"/>
      <c r="F872" s="105"/>
      <c r="G872" s="105"/>
      <c r="H872" s="105"/>
      <c r="I872" s="105"/>
      <c r="J872" s="105"/>
      <c r="K872" s="105"/>
    </row>
    <row r="873" spans="2:11">
      <c r="B873" s="125"/>
      <c r="C873" s="125"/>
      <c r="D873" s="125"/>
      <c r="E873" s="105"/>
      <c r="F873" s="105"/>
      <c r="G873" s="105"/>
      <c r="H873" s="105"/>
      <c r="I873" s="105"/>
      <c r="J873" s="105"/>
      <c r="K873" s="105"/>
    </row>
    <row r="874" spans="2:11">
      <c r="B874" s="125"/>
      <c r="C874" s="125"/>
      <c r="D874" s="125"/>
      <c r="E874" s="105"/>
      <c r="F874" s="105"/>
      <c r="G874" s="105"/>
      <c r="H874" s="105"/>
      <c r="I874" s="105"/>
      <c r="J874" s="105"/>
      <c r="K874" s="105"/>
    </row>
    <row r="875" spans="2:11">
      <c r="B875" s="125"/>
      <c r="C875" s="125"/>
      <c r="D875" s="125"/>
      <c r="E875" s="105"/>
      <c r="F875" s="105"/>
      <c r="G875" s="105"/>
      <c r="H875" s="105"/>
      <c r="I875" s="105"/>
      <c r="J875" s="105"/>
      <c r="K875" s="105"/>
    </row>
    <row r="876" spans="2:11">
      <c r="B876" s="125"/>
      <c r="C876" s="125"/>
      <c r="D876" s="125"/>
      <c r="E876" s="105"/>
      <c r="F876" s="105"/>
      <c r="G876" s="105"/>
      <c r="H876" s="105"/>
      <c r="I876" s="105"/>
      <c r="J876" s="105"/>
      <c r="K876" s="105"/>
    </row>
    <row r="877" spans="2:11">
      <c r="B877" s="125"/>
      <c r="C877" s="125"/>
      <c r="D877" s="125"/>
      <c r="E877" s="105"/>
      <c r="F877" s="105"/>
      <c r="G877" s="105"/>
      <c r="H877" s="105"/>
      <c r="I877" s="105"/>
      <c r="J877" s="105"/>
      <c r="K877" s="105"/>
    </row>
    <row r="878" spans="2:11">
      <c r="B878" s="125"/>
      <c r="C878" s="125"/>
      <c r="D878" s="125"/>
      <c r="E878" s="105"/>
      <c r="F878" s="105"/>
      <c r="G878" s="105"/>
      <c r="H878" s="105"/>
      <c r="I878" s="105"/>
      <c r="J878" s="105"/>
      <c r="K878" s="105"/>
    </row>
    <row r="879" spans="2:11">
      <c r="B879" s="125"/>
      <c r="C879" s="125"/>
      <c r="D879" s="125"/>
      <c r="E879" s="105"/>
      <c r="F879" s="105"/>
      <c r="G879" s="105"/>
      <c r="H879" s="105"/>
      <c r="I879" s="105"/>
      <c r="J879" s="105"/>
      <c r="K879" s="105"/>
    </row>
    <row r="880" spans="2:11">
      <c r="B880" s="125"/>
      <c r="C880" s="125"/>
      <c r="D880" s="125"/>
      <c r="E880" s="105"/>
      <c r="F880" s="105"/>
      <c r="G880" s="105"/>
      <c r="H880" s="105"/>
      <c r="I880" s="105"/>
      <c r="J880" s="105"/>
      <c r="K880" s="105"/>
    </row>
    <row r="881" spans="2:11">
      <c r="B881" s="125"/>
      <c r="C881" s="125"/>
      <c r="D881" s="125"/>
      <c r="E881" s="105"/>
      <c r="F881" s="105"/>
      <c r="G881" s="105"/>
      <c r="H881" s="105"/>
      <c r="I881" s="105"/>
      <c r="J881" s="105"/>
      <c r="K881" s="105"/>
    </row>
    <row r="882" spans="2:11">
      <c r="B882" s="125"/>
      <c r="C882" s="125"/>
      <c r="D882" s="125"/>
      <c r="E882" s="105"/>
      <c r="F882" s="105"/>
      <c r="G882" s="105"/>
      <c r="H882" s="105"/>
      <c r="I882" s="105"/>
      <c r="J882" s="105"/>
      <c r="K882" s="105"/>
    </row>
    <row r="883" spans="2:11">
      <c r="B883" s="125"/>
      <c r="C883" s="125"/>
      <c r="D883" s="125"/>
      <c r="E883" s="105"/>
      <c r="F883" s="105"/>
      <c r="G883" s="105"/>
      <c r="H883" s="105"/>
      <c r="I883" s="105"/>
      <c r="J883" s="105"/>
      <c r="K883" s="105"/>
    </row>
    <row r="884" spans="2:11">
      <c r="B884" s="125"/>
      <c r="C884" s="125"/>
      <c r="D884" s="125"/>
      <c r="E884" s="105"/>
      <c r="F884" s="105"/>
      <c r="G884" s="105"/>
      <c r="H884" s="105"/>
      <c r="I884" s="105"/>
      <c r="J884" s="105"/>
      <c r="K884" s="105"/>
    </row>
    <row r="885" spans="2:11">
      <c r="B885" s="125"/>
      <c r="C885" s="125"/>
      <c r="D885" s="125"/>
      <c r="E885" s="105"/>
      <c r="F885" s="105"/>
      <c r="G885" s="105"/>
      <c r="H885" s="105"/>
      <c r="I885" s="105"/>
      <c r="J885" s="105"/>
      <c r="K885" s="105"/>
    </row>
    <row r="886" spans="2:11">
      <c r="B886" s="125"/>
      <c r="C886" s="125"/>
      <c r="D886" s="125"/>
      <c r="E886" s="105"/>
      <c r="F886" s="105"/>
      <c r="G886" s="105"/>
      <c r="H886" s="105"/>
      <c r="I886" s="105"/>
      <c r="J886" s="105"/>
      <c r="K886" s="105"/>
    </row>
    <row r="887" spans="2:11">
      <c r="B887" s="125"/>
      <c r="C887" s="125"/>
      <c r="D887" s="125"/>
      <c r="E887" s="105"/>
      <c r="F887" s="105"/>
      <c r="G887" s="105"/>
      <c r="H887" s="105"/>
      <c r="I887" s="105"/>
      <c r="J887" s="105"/>
      <c r="K887" s="105"/>
    </row>
    <row r="888" spans="2:11">
      <c r="B888" s="125"/>
      <c r="C888" s="125"/>
      <c r="D888" s="125"/>
      <c r="E888" s="105"/>
      <c r="F888" s="105"/>
      <c r="G888" s="105"/>
      <c r="H888" s="105"/>
      <c r="I888" s="105"/>
      <c r="J888" s="105"/>
      <c r="K888" s="105"/>
    </row>
    <row r="889" spans="2:11">
      <c r="B889" s="125"/>
      <c r="C889" s="125"/>
      <c r="D889" s="125"/>
      <c r="E889" s="105"/>
      <c r="F889" s="105"/>
      <c r="G889" s="105"/>
      <c r="H889" s="105"/>
      <c r="I889" s="105"/>
      <c r="J889" s="105"/>
      <c r="K889" s="105"/>
    </row>
    <row r="890" spans="2:11">
      <c r="B890" s="125"/>
      <c r="C890" s="125"/>
      <c r="D890" s="125"/>
      <c r="E890" s="105"/>
      <c r="F890" s="105"/>
      <c r="G890" s="105"/>
      <c r="H890" s="105"/>
      <c r="I890" s="105"/>
      <c r="J890" s="105"/>
      <c r="K890" s="105"/>
    </row>
    <row r="891" spans="2:11">
      <c r="B891" s="125"/>
      <c r="C891" s="125"/>
      <c r="D891" s="125"/>
      <c r="E891" s="105"/>
      <c r="F891" s="105"/>
      <c r="G891" s="105"/>
      <c r="H891" s="105"/>
      <c r="I891" s="105"/>
      <c r="J891" s="105"/>
      <c r="K891" s="105"/>
    </row>
    <row r="892" spans="2:11">
      <c r="B892" s="125"/>
      <c r="C892" s="125"/>
      <c r="D892" s="125"/>
      <c r="E892" s="105"/>
      <c r="F892" s="105"/>
      <c r="G892" s="105"/>
      <c r="H892" s="105"/>
      <c r="I892" s="105"/>
      <c r="J892" s="105"/>
      <c r="K892" s="105"/>
    </row>
    <row r="893" spans="2:11">
      <c r="B893" s="125"/>
      <c r="C893" s="125"/>
      <c r="D893" s="125"/>
      <c r="E893" s="105"/>
      <c r="F893" s="105"/>
      <c r="G893" s="105"/>
      <c r="H893" s="105"/>
      <c r="I893" s="105"/>
      <c r="J893" s="105"/>
      <c r="K893" s="105"/>
    </row>
    <row r="894" spans="2:11">
      <c r="B894" s="125"/>
      <c r="C894" s="125"/>
      <c r="D894" s="125"/>
      <c r="E894" s="105"/>
      <c r="F894" s="105"/>
      <c r="G894" s="105"/>
      <c r="H894" s="105"/>
      <c r="I894" s="105"/>
      <c r="J894" s="105"/>
      <c r="K894" s="105"/>
    </row>
    <row r="895" spans="2:11">
      <c r="B895" s="125"/>
      <c r="C895" s="125"/>
      <c r="D895" s="125"/>
      <c r="E895" s="105"/>
      <c r="F895" s="105"/>
      <c r="G895" s="105"/>
      <c r="H895" s="105"/>
      <c r="I895" s="105"/>
      <c r="J895" s="105"/>
      <c r="K895" s="105"/>
    </row>
    <row r="896" spans="2:11">
      <c r="B896" s="125"/>
      <c r="C896" s="125"/>
      <c r="D896" s="125"/>
      <c r="E896" s="105"/>
      <c r="F896" s="105"/>
      <c r="G896" s="105"/>
      <c r="H896" s="105"/>
      <c r="I896" s="105"/>
      <c r="J896" s="105"/>
      <c r="K896" s="105"/>
    </row>
    <row r="897" spans="2:11">
      <c r="B897" s="125"/>
      <c r="C897" s="125"/>
      <c r="D897" s="125"/>
      <c r="E897" s="105"/>
      <c r="F897" s="105"/>
      <c r="G897" s="105"/>
      <c r="H897" s="105"/>
      <c r="I897" s="105"/>
      <c r="J897" s="105"/>
      <c r="K897" s="105"/>
    </row>
    <row r="898" spans="2:11">
      <c r="B898" s="125"/>
      <c r="C898" s="125"/>
      <c r="D898" s="125"/>
      <c r="E898" s="105"/>
      <c r="F898" s="105"/>
      <c r="G898" s="105"/>
      <c r="H898" s="105"/>
      <c r="I898" s="105"/>
      <c r="J898" s="105"/>
      <c r="K898" s="105"/>
    </row>
    <row r="899" spans="2:11">
      <c r="B899" s="125"/>
      <c r="C899" s="125"/>
      <c r="D899" s="125"/>
      <c r="E899" s="105"/>
      <c r="F899" s="105"/>
      <c r="G899" s="105"/>
      <c r="H899" s="105"/>
      <c r="I899" s="105"/>
      <c r="J899" s="105"/>
      <c r="K899" s="105"/>
    </row>
    <row r="900" spans="2:11">
      <c r="B900" s="125"/>
      <c r="C900" s="125"/>
      <c r="D900" s="125"/>
      <c r="E900" s="105"/>
      <c r="F900" s="105"/>
      <c r="G900" s="105"/>
      <c r="H900" s="105"/>
      <c r="I900" s="105"/>
      <c r="J900" s="105"/>
      <c r="K900" s="105"/>
    </row>
    <row r="901" spans="2:11">
      <c r="B901" s="125"/>
      <c r="C901" s="125"/>
      <c r="D901" s="125"/>
      <c r="E901" s="105"/>
      <c r="F901" s="105"/>
      <c r="G901" s="105"/>
      <c r="H901" s="105"/>
      <c r="I901" s="105"/>
      <c r="J901" s="105"/>
      <c r="K901" s="105"/>
    </row>
    <row r="902" spans="2:11">
      <c r="B902" s="125"/>
      <c r="C902" s="125"/>
      <c r="D902" s="125"/>
      <c r="E902" s="105"/>
      <c r="F902" s="105"/>
      <c r="G902" s="105"/>
      <c r="H902" s="105"/>
      <c r="I902" s="105"/>
      <c r="J902" s="105"/>
      <c r="K902" s="105"/>
    </row>
    <row r="903" spans="2:11">
      <c r="B903" s="125"/>
      <c r="C903" s="125"/>
      <c r="D903" s="125"/>
      <c r="E903" s="105"/>
      <c r="F903" s="105"/>
      <c r="G903" s="105"/>
      <c r="H903" s="105"/>
      <c r="I903" s="105"/>
      <c r="J903" s="105"/>
      <c r="K903" s="105"/>
    </row>
    <row r="904" spans="2:11">
      <c r="B904" s="125"/>
      <c r="C904" s="125"/>
      <c r="D904" s="125"/>
      <c r="E904" s="105"/>
      <c r="F904" s="105"/>
      <c r="G904" s="105"/>
      <c r="H904" s="105"/>
      <c r="I904" s="105"/>
      <c r="J904" s="105"/>
      <c r="K904" s="105"/>
    </row>
    <row r="905" spans="2:11">
      <c r="B905" s="125"/>
      <c r="C905" s="125"/>
      <c r="D905" s="125"/>
      <c r="E905" s="105"/>
      <c r="F905" s="105"/>
      <c r="G905" s="105"/>
      <c r="H905" s="105"/>
      <c r="I905" s="105"/>
      <c r="J905" s="105"/>
      <c r="K905" s="105"/>
    </row>
    <row r="906" spans="2:11">
      <c r="B906" s="125"/>
      <c r="C906" s="125"/>
      <c r="D906" s="125"/>
      <c r="E906" s="105"/>
      <c r="F906" s="105"/>
      <c r="G906" s="105"/>
      <c r="H906" s="105"/>
      <c r="I906" s="105"/>
      <c r="J906" s="105"/>
      <c r="K906" s="105"/>
    </row>
    <row r="907" spans="2:11">
      <c r="B907" s="125"/>
      <c r="C907" s="125"/>
      <c r="D907" s="125"/>
      <c r="E907" s="105"/>
      <c r="F907" s="105"/>
      <c r="G907" s="105"/>
      <c r="H907" s="105"/>
      <c r="I907" s="105"/>
      <c r="J907" s="105"/>
      <c r="K907" s="105"/>
    </row>
    <row r="908" spans="2:11">
      <c r="B908" s="125"/>
      <c r="C908" s="125"/>
      <c r="D908" s="125"/>
      <c r="E908" s="105"/>
      <c r="F908" s="105"/>
      <c r="G908" s="105"/>
      <c r="H908" s="105"/>
      <c r="I908" s="105"/>
      <c r="J908" s="105"/>
      <c r="K908" s="105"/>
    </row>
    <row r="909" spans="2:11">
      <c r="B909" s="125"/>
      <c r="C909" s="125"/>
      <c r="D909" s="125"/>
      <c r="E909" s="105"/>
      <c r="F909" s="105"/>
      <c r="G909" s="105"/>
      <c r="H909" s="105"/>
      <c r="I909" s="105"/>
      <c r="J909" s="105"/>
      <c r="K909" s="105"/>
    </row>
    <row r="910" spans="2:11">
      <c r="B910" s="125"/>
      <c r="C910" s="125"/>
      <c r="D910" s="125"/>
      <c r="E910" s="105"/>
      <c r="F910" s="105"/>
      <c r="G910" s="105"/>
      <c r="H910" s="105"/>
      <c r="I910" s="105"/>
      <c r="J910" s="105"/>
      <c r="K910" s="105"/>
    </row>
    <row r="911" spans="2:11">
      <c r="B911" s="125"/>
      <c r="C911" s="125"/>
      <c r="D911" s="125"/>
      <c r="E911" s="105"/>
      <c r="F911" s="105"/>
      <c r="G911" s="105"/>
      <c r="H911" s="105"/>
      <c r="I911" s="105"/>
      <c r="J911" s="105"/>
      <c r="K911" s="105"/>
    </row>
    <row r="912" spans="2:11">
      <c r="B912" s="125"/>
      <c r="C912" s="125"/>
      <c r="D912" s="125"/>
      <c r="E912" s="105"/>
      <c r="F912" s="105"/>
      <c r="G912" s="105"/>
      <c r="H912" s="105"/>
      <c r="I912" s="105"/>
      <c r="J912" s="105"/>
      <c r="K912" s="105"/>
    </row>
    <row r="913" spans="2:11">
      <c r="B913" s="125"/>
      <c r="C913" s="125"/>
      <c r="D913" s="125"/>
      <c r="E913" s="105"/>
      <c r="F913" s="105"/>
      <c r="G913" s="105"/>
      <c r="H913" s="105"/>
      <c r="I913" s="105"/>
      <c r="J913" s="105"/>
      <c r="K913" s="105"/>
    </row>
    <row r="914" spans="2:11">
      <c r="B914" s="125"/>
      <c r="C914" s="125"/>
      <c r="D914" s="125"/>
      <c r="E914" s="105"/>
      <c r="F914" s="105"/>
      <c r="G914" s="105"/>
      <c r="H914" s="105"/>
      <c r="I914" s="105"/>
      <c r="J914" s="105"/>
      <c r="K914" s="105"/>
    </row>
    <row r="915" spans="2:11">
      <c r="B915" s="125"/>
      <c r="C915" s="125"/>
      <c r="D915" s="125"/>
      <c r="E915" s="105"/>
      <c r="F915" s="105"/>
      <c r="G915" s="105"/>
      <c r="H915" s="105"/>
      <c r="I915" s="105"/>
      <c r="J915" s="105"/>
      <c r="K915" s="105"/>
    </row>
    <row r="916" spans="2:11">
      <c r="B916" s="125"/>
      <c r="C916" s="125"/>
      <c r="D916" s="125"/>
      <c r="E916" s="105"/>
      <c r="F916" s="105"/>
      <c r="G916" s="105"/>
      <c r="H916" s="105"/>
      <c r="I916" s="105"/>
      <c r="J916" s="105"/>
      <c r="K916" s="105"/>
    </row>
    <row r="917" spans="2:11">
      <c r="B917" s="125"/>
      <c r="C917" s="125"/>
      <c r="D917" s="125"/>
      <c r="E917" s="105"/>
      <c r="F917" s="105"/>
      <c r="G917" s="105"/>
      <c r="H917" s="105"/>
      <c r="I917" s="105"/>
      <c r="J917" s="105"/>
      <c r="K917" s="105"/>
    </row>
    <row r="918" spans="2:11">
      <c r="B918" s="125"/>
      <c r="C918" s="125"/>
      <c r="D918" s="125"/>
      <c r="E918" s="105"/>
      <c r="F918" s="105"/>
      <c r="G918" s="105"/>
      <c r="H918" s="105"/>
      <c r="I918" s="105"/>
      <c r="J918" s="105"/>
      <c r="K918" s="105"/>
    </row>
    <row r="919" spans="2:11">
      <c r="B919" s="125"/>
      <c r="C919" s="125"/>
      <c r="D919" s="125"/>
      <c r="E919" s="105"/>
      <c r="F919" s="105"/>
      <c r="G919" s="105"/>
      <c r="H919" s="105"/>
      <c r="I919" s="105"/>
      <c r="J919" s="105"/>
      <c r="K919" s="105"/>
    </row>
    <row r="920" spans="2:11">
      <c r="B920" s="125"/>
      <c r="C920" s="125"/>
      <c r="D920" s="125"/>
      <c r="E920" s="105"/>
      <c r="F920" s="105"/>
      <c r="G920" s="105"/>
      <c r="H920" s="105"/>
      <c r="I920" s="105"/>
      <c r="J920" s="105"/>
      <c r="K920" s="105"/>
    </row>
    <row r="921" spans="2:11">
      <c r="B921" s="125"/>
      <c r="C921" s="125"/>
      <c r="D921" s="125"/>
      <c r="E921" s="105"/>
      <c r="F921" s="105"/>
      <c r="G921" s="105"/>
      <c r="H921" s="105"/>
      <c r="I921" s="105"/>
      <c r="J921" s="105"/>
      <c r="K921" s="105"/>
    </row>
    <row r="922" spans="2:11">
      <c r="B922" s="125"/>
      <c r="C922" s="125"/>
      <c r="D922" s="125"/>
      <c r="E922" s="105"/>
      <c r="F922" s="105"/>
      <c r="G922" s="105"/>
      <c r="H922" s="105"/>
      <c r="I922" s="105"/>
      <c r="J922" s="105"/>
      <c r="K922" s="105"/>
    </row>
    <row r="923" spans="2:11">
      <c r="B923" s="125"/>
      <c r="C923" s="125"/>
      <c r="D923" s="125"/>
      <c r="E923" s="105"/>
      <c r="F923" s="105"/>
      <c r="G923" s="105"/>
      <c r="H923" s="105"/>
      <c r="I923" s="105"/>
      <c r="J923" s="105"/>
      <c r="K923" s="105"/>
    </row>
    <row r="924" spans="2:11">
      <c r="B924" s="125"/>
      <c r="C924" s="125"/>
      <c r="D924" s="125"/>
      <c r="E924" s="105"/>
      <c r="F924" s="105"/>
      <c r="G924" s="105"/>
      <c r="H924" s="105"/>
      <c r="I924" s="105"/>
      <c r="J924" s="105"/>
      <c r="K924" s="105"/>
    </row>
    <row r="925" spans="2:11">
      <c r="B925" s="125"/>
      <c r="C925" s="125"/>
      <c r="D925" s="125"/>
      <c r="E925" s="105"/>
      <c r="F925" s="105"/>
      <c r="G925" s="105"/>
      <c r="H925" s="105"/>
      <c r="I925" s="105"/>
      <c r="J925" s="105"/>
      <c r="K925" s="105"/>
    </row>
    <row r="926" spans="2:11">
      <c r="B926" s="125"/>
      <c r="C926" s="125"/>
      <c r="D926" s="125"/>
      <c r="E926" s="105"/>
      <c r="F926" s="105"/>
      <c r="G926" s="105"/>
      <c r="H926" s="105"/>
      <c r="I926" s="105"/>
      <c r="J926" s="105"/>
      <c r="K926" s="105"/>
    </row>
    <row r="927" spans="2:11">
      <c r="B927" s="125"/>
      <c r="C927" s="125"/>
      <c r="D927" s="125"/>
      <c r="E927" s="105"/>
      <c r="F927" s="105"/>
      <c r="G927" s="105"/>
      <c r="H927" s="105"/>
      <c r="I927" s="105"/>
      <c r="J927" s="105"/>
      <c r="K927" s="105"/>
    </row>
    <row r="928" spans="2:11">
      <c r="B928" s="125"/>
      <c r="C928" s="125"/>
      <c r="D928" s="125"/>
      <c r="E928" s="105"/>
      <c r="F928" s="105"/>
      <c r="G928" s="105"/>
      <c r="H928" s="105"/>
      <c r="I928" s="105"/>
      <c r="J928" s="105"/>
      <c r="K928" s="105"/>
    </row>
    <row r="929" spans="2:11">
      <c r="B929" s="125"/>
      <c r="C929" s="125"/>
      <c r="D929" s="125"/>
      <c r="E929" s="105"/>
      <c r="F929" s="105"/>
      <c r="G929" s="105"/>
      <c r="H929" s="105"/>
      <c r="I929" s="105"/>
      <c r="J929" s="105"/>
      <c r="K929" s="105"/>
    </row>
    <row r="930" spans="2:11">
      <c r="B930" s="125"/>
      <c r="C930" s="125"/>
      <c r="D930" s="125"/>
      <c r="E930" s="105"/>
      <c r="F930" s="105"/>
      <c r="G930" s="105"/>
      <c r="H930" s="105"/>
      <c r="I930" s="105"/>
      <c r="J930" s="105"/>
      <c r="K930" s="105"/>
    </row>
    <row r="931" spans="2:11">
      <c r="B931" s="125"/>
      <c r="C931" s="125"/>
      <c r="D931" s="125"/>
      <c r="E931" s="105"/>
      <c r="F931" s="105"/>
      <c r="G931" s="105"/>
      <c r="H931" s="105"/>
      <c r="I931" s="105"/>
      <c r="J931" s="105"/>
      <c r="K931" s="105"/>
    </row>
    <row r="932" spans="2:11">
      <c r="B932" s="125"/>
      <c r="C932" s="125"/>
      <c r="D932" s="125"/>
      <c r="E932" s="105"/>
      <c r="F932" s="105"/>
      <c r="G932" s="105"/>
      <c r="H932" s="105"/>
      <c r="I932" s="105"/>
      <c r="J932" s="105"/>
      <c r="K932" s="105"/>
    </row>
    <row r="933" spans="2:11">
      <c r="B933" s="125"/>
      <c r="C933" s="125"/>
      <c r="D933" s="125"/>
      <c r="E933" s="105"/>
      <c r="F933" s="105"/>
      <c r="G933" s="105"/>
      <c r="H933" s="105"/>
      <c r="I933" s="105"/>
      <c r="J933" s="105"/>
      <c r="K933" s="105"/>
    </row>
    <row r="934" spans="2:11">
      <c r="B934" s="125"/>
      <c r="C934" s="125"/>
      <c r="D934" s="125"/>
      <c r="E934" s="105"/>
      <c r="F934" s="105"/>
      <c r="G934" s="105"/>
      <c r="H934" s="105"/>
      <c r="I934" s="105"/>
      <c r="J934" s="105"/>
      <c r="K934" s="105"/>
    </row>
    <row r="935" spans="2:11">
      <c r="B935" s="125"/>
      <c r="C935" s="125"/>
      <c r="D935" s="125"/>
      <c r="E935" s="105"/>
      <c r="F935" s="105"/>
      <c r="G935" s="105"/>
      <c r="H935" s="105"/>
      <c r="I935" s="105"/>
      <c r="J935" s="105"/>
      <c r="K935" s="105"/>
    </row>
    <row r="936" spans="2:11">
      <c r="B936" s="125"/>
      <c r="C936" s="125"/>
      <c r="D936" s="125"/>
      <c r="E936" s="105"/>
      <c r="F936" s="105"/>
      <c r="G936" s="105"/>
      <c r="H936" s="105"/>
      <c r="I936" s="105"/>
      <c r="J936" s="105"/>
      <c r="K936" s="105"/>
    </row>
    <row r="937" spans="2:11">
      <c r="B937" s="125"/>
      <c r="C937" s="125"/>
      <c r="D937" s="125"/>
      <c r="E937" s="105"/>
      <c r="F937" s="105"/>
      <c r="G937" s="105"/>
      <c r="H937" s="105"/>
      <c r="I937" s="105"/>
      <c r="J937" s="105"/>
      <c r="K937" s="105"/>
    </row>
    <row r="938" spans="2:11">
      <c r="B938" s="125"/>
      <c r="C938" s="125"/>
      <c r="D938" s="125"/>
      <c r="E938" s="105"/>
      <c r="F938" s="105"/>
      <c r="G938" s="105"/>
      <c r="H938" s="105"/>
      <c r="I938" s="105"/>
      <c r="J938" s="105"/>
      <c r="K938" s="105"/>
    </row>
    <row r="939" spans="2:11">
      <c r="B939" s="125"/>
      <c r="C939" s="125"/>
      <c r="D939" s="125"/>
      <c r="E939" s="105"/>
      <c r="F939" s="105"/>
      <c r="G939" s="105"/>
      <c r="H939" s="105"/>
      <c r="I939" s="105"/>
      <c r="J939" s="105"/>
      <c r="K939" s="105"/>
    </row>
    <row r="940" spans="2:11">
      <c r="B940" s="125"/>
      <c r="C940" s="125"/>
      <c r="D940" s="125"/>
      <c r="E940" s="105"/>
      <c r="F940" s="105"/>
      <c r="G940" s="105"/>
      <c r="H940" s="105"/>
      <c r="I940" s="105"/>
      <c r="J940" s="105"/>
      <c r="K940" s="105"/>
    </row>
    <row r="941" spans="2:11">
      <c r="B941" s="125"/>
      <c r="C941" s="125"/>
      <c r="D941" s="125"/>
      <c r="E941" s="105"/>
      <c r="F941" s="105"/>
      <c r="G941" s="105"/>
      <c r="H941" s="105"/>
      <c r="I941" s="105"/>
      <c r="J941" s="105"/>
      <c r="K941" s="105"/>
    </row>
    <row r="942" spans="2:11">
      <c r="B942" s="125"/>
      <c r="C942" s="125"/>
      <c r="D942" s="125"/>
      <c r="E942" s="105"/>
      <c r="F942" s="105"/>
      <c r="G942" s="105"/>
      <c r="H942" s="105"/>
      <c r="I942" s="105"/>
      <c r="J942" s="105"/>
      <c r="K942" s="105"/>
    </row>
    <row r="943" spans="2:11">
      <c r="B943" s="125"/>
      <c r="C943" s="125"/>
      <c r="D943" s="125"/>
      <c r="E943" s="105"/>
      <c r="F943" s="105"/>
      <c r="G943" s="105"/>
      <c r="H943" s="105"/>
      <c r="I943" s="105"/>
      <c r="J943" s="105"/>
      <c r="K943" s="105"/>
    </row>
    <row r="944" spans="2:11">
      <c r="B944" s="125"/>
      <c r="C944" s="125"/>
      <c r="D944" s="125"/>
      <c r="E944" s="105"/>
      <c r="F944" s="105"/>
      <c r="G944" s="105"/>
      <c r="H944" s="105"/>
      <c r="I944" s="105"/>
      <c r="J944" s="105"/>
      <c r="K944" s="105"/>
    </row>
    <row r="945" spans="2:11">
      <c r="B945" s="125"/>
      <c r="C945" s="125"/>
      <c r="D945" s="125"/>
      <c r="E945" s="105"/>
      <c r="F945" s="105"/>
      <c r="G945" s="105"/>
      <c r="H945" s="105"/>
      <c r="I945" s="105"/>
      <c r="J945" s="105"/>
      <c r="K945" s="105"/>
    </row>
    <row r="946" spans="2:11">
      <c r="B946" s="125"/>
      <c r="C946" s="125"/>
      <c r="D946" s="125"/>
      <c r="E946" s="105"/>
      <c r="F946" s="105"/>
      <c r="G946" s="105"/>
      <c r="H946" s="105"/>
      <c r="I946" s="105"/>
      <c r="J946" s="105"/>
      <c r="K946" s="105"/>
    </row>
    <row r="947" spans="2:11">
      <c r="B947" s="125"/>
      <c r="C947" s="125"/>
      <c r="D947" s="125"/>
      <c r="E947" s="105"/>
      <c r="F947" s="105"/>
      <c r="G947" s="105"/>
      <c r="H947" s="105"/>
      <c r="I947" s="105"/>
      <c r="J947" s="105"/>
      <c r="K947" s="105"/>
    </row>
    <row r="948" spans="2:11">
      <c r="B948" s="125"/>
      <c r="C948" s="125"/>
      <c r="D948" s="125"/>
      <c r="E948" s="105"/>
      <c r="F948" s="105"/>
      <c r="G948" s="105"/>
      <c r="H948" s="105"/>
      <c r="I948" s="105"/>
      <c r="J948" s="105"/>
      <c r="K948" s="105"/>
    </row>
    <row r="949" spans="2:11">
      <c r="B949" s="125"/>
      <c r="C949" s="125"/>
      <c r="D949" s="125"/>
      <c r="E949" s="105"/>
      <c r="F949" s="105"/>
      <c r="G949" s="105"/>
      <c r="H949" s="105"/>
      <c r="I949" s="105"/>
      <c r="J949" s="105"/>
      <c r="K949" s="105"/>
    </row>
    <row r="950" spans="2:11">
      <c r="B950" s="125"/>
      <c r="C950" s="125"/>
      <c r="D950" s="125"/>
      <c r="E950" s="105"/>
      <c r="F950" s="105"/>
      <c r="G950" s="105"/>
      <c r="H950" s="105"/>
      <c r="I950" s="105"/>
      <c r="J950" s="105"/>
      <c r="K950" s="105"/>
    </row>
    <row r="951" spans="2:11">
      <c r="B951" s="125"/>
      <c r="C951" s="125"/>
      <c r="D951" s="125"/>
      <c r="E951" s="105"/>
      <c r="F951" s="105"/>
      <c r="G951" s="105"/>
      <c r="H951" s="105"/>
      <c r="I951" s="105"/>
      <c r="J951" s="105"/>
      <c r="K951" s="105"/>
    </row>
    <row r="952" spans="2:11">
      <c r="B952" s="125"/>
      <c r="C952" s="125"/>
      <c r="D952" s="125"/>
      <c r="E952" s="105"/>
      <c r="F952" s="105"/>
      <c r="G952" s="105"/>
      <c r="H952" s="105"/>
      <c r="I952" s="105"/>
      <c r="J952" s="105"/>
      <c r="K952" s="105"/>
    </row>
    <row r="953" spans="2:11">
      <c r="B953" s="125"/>
      <c r="C953" s="125"/>
      <c r="D953" s="125"/>
      <c r="E953" s="105"/>
      <c r="F953" s="105"/>
      <c r="G953" s="105"/>
      <c r="H953" s="105"/>
      <c r="I953" s="105"/>
      <c r="J953" s="105"/>
      <c r="K953" s="105"/>
    </row>
    <row r="954" spans="2:11">
      <c r="B954" s="125"/>
      <c r="C954" s="125"/>
      <c r="D954" s="125"/>
      <c r="E954" s="105"/>
      <c r="F954" s="105"/>
      <c r="G954" s="105"/>
      <c r="H954" s="105"/>
      <c r="I954" s="105"/>
      <c r="J954" s="105"/>
      <c r="K954" s="105"/>
    </row>
    <row r="955" spans="2:11">
      <c r="B955" s="125"/>
      <c r="C955" s="125"/>
      <c r="D955" s="125"/>
      <c r="E955" s="105"/>
      <c r="F955" s="105"/>
      <c r="G955" s="105"/>
      <c r="H955" s="105"/>
      <c r="I955" s="105"/>
      <c r="J955" s="105"/>
      <c r="K955" s="105"/>
    </row>
    <row r="956" spans="2:11">
      <c r="B956" s="125"/>
      <c r="C956" s="125"/>
      <c r="D956" s="125"/>
      <c r="E956" s="105"/>
      <c r="F956" s="105"/>
      <c r="G956" s="105"/>
      <c r="H956" s="105"/>
      <c r="I956" s="105"/>
      <c r="J956" s="105"/>
      <c r="K956" s="105"/>
    </row>
    <row r="957" spans="2:11">
      <c r="B957" s="125"/>
      <c r="C957" s="125"/>
      <c r="D957" s="125"/>
      <c r="E957" s="105"/>
      <c r="F957" s="105"/>
      <c r="G957" s="105"/>
      <c r="H957" s="105"/>
      <c r="I957" s="105"/>
      <c r="J957" s="105"/>
      <c r="K957" s="105"/>
    </row>
    <row r="958" spans="2:11">
      <c r="B958" s="125"/>
      <c r="C958" s="125"/>
      <c r="D958" s="125"/>
      <c r="E958" s="105"/>
      <c r="F958" s="105"/>
      <c r="G958" s="105"/>
      <c r="H958" s="105"/>
      <c r="I958" s="105"/>
      <c r="J958" s="105"/>
      <c r="K958" s="105"/>
    </row>
    <row r="959" spans="2:11">
      <c r="B959" s="125"/>
      <c r="C959" s="125"/>
      <c r="D959" s="125"/>
      <c r="E959" s="105"/>
      <c r="F959" s="105"/>
      <c r="G959" s="105"/>
      <c r="H959" s="105"/>
      <c r="I959" s="105"/>
      <c r="J959" s="105"/>
      <c r="K959" s="105"/>
    </row>
    <row r="960" spans="2:11">
      <c r="B960" s="125"/>
      <c r="C960" s="125"/>
      <c r="D960" s="125"/>
      <c r="E960" s="105"/>
      <c r="F960" s="105"/>
      <c r="G960" s="105"/>
      <c r="H960" s="105"/>
      <c r="I960" s="105"/>
      <c r="J960" s="105"/>
      <c r="K960" s="105"/>
    </row>
    <row r="961" spans="2:11">
      <c r="B961" s="125"/>
      <c r="C961" s="125"/>
      <c r="D961" s="125"/>
      <c r="E961" s="105"/>
      <c r="F961" s="105"/>
      <c r="G961" s="105"/>
      <c r="H961" s="105"/>
      <c r="I961" s="105"/>
      <c r="J961" s="105"/>
      <c r="K961" s="105"/>
    </row>
    <row r="962" spans="2:11">
      <c r="B962" s="125"/>
      <c r="C962" s="125"/>
      <c r="D962" s="125"/>
      <c r="E962" s="105"/>
      <c r="F962" s="105"/>
      <c r="G962" s="105"/>
      <c r="H962" s="105"/>
      <c r="I962" s="105"/>
      <c r="J962" s="105"/>
      <c r="K962" s="105"/>
    </row>
    <row r="963" spans="2:11">
      <c r="B963" s="125"/>
      <c r="C963" s="125"/>
      <c r="D963" s="125"/>
      <c r="E963" s="105"/>
      <c r="F963" s="105"/>
      <c r="G963" s="105"/>
      <c r="H963" s="105"/>
      <c r="I963" s="105"/>
      <c r="J963" s="105"/>
      <c r="K963" s="105"/>
    </row>
    <row r="964" spans="2:11">
      <c r="B964" s="125"/>
      <c r="C964" s="125"/>
      <c r="D964" s="125"/>
      <c r="E964" s="105"/>
      <c r="F964" s="105"/>
      <c r="G964" s="105"/>
      <c r="H964" s="105"/>
      <c r="I964" s="105"/>
      <c r="J964" s="105"/>
      <c r="K964" s="105"/>
    </row>
    <row r="965" spans="2:11">
      <c r="B965" s="125"/>
      <c r="C965" s="125"/>
      <c r="D965" s="125"/>
      <c r="E965" s="105"/>
      <c r="F965" s="105"/>
      <c r="G965" s="105"/>
      <c r="H965" s="105"/>
      <c r="I965" s="105"/>
      <c r="J965" s="105"/>
      <c r="K965" s="105"/>
    </row>
    <row r="966" spans="2:11">
      <c r="B966" s="125"/>
      <c r="C966" s="125"/>
      <c r="D966" s="125"/>
      <c r="E966" s="105"/>
      <c r="F966" s="105"/>
      <c r="G966" s="105"/>
      <c r="H966" s="105"/>
      <c r="I966" s="105"/>
      <c r="J966" s="105"/>
      <c r="K966" s="105"/>
    </row>
    <row r="967" spans="2:11">
      <c r="B967" s="125"/>
      <c r="C967" s="125"/>
      <c r="D967" s="125"/>
      <c r="E967" s="105"/>
      <c r="F967" s="105"/>
      <c r="G967" s="105"/>
      <c r="H967" s="105"/>
      <c r="I967" s="105"/>
      <c r="J967" s="105"/>
      <c r="K967" s="105"/>
    </row>
    <row r="968" spans="2:11">
      <c r="B968" s="125"/>
      <c r="C968" s="125"/>
      <c r="D968" s="125"/>
      <c r="E968" s="105"/>
      <c r="F968" s="105"/>
      <c r="G968" s="105"/>
      <c r="H968" s="105"/>
      <c r="I968" s="105"/>
      <c r="J968" s="105"/>
      <c r="K968" s="105"/>
    </row>
    <row r="969" spans="2:11">
      <c r="B969" s="125"/>
      <c r="C969" s="125"/>
      <c r="D969" s="125"/>
      <c r="E969" s="105"/>
      <c r="F969" s="105"/>
      <c r="G969" s="105"/>
      <c r="H969" s="105"/>
      <c r="I969" s="105"/>
      <c r="J969" s="105"/>
      <c r="K969" s="105"/>
    </row>
    <row r="970" spans="2:11">
      <c r="B970" s="125"/>
      <c r="C970" s="125"/>
      <c r="D970" s="125"/>
      <c r="E970" s="105"/>
      <c r="F970" s="105"/>
      <c r="G970" s="105"/>
      <c r="H970" s="105"/>
      <c r="I970" s="105"/>
      <c r="J970" s="105"/>
      <c r="K970" s="105"/>
    </row>
    <row r="971" spans="2:11">
      <c r="B971" s="125"/>
      <c r="C971" s="125"/>
      <c r="D971" s="125"/>
      <c r="E971" s="105"/>
      <c r="F971" s="105"/>
      <c r="G971" s="105"/>
      <c r="H971" s="105"/>
      <c r="I971" s="105"/>
      <c r="J971" s="105"/>
      <c r="K971" s="105"/>
    </row>
    <row r="972" spans="2:11">
      <c r="B972" s="125"/>
      <c r="C972" s="125"/>
      <c r="D972" s="125"/>
      <c r="E972" s="105"/>
      <c r="F972" s="105"/>
      <c r="G972" s="105"/>
      <c r="H972" s="105"/>
      <c r="I972" s="105"/>
      <c r="J972" s="105"/>
      <c r="K972" s="105"/>
    </row>
    <row r="973" spans="2:11">
      <c r="B973" s="125"/>
      <c r="C973" s="125"/>
      <c r="D973" s="125"/>
      <c r="E973" s="105"/>
      <c r="F973" s="105"/>
      <c r="G973" s="105"/>
      <c r="H973" s="105"/>
      <c r="I973" s="105"/>
      <c r="J973" s="105"/>
      <c r="K973" s="105"/>
    </row>
    <row r="974" spans="2:11">
      <c r="B974" s="125"/>
      <c r="C974" s="125"/>
      <c r="D974" s="125"/>
      <c r="E974" s="105"/>
      <c r="F974" s="105"/>
      <c r="G974" s="105"/>
      <c r="H974" s="105"/>
      <c r="I974" s="105"/>
      <c r="J974" s="105"/>
      <c r="K974" s="105"/>
    </row>
    <row r="975" spans="2:11">
      <c r="B975" s="125"/>
      <c r="C975" s="125"/>
      <c r="D975" s="125"/>
      <c r="E975" s="105"/>
      <c r="F975" s="105"/>
      <c r="G975" s="105"/>
      <c r="H975" s="105"/>
      <c r="I975" s="105"/>
      <c r="J975" s="105"/>
      <c r="K975" s="105"/>
    </row>
    <row r="976" spans="2:11">
      <c r="B976" s="125"/>
      <c r="C976" s="125"/>
      <c r="D976" s="125"/>
      <c r="E976" s="105"/>
      <c r="F976" s="105"/>
      <c r="G976" s="105"/>
      <c r="H976" s="105"/>
      <c r="I976" s="105"/>
      <c r="J976" s="105"/>
      <c r="K976" s="105"/>
    </row>
    <row r="977" spans="2:11">
      <c r="B977" s="125"/>
      <c r="C977" s="125"/>
      <c r="D977" s="125"/>
      <c r="E977" s="105"/>
      <c r="F977" s="105"/>
      <c r="G977" s="105"/>
      <c r="H977" s="105"/>
      <c r="I977" s="105"/>
      <c r="J977" s="105"/>
      <c r="K977" s="105"/>
    </row>
    <row r="978" spans="2:11">
      <c r="B978" s="125"/>
      <c r="C978" s="125"/>
      <c r="D978" s="125"/>
      <c r="E978" s="105"/>
      <c r="F978" s="105"/>
      <c r="G978" s="105"/>
      <c r="H978" s="105"/>
      <c r="I978" s="105"/>
      <c r="J978" s="105"/>
      <c r="K978" s="105"/>
    </row>
    <row r="979" spans="2:11">
      <c r="B979" s="125"/>
      <c r="C979" s="125"/>
      <c r="D979" s="125"/>
      <c r="E979" s="105"/>
      <c r="F979" s="105"/>
      <c r="G979" s="105"/>
      <c r="H979" s="105"/>
      <c r="I979" s="105"/>
      <c r="J979" s="105"/>
      <c r="K979" s="105"/>
    </row>
    <row r="980" spans="2:11">
      <c r="B980" s="125"/>
      <c r="C980" s="125"/>
      <c r="D980" s="125"/>
      <c r="E980" s="105"/>
      <c r="F980" s="105"/>
      <c r="G980" s="105"/>
      <c r="H980" s="105"/>
      <c r="I980" s="105"/>
      <c r="J980" s="105"/>
      <c r="K980" s="105"/>
    </row>
    <row r="981" spans="2:11">
      <c r="B981" s="125"/>
      <c r="C981" s="125"/>
      <c r="D981" s="125"/>
      <c r="E981" s="105"/>
      <c r="F981" s="105"/>
      <c r="G981" s="105"/>
      <c r="H981" s="105"/>
      <c r="I981" s="105"/>
      <c r="J981" s="105"/>
      <c r="K981" s="105"/>
    </row>
    <row r="982" spans="2:11">
      <c r="B982" s="125"/>
      <c r="C982" s="125"/>
      <c r="D982" s="125"/>
      <c r="E982" s="105"/>
      <c r="F982" s="105"/>
      <c r="G982" s="105"/>
      <c r="H982" s="105"/>
      <c r="I982" s="105"/>
      <c r="J982" s="105"/>
      <c r="K982" s="105"/>
    </row>
    <row r="983" spans="2:11">
      <c r="B983" s="125"/>
      <c r="C983" s="125"/>
      <c r="D983" s="125"/>
      <c r="E983" s="105"/>
      <c r="F983" s="105"/>
      <c r="G983" s="105"/>
      <c r="H983" s="105"/>
      <c r="I983" s="105"/>
      <c r="J983" s="105"/>
      <c r="K983" s="105"/>
    </row>
    <row r="984" spans="2:11">
      <c r="B984" s="125"/>
      <c r="C984" s="125"/>
      <c r="D984" s="125"/>
      <c r="E984" s="105"/>
      <c r="F984" s="105"/>
      <c r="G984" s="105"/>
      <c r="H984" s="105"/>
      <c r="I984" s="105"/>
      <c r="J984" s="105"/>
      <c r="K984" s="105"/>
    </row>
    <row r="985" spans="2:11">
      <c r="B985" s="125"/>
      <c r="C985" s="125"/>
      <c r="D985" s="125"/>
      <c r="E985" s="105"/>
      <c r="F985" s="105"/>
      <c r="G985" s="105"/>
      <c r="H985" s="105"/>
      <c r="I985" s="105"/>
      <c r="J985" s="105"/>
      <c r="K985" s="105"/>
    </row>
    <row r="986" spans="2:11">
      <c r="B986" s="125"/>
      <c r="C986" s="125"/>
      <c r="D986" s="125"/>
      <c r="E986" s="105"/>
      <c r="F986" s="105"/>
      <c r="G986" s="105"/>
      <c r="H986" s="105"/>
      <c r="I986" s="105"/>
      <c r="J986" s="105"/>
      <c r="K986" s="105"/>
    </row>
    <row r="987" spans="2:11">
      <c r="B987" s="125"/>
      <c r="C987" s="125"/>
      <c r="D987" s="125"/>
      <c r="E987" s="105"/>
      <c r="F987" s="105"/>
      <c r="G987" s="105"/>
      <c r="H987" s="105"/>
      <c r="I987" s="105"/>
      <c r="J987" s="105"/>
      <c r="K987" s="105"/>
    </row>
    <row r="988" spans="2:11">
      <c r="B988" s="125"/>
      <c r="C988" s="125"/>
      <c r="D988" s="125"/>
      <c r="E988" s="105"/>
      <c r="F988" s="105"/>
      <c r="G988" s="105"/>
      <c r="H988" s="105"/>
      <c r="I988" s="105"/>
      <c r="J988" s="105"/>
      <c r="K988" s="105"/>
    </row>
    <row r="989" spans="2:11">
      <c r="B989" s="125"/>
      <c r="C989" s="125"/>
      <c r="D989" s="125"/>
      <c r="E989" s="105"/>
      <c r="F989" s="105"/>
      <c r="G989" s="105"/>
      <c r="H989" s="105"/>
      <c r="I989" s="105"/>
      <c r="J989" s="105"/>
      <c r="K989" s="105"/>
    </row>
    <row r="990" spans="2:11">
      <c r="B990" s="125"/>
      <c r="C990" s="125"/>
      <c r="D990" s="125"/>
      <c r="E990" s="105"/>
      <c r="F990" s="105"/>
      <c r="G990" s="105"/>
      <c r="H990" s="105"/>
      <c r="I990" s="105"/>
      <c r="J990" s="105"/>
      <c r="K990" s="105"/>
    </row>
    <row r="991" spans="2:11">
      <c r="B991" s="125"/>
      <c r="C991" s="125"/>
      <c r="D991" s="125"/>
      <c r="E991" s="105"/>
      <c r="F991" s="105"/>
      <c r="G991" s="105"/>
      <c r="H991" s="105"/>
      <c r="I991" s="105"/>
      <c r="J991" s="105"/>
      <c r="K991" s="105"/>
    </row>
    <row r="992" spans="2:11">
      <c r="B992" s="125"/>
      <c r="C992" s="125"/>
      <c r="D992" s="125"/>
      <c r="E992" s="105"/>
      <c r="F992" s="105"/>
      <c r="G992" s="105"/>
      <c r="H992" s="105"/>
      <c r="I992" s="105"/>
      <c r="J992" s="105"/>
      <c r="K992" s="105"/>
    </row>
    <row r="993" spans="2:11">
      <c r="B993" s="125"/>
      <c r="C993" s="125"/>
      <c r="D993" s="125"/>
      <c r="E993" s="105"/>
      <c r="F993" s="105"/>
      <c r="G993" s="105"/>
      <c r="H993" s="105"/>
      <c r="I993" s="105"/>
      <c r="J993" s="105"/>
      <c r="K993" s="105"/>
    </row>
    <row r="994" spans="2:11">
      <c r="B994" s="125"/>
      <c r="C994" s="125"/>
      <c r="D994" s="125"/>
      <c r="E994" s="105"/>
      <c r="F994" s="105"/>
      <c r="G994" s="105"/>
      <c r="H994" s="105"/>
      <c r="I994" s="105"/>
      <c r="J994" s="105"/>
      <c r="K994" s="105"/>
    </row>
    <row r="995" spans="2:11">
      <c r="B995" s="125"/>
      <c r="C995" s="125"/>
      <c r="D995" s="125"/>
      <c r="E995" s="105"/>
      <c r="F995" s="105"/>
      <c r="G995" s="105"/>
      <c r="H995" s="105"/>
      <c r="I995" s="105"/>
      <c r="J995" s="105"/>
      <c r="K995" s="105"/>
    </row>
    <row r="996" spans="2:11">
      <c r="B996" s="125"/>
      <c r="C996" s="125"/>
      <c r="D996" s="125"/>
      <c r="E996" s="105"/>
      <c r="F996" s="105"/>
      <c r="G996" s="105"/>
      <c r="H996" s="105"/>
      <c r="I996" s="105"/>
      <c r="J996" s="105"/>
      <c r="K996" s="105"/>
    </row>
    <row r="997" spans="2:11">
      <c r="B997" s="125"/>
      <c r="C997" s="125"/>
      <c r="D997" s="125"/>
      <c r="E997" s="105"/>
      <c r="F997" s="105"/>
      <c r="G997" s="105"/>
      <c r="H997" s="105"/>
      <c r="I997" s="105"/>
      <c r="J997" s="105"/>
      <c r="K997" s="105"/>
    </row>
    <row r="998" spans="2:11">
      <c r="B998" s="125"/>
      <c r="C998" s="125"/>
      <c r="D998" s="125"/>
      <c r="E998" s="105"/>
      <c r="F998" s="105"/>
      <c r="G998" s="105"/>
      <c r="H998" s="105"/>
      <c r="I998" s="105"/>
      <c r="J998" s="105"/>
      <c r="K998" s="105"/>
    </row>
    <row r="999" spans="2:11">
      <c r="B999" s="125"/>
      <c r="C999" s="125"/>
      <c r="D999" s="125"/>
      <c r="E999" s="105"/>
      <c r="F999" s="105"/>
      <c r="G999" s="105"/>
      <c r="H999" s="105"/>
      <c r="I999" s="105"/>
      <c r="J999" s="105"/>
      <c r="K999" s="105"/>
    </row>
    <row r="1000" spans="2:11">
      <c r="B1000" s="125"/>
      <c r="C1000" s="125"/>
      <c r="D1000" s="125"/>
      <c r="E1000" s="105"/>
      <c r="F1000" s="105"/>
      <c r="G1000" s="105"/>
      <c r="H1000" s="105"/>
      <c r="I1000" s="105"/>
      <c r="J1000" s="105"/>
      <c r="K1000" s="105"/>
    </row>
    <row r="1001" spans="2:11">
      <c r="B1001" s="125"/>
      <c r="C1001" s="125"/>
      <c r="D1001" s="125"/>
      <c r="E1001" s="105"/>
      <c r="F1001" s="105"/>
      <c r="G1001" s="105"/>
      <c r="H1001" s="105"/>
      <c r="I1001" s="105"/>
      <c r="J1001" s="105"/>
      <c r="K1001" s="105"/>
    </row>
    <row r="1002" spans="2:11">
      <c r="B1002" s="125"/>
      <c r="C1002" s="125"/>
      <c r="D1002" s="125"/>
      <c r="E1002" s="105"/>
      <c r="F1002" s="105"/>
      <c r="G1002" s="105"/>
      <c r="H1002" s="105"/>
      <c r="I1002" s="105"/>
      <c r="J1002" s="105"/>
      <c r="K1002" s="105"/>
    </row>
    <row r="1003" spans="2:11">
      <c r="B1003" s="125"/>
      <c r="C1003" s="125"/>
      <c r="D1003" s="125"/>
      <c r="E1003" s="105"/>
      <c r="F1003" s="105"/>
      <c r="G1003" s="105"/>
      <c r="H1003" s="105"/>
      <c r="I1003" s="105"/>
      <c r="J1003" s="105"/>
      <c r="K1003" s="105"/>
    </row>
    <row r="1004" spans="2:11">
      <c r="B1004" s="125"/>
      <c r="C1004" s="125"/>
      <c r="D1004" s="125"/>
      <c r="E1004" s="105"/>
      <c r="F1004" s="105"/>
      <c r="G1004" s="105"/>
      <c r="H1004" s="105"/>
      <c r="I1004" s="105"/>
      <c r="J1004" s="105"/>
      <c r="K1004" s="105"/>
    </row>
    <row r="1005" spans="2:11">
      <c r="B1005" s="125"/>
      <c r="C1005" s="125"/>
      <c r="D1005" s="125"/>
      <c r="E1005" s="105"/>
      <c r="F1005" s="105"/>
      <c r="G1005" s="105"/>
      <c r="H1005" s="105"/>
      <c r="I1005" s="105"/>
      <c r="J1005" s="105"/>
      <c r="K1005" s="105"/>
    </row>
    <row r="1006" spans="2:11">
      <c r="B1006" s="125"/>
      <c r="C1006" s="125"/>
      <c r="D1006" s="125"/>
      <c r="E1006" s="105"/>
      <c r="F1006" s="105"/>
      <c r="G1006" s="105"/>
      <c r="H1006" s="105"/>
      <c r="I1006" s="105"/>
      <c r="J1006" s="105"/>
      <c r="K1006" s="105"/>
    </row>
    <row r="1007" spans="2:11">
      <c r="B1007" s="125"/>
      <c r="C1007" s="125"/>
      <c r="D1007" s="125"/>
      <c r="E1007" s="105"/>
      <c r="F1007" s="105"/>
      <c r="G1007" s="105"/>
      <c r="H1007" s="105"/>
      <c r="I1007" s="105"/>
      <c r="J1007" s="105"/>
      <c r="K1007" s="105"/>
    </row>
    <row r="1008" spans="2:11">
      <c r="B1008" s="125"/>
      <c r="C1008" s="125"/>
      <c r="D1008" s="125"/>
      <c r="E1008" s="105"/>
      <c r="F1008" s="105"/>
      <c r="G1008" s="105"/>
      <c r="H1008" s="105"/>
      <c r="I1008" s="105"/>
      <c r="J1008" s="105"/>
      <c r="K1008" s="105"/>
    </row>
    <row r="1009" spans="2:11">
      <c r="B1009" s="125"/>
      <c r="C1009" s="125"/>
      <c r="D1009" s="125"/>
      <c r="E1009" s="105"/>
      <c r="F1009" s="105"/>
      <c r="G1009" s="105"/>
      <c r="H1009" s="105"/>
      <c r="I1009" s="105"/>
      <c r="J1009" s="105"/>
      <c r="K1009" s="105"/>
    </row>
    <row r="1010" spans="2:11">
      <c r="B1010" s="125"/>
      <c r="C1010" s="125"/>
      <c r="D1010" s="125"/>
      <c r="E1010" s="105"/>
      <c r="F1010" s="105"/>
      <c r="G1010" s="105"/>
      <c r="H1010" s="105"/>
      <c r="I1010" s="105"/>
      <c r="J1010" s="105"/>
      <c r="K1010" s="105"/>
    </row>
    <row r="1011" spans="2:11">
      <c r="B1011" s="125"/>
      <c r="C1011" s="125"/>
      <c r="D1011" s="125"/>
      <c r="E1011" s="105"/>
      <c r="F1011" s="105"/>
      <c r="G1011" s="105"/>
      <c r="H1011" s="105"/>
      <c r="I1011" s="105"/>
      <c r="J1011" s="105"/>
      <c r="K1011" s="105"/>
    </row>
    <row r="1012" spans="2:11">
      <c r="B1012" s="125"/>
      <c r="C1012" s="125"/>
      <c r="D1012" s="125"/>
      <c r="E1012" s="105"/>
      <c r="F1012" s="105"/>
      <c r="G1012" s="105"/>
      <c r="H1012" s="105"/>
      <c r="I1012" s="105"/>
      <c r="J1012" s="105"/>
      <c r="K1012" s="105"/>
    </row>
    <row r="1013" spans="2:11">
      <c r="B1013" s="125"/>
      <c r="C1013" s="125"/>
      <c r="D1013" s="125"/>
      <c r="E1013" s="105"/>
      <c r="F1013" s="105"/>
      <c r="G1013" s="105"/>
      <c r="H1013" s="105"/>
      <c r="I1013" s="105"/>
      <c r="J1013" s="105"/>
      <c r="K1013" s="105"/>
    </row>
    <row r="1014" spans="2:11">
      <c r="B1014" s="125"/>
      <c r="C1014" s="125"/>
      <c r="D1014" s="125"/>
      <c r="E1014" s="105"/>
      <c r="F1014" s="105"/>
      <c r="G1014" s="105"/>
      <c r="H1014" s="105"/>
      <c r="I1014" s="105"/>
      <c r="J1014" s="105"/>
      <c r="K1014" s="105"/>
    </row>
    <row r="1015" spans="2:11">
      <c r="B1015" s="125"/>
      <c r="C1015" s="125"/>
      <c r="D1015" s="125"/>
      <c r="E1015" s="105"/>
      <c r="F1015" s="105"/>
      <c r="G1015" s="105"/>
      <c r="H1015" s="105"/>
      <c r="I1015" s="105"/>
      <c r="J1015" s="105"/>
      <c r="K1015" s="105"/>
    </row>
    <row r="1016" spans="2:11">
      <c r="B1016" s="125"/>
      <c r="C1016" s="125"/>
      <c r="D1016" s="125"/>
      <c r="E1016" s="105"/>
      <c r="F1016" s="105"/>
      <c r="G1016" s="105"/>
      <c r="H1016" s="105"/>
      <c r="I1016" s="105"/>
      <c r="J1016" s="105"/>
      <c r="K1016" s="105"/>
    </row>
    <row r="1017" spans="2:11">
      <c r="B1017" s="125"/>
      <c r="C1017" s="125"/>
      <c r="D1017" s="125"/>
      <c r="E1017" s="105"/>
      <c r="F1017" s="105"/>
      <c r="G1017" s="105"/>
      <c r="H1017" s="105"/>
      <c r="I1017" s="105"/>
      <c r="J1017" s="105"/>
      <c r="K1017" s="105"/>
    </row>
    <row r="1018" spans="2:11">
      <c r="B1018" s="125"/>
      <c r="C1018" s="125"/>
      <c r="D1018" s="125"/>
      <c r="E1018" s="105"/>
      <c r="F1018" s="105"/>
      <c r="G1018" s="105"/>
      <c r="H1018" s="105"/>
      <c r="I1018" s="105"/>
      <c r="J1018" s="105"/>
      <c r="K1018" s="105"/>
    </row>
    <row r="1019" spans="2:11">
      <c r="B1019" s="125"/>
      <c r="C1019" s="125"/>
      <c r="D1019" s="125"/>
      <c r="E1019" s="105"/>
      <c r="F1019" s="105"/>
      <c r="G1019" s="105"/>
      <c r="H1019" s="105"/>
      <c r="I1019" s="105"/>
      <c r="J1019" s="105"/>
      <c r="K1019" s="105"/>
    </row>
    <row r="1020" spans="2:11">
      <c r="B1020" s="125"/>
      <c r="C1020" s="125"/>
      <c r="D1020" s="125"/>
      <c r="E1020" s="105"/>
      <c r="F1020" s="105"/>
      <c r="G1020" s="105"/>
      <c r="H1020" s="105"/>
      <c r="I1020" s="105"/>
      <c r="J1020" s="105"/>
      <c r="K1020" s="105"/>
    </row>
    <row r="1021" spans="2:11">
      <c r="B1021" s="125"/>
      <c r="C1021" s="125"/>
      <c r="D1021" s="125"/>
      <c r="E1021" s="105"/>
      <c r="F1021" s="105"/>
      <c r="G1021" s="105"/>
      <c r="H1021" s="105"/>
      <c r="I1021" s="105"/>
      <c r="J1021" s="105"/>
      <c r="K1021" s="105"/>
    </row>
    <row r="1022" spans="2:11">
      <c r="B1022" s="125"/>
      <c r="C1022" s="125"/>
      <c r="D1022" s="125"/>
      <c r="E1022" s="105"/>
      <c r="F1022" s="105"/>
      <c r="G1022" s="105"/>
      <c r="H1022" s="105"/>
      <c r="I1022" s="105"/>
      <c r="J1022" s="105"/>
      <c r="K1022" s="105"/>
    </row>
    <row r="1023" spans="2:11">
      <c r="B1023" s="125"/>
      <c r="C1023" s="125"/>
      <c r="D1023" s="125"/>
      <c r="E1023" s="105"/>
      <c r="F1023" s="105"/>
      <c r="G1023" s="105"/>
      <c r="H1023" s="105"/>
      <c r="I1023" s="105"/>
      <c r="J1023" s="105"/>
      <c r="K1023" s="105"/>
    </row>
    <row r="1024" spans="2:11">
      <c r="B1024" s="125"/>
      <c r="C1024" s="125"/>
      <c r="D1024" s="125"/>
      <c r="E1024" s="105"/>
      <c r="F1024" s="105"/>
      <c r="G1024" s="105"/>
      <c r="H1024" s="105"/>
      <c r="I1024" s="105"/>
      <c r="J1024" s="105"/>
      <c r="K1024" s="105"/>
    </row>
    <row r="1025" spans="2:11">
      <c r="B1025" s="125"/>
      <c r="C1025" s="125"/>
      <c r="D1025" s="125"/>
      <c r="E1025" s="105"/>
      <c r="F1025" s="105"/>
      <c r="G1025" s="105"/>
      <c r="H1025" s="105"/>
      <c r="I1025" s="105"/>
      <c r="J1025" s="105"/>
      <c r="K1025" s="105"/>
    </row>
    <row r="1026" spans="2:11">
      <c r="B1026" s="125"/>
      <c r="C1026" s="125"/>
      <c r="D1026" s="125"/>
      <c r="E1026" s="105"/>
      <c r="F1026" s="105"/>
      <c r="G1026" s="105"/>
      <c r="H1026" s="105"/>
      <c r="I1026" s="105"/>
      <c r="J1026" s="105"/>
      <c r="K1026" s="105"/>
    </row>
    <row r="1027" spans="2:11">
      <c r="B1027" s="125"/>
      <c r="C1027" s="125"/>
      <c r="D1027" s="125"/>
      <c r="E1027" s="105"/>
      <c r="F1027" s="105"/>
      <c r="G1027" s="105"/>
      <c r="H1027" s="105"/>
      <c r="I1027" s="105"/>
      <c r="J1027" s="105"/>
      <c r="K1027" s="105"/>
    </row>
    <row r="1028" spans="2:11">
      <c r="B1028" s="125"/>
      <c r="C1028" s="125"/>
      <c r="D1028" s="125"/>
      <c r="E1028" s="105"/>
      <c r="F1028" s="105"/>
      <c r="G1028" s="105"/>
      <c r="H1028" s="105"/>
      <c r="I1028" s="105"/>
      <c r="J1028" s="105"/>
      <c r="K1028" s="105"/>
    </row>
    <row r="1029" spans="2:11">
      <c r="B1029" s="125"/>
      <c r="C1029" s="125"/>
      <c r="D1029" s="125"/>
      <c r="E1029" s="105"/>
      <c r="F1029" s="105"/>
      <c r="G1029" s="105"/>
      <c r="H1029" s="105"/>
      <c r="I1029" s="105"/>
      <c r="J1029" s="105"/>
      <c r="K1029" s="105"/>
    </row>
    <row r="1030" spans="2:11">
      <c r="B1030" s="125"/>
      <c r="C1030" s="125"/>
      <c r="D1030" s="125"/>
      <c r="E1030" s="105"/>
      <c r="F1030" s="105"/>
      <c r="G1030" s="105"/>
      <c r="H1030" s="105"/>
      <c r="I1030" s="105"/>
      <c r="J1030" s="105"/>
      <c r="K1030" s="105"/>
    </row>
    <row r="1031" spans="2:11">
      <c r="B1031" s="125"/>
      <c r="C1031" s="125"/>
      <c r="D1031" s="125"/>
      <c r="E1031" s="105"/>
      <c r="F1031" s="105"/>
      <c r="G1031" s="105"/>
      <c r="H1031" s="105"/>
      <c r="I1031" s="105"/>
      <c r="J1031" s="105"/>
      <c r="K1031" s="105"/>
    </row>
    <row r="1032" spans="2:11">
      <c r="B1032" s="125"/>
      <c r="C1032" s="125"/>
      <c r="D1032" s="125"/>
      <c r="E1032" s="105"/>
      <c r="F1032" s="105"/>
      <c r="G1032" s="105"/>
      <c r="H1032" s="105"/>
      <c r="I1032" s="105"/>
      <c r="J1032" s="105"/>
      <c r="K1032" s="105"/>
    </row>
    <row r="1033" spans="2:11">
      <c r="B1033" s="125"/>
      <c r="C1033" s="125"/>
      <c r="D1033" s="125"/>
      <c r="E1033" s="105"/>
      <c r="F1033" s="105"/>
      <c r="G1033" s="105"/>
      <c r="H1033" s="105"/>
      <c r="I1033" s="105"/>
      <c r="J1033" s="105"/>
      <c r="K1033" s="105"/>
    </row>
    <row r="1034" spans="2:11">
      <c r="B1034" s="125"/>
      <c r="C1034" s="125"/>
      <c r="D1034" s="125"/>
      <c r="E1034" s="105"/>
      <c r="F1034" s="105"/>
      <c r="G1034" s="105"/>
      <c r="H1034" s="105"/>
      <c r="I1034" s="105"/>
      <c r="J1034" s="105"/>
      <c r="K1034" s="105"/>
    </row>
    <row r="1035" spans="2:11">
      <c r="B1035" s="125"/>
      <c r="C1035" s="125"/>
      <c r="D1035" s="125"/>
      <c r="E1035" s="105"/>
      <c r="F1035" s="105"/>
      <c r="G1035" s="105"/>
      <c r="H1035" s="105"/>
      <c r="I1035" s="105"/>
      <c r="J1035" s="105"/>
      <c r="K1035" s="105"/>
    </row>
    <row r="1036" spans="2:11">
      <c r="B1036" s="125"/>
      <c r="C1036" s="125"/>
      <c r="D1036" s="125"/>
      <c r="E1036" s="105"/>
      <c r="F1036" s="105"/>
      <c r="G1036" s="105"/>
      <c r="H1036" s="105"/>
      <c r="I1036" s="105"/>
      <c r="J1036" s="105"/>
      <c r="K1036" s="105"/>
    </row>
    <row r="1037" spans="2:11">
      <c r="B1037" s="125"/>
      <c r="C1037" s="125"/>
      <c r="D1037" s="125"/>
      <c r="E1037" s="105"/>
      <c r="F1037" s="105"/>
      <c r="G1037" s="105"/>
      <c r="H1037" s="105"/>
      <c r="I1037" s="105"/>
      <c r="J1037" s="105"/>
      <c r="K1037" s="105"/>
    </row>
    <row r="1038" spans="2:11">
      <c r="B1038" s="125"/>
      <c r="C1038" s="125"/>
      <c r="D1038" s="125"/>
      <c r="E1038" s="105"/>
      <c r="F1038" s="105"/>
      <c r="G1038" s="105"/>
      <c r="H1038" s="105"/>
      <c r="I1038" s="105"/>
      <c r="J1038" s="105"/>
      <c r="K1038" s="105"/>
    </row>
    <row r="1039" spans="2:11">
      <c r="B1039" s="125"/>
      <c r="C1039" s="125"/>
      <c r="D1039" s="125"/>
      <c r="E1039" s="105"/>
      <c r="F1039" s="105"/>
      <c r="G1039" s="105"/>
      <c r="H1039" s="105"/>
      <c r="I1039" s="105"/>
      <c r="J1039" s="105"/>
      <c r="K1039" s="105"/>
    </row>
    <row r="1040" spans="2:11">
      <c r="B1040" s="125"/>
      <c r="C1040" s="125"/>
      <c r="D1040" s="125"/>
      <c r="E1040" s="105"/>
      <c r="F1040" s="105"/>
      <c r="G1040" s="105"/>
      <c r="H1040" s="105"/>
      <c r="I1040" s="105"/>
      <c r="J1040" s="105"/>
      <c r="K1040" s="105"/>
    </row>
    <row r="1041" spans="2:11">
      <c r="B1041" s="125"/>
      <c r="C1041" s="125"/>
      <c r="D1041" s="125"/>
      <c r="E1041" s="105"/>
      <c r="F1041" s="105"/>
      <c r="G1041" s="105"/>
      <c r="H1041" s="105"/>
      <c r="I1041" s="105"/>
      <c r="J1041" s="105"/>
      <c r="K1041" s="105"/>
    </row>
    <row r="1042" spans="2:11">
      <c r="B1042" s="125"/>
      <c r="C1042" s="125"/>
      <c r="D1042" s="125"/>
      <c r="E1042" s="105"/>
      <c r="F1042" s="105"/>
      <c r="G1042" s="105"/>
      <c r="H1042" s="105"/>
      <c r="I1042" s="105"/>
      <c r="J1042" s="105"/>
      <c r="K1042" s="105"/>
    </row>
    <row r="1043" spans="2:11">
      <c r="B1043" s="125"/>
      <c r="C1043" s="125"/>
      <c r="D1043" s="125"/>
      <c r="E1043" s="105"/>
      <c r="F1043" s="105"/>
      <c r="G1043" s="105"/>
      <c r="H1043" s="105"/>
      <c r="I1043" s="105"/>
      <c r="J1043" s="105"/>
      <c r="K1043" s="105"/>
    </row>
    <row r="1044" spans="2:11">
      <c r="B1044" s="125"/>
      <c r="C1044" s="125"/>
      <c r="D1044" s="125"/>
      <c r="E1044" s="105"/>
      <c r="F1044" s="105"/>
      <c r="G1044" s="105"/>
      <c r="H1044" s="105"/>
      <c r="I1044" s="105"/>
      <c r="J1044" s="105"/>
      <c r="K1044" s="105"/>
    </row>
    <row r="1045" spans="2:11">
      <c r="B1045" s="125"/>
      <c r="C1045" s="125"/>
      <c r="D1045" s="125"/>
      <c r="E1045" s="105"/>
      <c r="F1045" s="105"/>
      <c r="G1045" s="105"/>
      <c r="H1045" s="105"/>
      <c r="I1045" s="105"/>
      <c r="J1045" s="105"/>
      <c r="K1045" s="105"/>
    </row>
    <row r="1046" spans="2:11">
      <c r="B1046" s="125"/>
      <c r="C1046" s="125"/>
      <c r="D1046" s="125"/>
      <c r="E1046" s="105"/>
      <c r="F1046" s="105"/>
      <c r="G1046" s="105"/>
      <c r="H1046" s="105"/>
      <c r="I1046" s="105"/>
      <c r="J1046" s="105"/>
      <c r="K1046" s="105"/>
    </row>
    <row r="1047" spans="2:11">
      <c r="B1047" s="125"/>
      <c r="C1047" s="125"/>
      <c r="D1047" s="125"/>
      <c r="E1047" s="105"/>
      <c r="F1047" s="105"/>
      <c r="G1047" s="105"/>
      <c r="H1047" s="105"/>
      <c r="I1047" s="105"/>
      <c r="J1047" s="105"/>
      <c r="K1047" s="105"/>
    </row>
    <row r="1048" spans="2:11">
      <c r="B1048" s="125"/>
      <c r="C1048" s="125"/>
      <c r="D1048" s="125"/>
      <c r="E1048" s="105"/>
      <c r="F1048" s="105"/>
      <c r="G1048" s="105"/>
      <c r="H1048" s="105"/>
      <c r="I1048" s="105"/>
      <c r="J1048" s="105"/>
      <c r="K1048" s="105"/>
    </row>
    <row r="1049" spans="2:11">
      <c r="B1049" s="125"/>
      <c r="C1049" s="125"/>
      <c r="D1049" s="125"/>
      <c r="E1049" s="105"/>
      <c r="F1049" s="105"/>
      <c r="G1049" s="105"/>
      <c r="H1049" s="105"/>
      <c r="I1049" s="105"/>
      <c r="J1049" s="105"/>
      <c r="K1049" s="105"/>
    </row>
    <row r="1050" spans="2:11">
      <c r="B1050" s="125"/>
      <c r="C1050" s="125"/>
      <c r="D1050" s="125"/>
      <c r="E1050" s="105"/>
      <c r="F1050" s="105"/>
      <c r="G1050" s="105"/>
      <c r="H1050" s="105"/>
      <c r="I1050" s="105"/>
      <c r="J1050" s="105"/>
      <c r="K1050" s="105"/>
    </row>
    <row r="1051" spans="2:11">
      <c r="B1051" s="125"/>
      <c r="C1051" s="125"/>
      <c r="D1051" s="125"/>
      <c r="E1051" s="105"/>
      <c r="F1051" s="105"/>
      <c r="G1051" s="105"/>
      <c r="H1051" s="105"/>
      <c r="I1051" s="105"/>
      <c r="J1051" s="105"/>
      <c r="K1051" s="105"/>
    </row>
    <row r="1052" spans="2:11">
      <c r="B1052" s="125"/>
      <c r="C1052" s="125"/>
      <c r="D1052" s="125"/>
      <c r="E1052" s="105"/>
      <c r="F1052" s="105"/>
      <c r="G1052" s="105"/>
      <c r="H1052" s="105"/>
      <c r="I1052" s="105"/>
      <c r="J1052" s="105"/>
      <c r="K1052" s="105"/>
    </row>
    <row r="1053" spans="2:11">
      <c r="B1053" s="125"/>
      <c r="C1053" s="125"/>
      <c r="D1053" s="125"/>
      <c r="E1053" s="105"/>
      <c r="F1053" s="105"/>
      <c r="G1053" s="105"/>
      <c r="H1053" s="105"/>
      <c r="I1053" s="105"/>
      <c r="J1053" s="105"/>
      <c r="K1053" s="105"/>
    </row>
    <row r="1054" spans="2:11">
      <c r="B1054" s="125"/>
      <c r="C1054" s="125"/>
      <c r="D1054" s="125"/>
      <c r="E1054" s="105"/>
      <c r="F1054" s="105"/>
      <c r="G1054" s="105"/>
      <c r="H1054" s="105"/>
      <c r="I1054" s="105"/>
      <c r="J1054" s="105"/>
      <c r="K1054" s="105"/>
    </row>
    <row r="1055" spans="2:11">
      <c r="B1055" s="125"/>
      <c r="C1055" s="125"/>
      <c r="D1055" s="125"/>
      <c r="E1055" s="105"/>
      <c r="F1055" s="105"/>
      <c r="G1055" s="105"/>
      <c r="H1055" s="105"/>
      <c r="I1055" s="105"/>
      <c r="J1055" s="105"/>
      <c r="K1055" s="105"/>
    </row>
    <row r="1056" spans="2:11">
      <c r="B1056" s="125"/>
      <c r="C1056" s="125"/>
      <c r="D1056" s="125"/>
      <c r="E1056" s="105"/>
      <c r="F1056" s="105"/>
      <c r="G1056" s="105"/>
      <c r="H1056" s="105"/>
      <c r="I1056" s="105"/>
      <c r="J1056" s="105"/>
      <c r="K1056" s="105"/>
    </row>
    <row r="1057" spans="2:11">
      <c r="B1057" s="125"/>
      <c r="C1057" s="125"/>
      <c r="D1057" s="125"/>
      <c r="E1057" s="105"/>
      <c r="F1057" s="105"/>
      <c r="G1057" s="105"/>
      <c r="H1057" s="105"/>
      <c r="I1057" s="105"/>
      <c r="J1057" s="105"/>
      <c r="K1057" s="105"/>
    </row>
    <row r="1058" spans="2:11">
      <c r="B1058" s="125"/>
      <c r="C1058" s="125"/>
      <c r="D1058" s="125"/>
      <c r="E1058" s="105"/>
      <c r="F1058" s="105"/>
      <c r="G1058" s="105"/>
      <c r="H1058" s="105"/>
      <c r="I1058" s="105"/>
      <c r="J1058" s="105"/>
      <c r="K1058" s="105"/>
    </row>
    <row r="1059" spans="2:11">
      <c r="B1059" s="125"/>
      <c r="C1059" s="125"/>
      <c r="D1059" s="125"/>
      <c r="E1059" s="105"/>
      <c r="F1059" s="105"/>
      <c r="G1059" s="105"/>
      <c r="H1059" s="105"/>
      <c r="I1059" s="105"/>
      <c r="J1059" s="105"/>
      <c r="K1059" s="105"/>
    </row>
    <row r="1060" spans="2:11">
      <c r="B1060" s="125"/>
      <c r="C1060" s="125"/>
      <c r="D1060" s="125"/>
      <c r="E1060" s="105"/>
      <c r="F1060" s="105"/>
      <c r="G1060" s="105"/>
      <c r="H1060" s="105"/>
      <c r="I1060" s="105"/>
      <c r="J1060" s="105"/>
      <c r="K1060" s="105"/>
    </row>
    <row r="1061" spans="2:11">
      <c r="B1061" s="125"/>
      <c r="C1061" s="125"/>
      <c r="D1061" s="125"/>
      <c r="E1061" s="105"/>
      <c r="F1061" s="105"/>
      <c r="G1061" s="105"/>
      <c r="H1061" s="105"/>
      <c r="I1061" s="105"/>
      <c r="J1061" s="105"/>
      <c r="K1061" s="105"/>
    </row>
    <row r="1062" spans="2:11">
      <c r="B1062" s="125"/>
      <c r="C1062" s="125"/>
      <c r="D1062" s="125"/>
      <c r="E1062" s="105"/>
      <c r="F1062" s="105"/>
      <c r="G1062" s="105"/>
      <c r="H1062" s="105"/>
      <c r="I1062" s="105"/>
      <c r="J1062" s="105"/>
      <c r="K1062" s="105"/>
    </row>
    <row r="1063" spans="2:11">
      <c r="B1063" s="125"/>
      <c r="C1063" s="125"/>
      <c r="D1063" s="125"/>
      <c r="E1063" s="105"/>
      <c r="F1063" s="105"/>
      <c r="G1063" s="105"/>
      <c r="H1063" s="105"/>
      <c r="I1063" s="105"/>
      <c r="J1063" s="105"/>
      <c r="K1063" s="105"/>
    </row>
    <row r="1064" spans="2:11">
      <c r="B1064" s="125"/>
      <c r="C1064" s="125"/>
      <c r="D1064" s="125"/>
      <c r="E1064" s="105"/>
      <c r="F1064" s="105"/>
      <c r="G1064" s="105"/>
      <c r="H1064" s="105"/>
      <c r="I1064" s="105"/>
      <c r="J1064" s="105"/>
      <c r="K1064" s="105"/>
    </row>
    <row r="1065" spans="2:11">
      <c r="B1065" s="125"/>
      <c r="C1065" s="125"/>
      <c r="D1065" s="125"/>
      <c r="E1065" s="105"/>
      <c r="F1065" s="105"/>
      <c r="G1065" s="105"/>
      <c r="H1065" s="105"/>
      <c r="I1065" s="105"/>
      <c r="J1065" s="105"/>
      <c r="K1065" s="105"/>
    </row>
    <row r="1066" spans="2:11">
      <c r="B1066" s="125"/>
      <c r="C1066" s="125"/>
      <c r="D1066" s="125"/>
      <c r="E1066" s="105"/>
      <c r="F1066" s="105"/>
      <c r="G1066" s="105"/>
      <c r="H1066" s="105"/>
      <c r="I1066" s="105"/>
      <c r="J1066" s="105"/>
      <c r="K1066" s="105"/>
    </row>
    <row r="1067" spans="2:11">
      <c r="B1067" s="125"/>
      <c r="C1067" s="125"/>
      <c r="D1067" s="125"/>
      <c r="E1067" s="105"/>
      <c r="F1067" s="105"/>
      <c r="G1067" s="105"/>
      <c r="H1067" s="105"/>
      <c r="I1067" s="105"/>
      <c r="J1067" s="105"/>
      <c r="K1067" s="105"/>
    </row>
    <row r="1068" spans="2:11">
      <c r="B1068" s="125"/>
      <c r="C1068" s="125"/>
      <c r="D1068" s="125"/>
      <c r="E1068" s="105"/>
      <c r="F1068" s="105"/>
      <c r="G1068" s="105"/>
      <c r="H1068" s="105"/>
      <c r="I1068" s="105"/>
      <c r="J1068" s="105"/>
      <c r="K1068" s="105"/>
    </row>
    <row r="1069" spans="2:11">
      <c r="B1069" s="125"/>
      <c r="C1069" s="125"/>
      <c r="D1069" s="125"/>
      <c r="E1069" s="105"/>
      <c r="F1069" s="105"/>
      <c r="G1069" s="105"/>
      <c r="H1069" s="105"/>
      <c r="I1069" s="105"/>
      <c r="J1069" s="105"/>
      <c r="K1069" s="105"/>
    </row>
    <row r="1070" spans="2:11">
      <c r="B1070" s="125"/>
      <c r="C1070" s="125"/>
      <c r="D1070" s="125"/>
      <c r="E1070" s="105"/>
      <c r="F1070" s="105"/>
      <c r="G1070" s="105"/>
      <c r="H1070" s="105"/>
      <c r="I1070" s="105"/>
      <c r="J1070" s="105"/>
      <c r="K1070" s="105"/>
    </row>
    <row r="1071" spans="2:11">
      <c r="B1071" s="125"/>
      <c r="C1071" s="125"/>
      <c r="D1071" s="125"/>
      <c r="E1071" s="105"/>
      <c r="F1071" s="105"/>
      <c r="G1071" s="105"/>
      <c r="H1071" s="105"/>
      <c r="I1071" s="105"/>
      <c r="J1071" s="105"/>
      <c r="K1071" s="105"/>
    </row>
    <row r="1072" spans="2:11">
      <c r="B1072" s="125"/>
      <c r="C1072" s="125"/>
      <c r="D1072" s="125"/>
      <c r="E1072" s="105"/>
      <c r="F1072" s="105"/>
      <c r="G1072" s="105"/>
      <c r="H1072" s="105"/>
      <c r="I1072" s="105"/>
      <c r="J1072" s="105"/>
      <c r="K1072" s="105"/>
    </row>
    <row r="1073" spans="2:11">
      <c r="B1073" s="125"/>
      <c r="C1073" s="125"/>
      <c r="D1073" s="125"/>
      <c r="E1073" s="105"/>
      <c r="F1073" s="105"/>
      <c r="G1073" s="105"/>
      <c r="H1073" s="105"/>
      <c r="I1073" s="105"/>
      <c r="J1073" s="105"/>
      <c r="K1073" s="105"/>
    </row>
    <row r="1074" spans="2:11">
      <c r="B1074" s="125"/>
      <c r="C1074" s="125"/>
      <c r="D1074" s="125"/>
      <c r="E1074" s="105"/>
      <c r="F1074" s="105"/>
      <c r="G1074" s="105"/>
      <c r="H1074" s="105"/>
      <c r="I1074" s="105"/>
      <c r="J1074" s="105"/>
      <c r="K1074" s="105"/>
    </row>
    <row r="1075" spans="2:11">
      <c r="B1075" s="125"/>
      <c r="C1075" s="125"/>
      <c r="D1075" s="125"/>
      <c r="E1075" s="105"/>
      <c r="F1075" s="105"/>
      <c r="G1075" s="105"/>
      <c r="H1075" s="105"/>
      <c r="I1075" s="105"/>
      <c r="J1075" s="105"/>
      <c r="K1075" s="105"/>
    </row>
    <row r="1076" spans="2:11">
      <c r="B1076" s="125"/>
      <c r="C1076" s="125"/>
      <c r="D1076" s="125"/>
      <c r="E1076" s="105"/>
      <c r="F1076" s="105"/>
      <c r="G1076" s="105"/>
      <c r="H1076" s="105"/>
      <c r="I1076" s="105"/>
      <c r="J1076" s="105"/>
      <c r="K1076" s="105"/>
    </row>
    <row r="1077" spans="2:11">
      <c r="B1077" s="125"/>
      <c r="C1077" s="125"/>
      <c r="D1077" s="125"/>
      <c r="E1077" s="105"/>
      <c r="F1077" s="105"/>
      <c r="G1077" s="105"/>
      <c r="H1077" s="105"/>
      <c r="I1077" s="105"/>
      <c r="J1077" s="105"/>
      <c r="K1077" s="105"/>
    </row>
    <row r="1078" spans="2:11">
      <c r="B1078" s="125"/>
      <c r="C1078" s="125"/>
      <c r="D1078" s="125"/>
      <c r="E1078" s="105"/>
      <c r="F1078" s="105"/>
      <c r="G1078" s="105"/>
      <c r="H1078" s="105"/>
      <c r="I1078" s="105"/>
      <c r="J1078" s="105"/>
      <c r="K1078" s="105"/>
    </row>
    <row r="1079" spans="2:11">
      <c r="B1079" s="125"/>
      <c r="C1079" s="125"/>
      <c r="D1079" s="125"/>
      <c r="E1079" s="105"/>
      <c r="F1079" s="105"/>
      <c r="G1079" s="105"/>
      <c r="H1079" s="105"/>
      <c r="I1079" s="105"/>
      <c r="J1079" s="105"/>
      <c r="K1079" s="105"/>
    </row>
    <row r="1080" spans="2:11">
      <c r="B1080" s="125"/>
      <c r="C1080" s="125"/>
      <c r="D1080" s="125"/>
      <c r="E1080" s="105"/>
      <c r="F1080" s="105"/>
      <c r="G1080" s="105"/>
      <c r="H1080" s="105"/>
      <c r="I1080" s="105"/>
      <c r="J1080" s="105"/>
      <c r="K1080" s="105"/>
    </row>
    <row r="1081" spans="2:11">
      <c r="B1081" s="125"/>
      <c r="C1081" s="125"/>
      <c r="D1081" s="125"/>
      <c r="E1081" s="105"/>
      <c r="F1081" s="105"/>
      <c r="G1081" s="105"/>
      <c r="H1081" s="105"/>
      <c r="I1081" s="105"/>
      <c r="J1081" s="105"/>
      <c r="K1081" s="105"/>
    </row>
    <row r="1082" spans="2:11">
      <c r="B1082" s="125"/>
      <c r="C1082" s="125"/>
      <c r="D1082" s="125"/>
      <c r="E1082" s="105"/>
      <c r="F1082" s="105"/>
      <c r="G1082" s="105"/>
      <c r="H1082" s="105"/>
      <c r="I1082" s="105"/>
      <c r="J1082" s="105"/>
      <c r="K1082" s="105"/>
    </row>
    <row r="1083" spans="2:11">
      <c r="B1083" s="125"/>
      <c r="C1083" s="125"/>
      <c r="D1083" s="125"/>
      <c r="E1083" s="105"/>
      <c r="F1083" s="105"/>
      <c r="G1083" s="105"/>
      <c r="H1083" s="105"/>
      <c r="I1083" s="105"/>
      <c r="J1083" s="105"/>
      <c r="K1083" s="105"/>
    </row>
    <row r="1084" spans="2:11">
      <c r="B1084" s="125"/>
      <c r="C1084" s="125"/>
      <c r="D1084" s="125"/>
      <c r="E1084" s="105"/>
      <c r="F1084" s="105"/>
      <c r="G1084" s="105"/>
      <c r="H1084" s="105"/>
      <c r="I1084" s="105"/>
      <c r="J1084" s="105"/>
      <c r="K1084" s="105"/>
    </row>
    <row r="1085" spans="2:11">
      <c r="B1085" s="125"/>
      <c r="C1085" s="125"/>
      <c r="D1085" s="125"/>
      <c r="E1085" s="105"/>
      <c r="F1085" s="105"/>
      <c r="G1085" s="105"/>
      <c r="H1085" s="105"/>
      <c r="I1085" s="105"/>
      <c r="J1085" s="105"/>
      <c r="K1085" s="105"/>
    </row>
    <row r="1086" spans="2:11">
      <c r="B1086" s="125"/>
      <c r="C1086" s="125"/>
      <c r="D1086" s="125"/>
      <c r="E1086" s="105"/>
      <c r="F1086" s="105"/>
      <c r="G1086" s="105"/>
      <c r="H1086" s="105"/>
      <c r="I1086" s="105"/>
      <c r="J1086" s="105"/>
      <c r="K1086" s="105"/>
    </row>
    <row r="1087" spans="2:11">
      <c r="B1087" s="125"/>
      <c r="C1087" s="125"/>
      <c r="D1087" s="125"/>
      <c r="E1087" s="105"/>
      <c r="F1087" s="105"/>
      <c r="G1087" s="105"/>
      <c r="H1087" s="105"/>
      <c r="I1087" s="105"/>
      <c r="J1087" s="105"/>
      <c r="K1087" s="105"/>
    </row>
    <row r="1088" spans="2:11">
      <c r="B1088" s="125"/>
      <c r="C1088" s="125"/>
      <c r="D1088" s="125"/>
      <c r="E1088" s="105"/>
      <c r="F1088" s="105"/>
      <c r="G1088" s="105"/>
      <c r="H1088" s="105"/>
      <c r="I1088" s="105"/>
      <c r="J1088" s="105"/>
      <c r="K1088" s="105"/>
    </row>
    <row r="1089" spans="2:11">
      <c r="B1089" s="125"/>
      <c r="C1089" s="125"/>
      <c r="D1089" s="125"/>
      <c r="E1089" s="105"/>
      <c r="F1089" s="105"/>
      <c r="G1089" s="105"/>
      <c r="H1089" s="105"/>
      <c r="I1089" s="105"/>
      <c r="J1089" s="105"/>
      <c r="K1089" s="105"/>
    </row>
    <row r="1090" spans="2:11">
      <c r="B1090" s="125"/>
      <c r="C1090" s="125"/>
      <c r="D1090" s="125"/>
      <c r="E1090" s="105"/>
      <c r="F1090" s="105"/>
      <c r="G1090" s="105"/>
      <c r="H1090" s="105"/>
      <c r="I1090" s="105"/>
      <c r="J1090" s="105"/>
      <c r="K1090" s="105"/>
    </row>
    <row r="1091" spans="2:11">
      <c r="B1091" s="125"/>
      <c r="C1091" s="125"/>
      <c r="D1091" s="125"/>
      <c r="E1091" s="105"/>
      <c r="F1091" s="105"/>
      <c r="G1091" s="105"/>
      <c r="H1091" s="105"/>
      <c r="I1091" s="105"/>
      <c r="J1091" s="105"/>
      <c r="K1091" s="105"/>
    </row>
    <row r="1092" spans="2:11">
      <c r="B1092" s="125"/>
      <c r="C1092" s="125"/>
      <c r="D1092" s="125"/>
      <c r="E1092" s="105"/>
      <c r="F1092" s="105"/>
      <c r="G1092" s="105"/>
      <c r="H1092" s="105"/>
      <c r="I1092" s="105"/>
      <c r="J1092" s="105"/>
      <c r="K1092" s="105"/>
    </row>
    <row r="1093" spans="2:11">
      <c r="B1093" s="125"/>
      <c r="C1093" s="125"/>
      <c r="D1093" s="125"/>
      <c r="E1093" s="105"/>
      <c r="F1093" s="105"/>
      <c r="G1093" s="105"/>
      <c r="H1093" s="105"/>
      <c r="I1093" s="105"/>
      <c r="J1093" s="105"/>
      <c r="K1093" s="105"/>
    </row>
    <row r="1094" spans="2:11">
      <c r="B1094" s="125"/>
      <c r="C1094" s="125"/>
      <c r="D1094" s="125"/>
      <c r="E1094" s="105"/>
      <c r="F1094" s="105"/>
      <c r="G1094" s="105"/>
      <c r="H1094" s="105"/>
      <c r="I1094" s="105"/>
      <c r="J1094" s="105"/>
      <c r="K1094" s="105"/>
    </row>
    <row r="1095" spans="2:11">
      <c r="B1095" s="125"/>
      <c r="C1095" s="125"/>
      <c r="D1095" s="125"/>
      <c r="E1095" s="105"/>
      <c r="F1095" s="105"/>
      <c r="G1095" s="105"/>
      <c r="H1095" s="105"/>
      <c r="I1095" s="105"/>
      <c r="J1095" s="105"/>
      <c r="K1095" s="105"/>
    </row>
    <row r="1096" spans="2:11">
      <c r="B1096" s="125"/>
      <c r="C1096" s="125"/>
      <c r="D1096" s="125"/>
      <c r="E1096" s="105"/>
      <c r="F1096" s="105"/>
      <c r="G1096" s="105"/>
      <c r="H1096" s="105"/>
      <c r="I1096" s="105"/>
      <c r="J1096" s="105"/>
      <c r="K1096" s="105"/>
    </row>
    <row r="1097" spans="2:11">
      <c r="B1097" s="125"/>
      <c r="C1097" s="125"/>
      <c r="D1097" s="125"/>
      <c r="E1097" s="105"/>
      <c r="F1097" s="105"/>
      <c r="G1097" s="105"/>
      <c r="H1097" s="105"/>
      <c r="I1097" s="105"/>
      <c r="J1097" s="105"/>
      <c r="K1097" s="105"/>
    </row>
    <row r="1098" spans="2:11">
      <c r="B1098" s="125"/>
      <c r="C1098" s="125"/>
      <c r="D1098" s="125"/>
      <c r="E1098" s="105"/>
      <c r="F1098" s="105"/>
      <c r="G1098" s="105"/>
      <c r="H1098" s="105"/>
      <c r="I1098" s="105"/>
      <c r="J1098" s="105"/>
      <c r="K1098" s="105"/>
    </row>
    <row r="1099" spans="2:11">
      <c r="B1099" s="125"/>
      <c r="C1099" s="125"/>
      <c r="D1099" s="125"/>
      <c r="E1099" s="105"/>
      <c r="F1099" s="105"/>
      <c r="G1099" s="105"/>
      <c r="H1099" s="105"/>
      <c r="I1099" s="105"/>
      <c r="J1099" s="105"/>
      <c r="K1099" s="10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139</v>
      </c>
      <c r="C1" s="77" t="s" vm="1">
        <v>204</v>
      </c>
    </row>
    <row r="2" spans="2:17">
      <c r="B2" s="56" t="s">
        <v>138</v>
      </c>
      <c r="C2" s="77" t="s">
        <v>205</v>
      </c>
    </row>
    <row r="3" spans="2:17">
      <c r="B3" s="56" t="s">
        <v>140</v>
      </c>
      <c r="C3" s="77" t="s">
        <v>206</v>
      </c>
    </row>
    <row r="4" spans="2:17">
      <c r="B4" s="56" t="s">
        <v>141</v>
      </c>
      <c r="C4" s="77">
        <v>2148</v>
      </c>
    </row>
    <row r="6" spans="2:17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26.25" customHeight="1">
      <c r="B7" s="148" t="s">
        <v>97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17" s="3" customFormat="1" ht="63">
      <c r="B8" s="22" t="s">
        <v>113</v>
      </c>
      <c r="C8" s="30" t="s">
        <v>43</v>
      </c>
      <c r="D8" s="30" t="s">
        <v>47</v>
      </c>
      <c r="E8" s="30" t="s">
        <v>15</v>
      </c>
      <c r="F8" s="30" t="s">
        <v>61</v>
      </c>
      <c r="G8" s="30" t="s">
        <v>99</v>
      </c>
      <c r="H8" s="30" t="s">
        <v>18</v>
      </c>
      <c r="I8" s="30" t="s">
        <v>98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107</v>
      </c>
      <c r="O8" s="30" t="s">
        <v>56</v>
      </c>
      <c r="P8" s="30" t="s">
        <v>142</v>
      </c>
      <c r="Q8" s="31" t="s">
        <v>144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194</v>
      </c>
      <c r="M9" s="16"/>
      <c r="N9" s="16" t="s">
        <v>190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110</v>
      </c>
    </row>
    <row r="11" spans="2:17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2:17" ht="18" customHeight="1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17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17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17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25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25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25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25"/>
      <c r="C410" s="12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25"/>
      <c r="C411" s="12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25"/>
      <c r="C412" s="12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25"/>
      <c r="C413" s="12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25"/>
      <c r="C414" s="12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25"/>
      <c r="C415" s="12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25"/>
      <c r="C416" s="12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25"/>
      <c r="C417" s="12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25"/>
      <c r="C418" s="12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25"/>
      <c r="C419" s="12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25"/>
      <c r="C420" s="12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25"/>
      <c r="C421" s="12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25"/>
      <c r="C422" s="12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25"/>
      <c r="C423" s="12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25"/>
      <c r="C424" s="12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25"/>
      <c r="C425" s="12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25"/>
      <c r="C426" s="12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25"/>
      <c r="C427" s="12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25"/>
      <c r="C428" s="12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25"/>
      <c r="C429" s="12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25"/>
      <c r="C430" s="12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25"/>
      <c r="C431" s="12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25"/>
      <c r="C432" s="12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25"/>
      <c r="C433" s="12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25"/>
      <c r="C434" s="12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25"/>
      <c r="C435" s="12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25"/>
      <c r="C436" s="12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25"/>
      <c r="C437" s="12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25"/>
      <c r="C438" s="12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25"/>
      <c r="C439" s="12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25"/>
      <c r="C440" s="12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25"/>
      <c r="C441" s="12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25"/>
      <c r="C442" s="12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25"/>
      <c r="C443" s="12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25"/>
      <c r="C444" s="12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25"/>
      <c r="C445" s="12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25"/>
      <c r="C446" s="12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25"/>
      <c r="C447" s="12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25"/>
      <c r="C448" s="12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25"/>
      <c r="C449" s="12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25"/>
      <c r="C450" s="12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25"/>
      <c r="C451" s="12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25"/>
      <c r="C452" s="12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25"/>
      <c r="C453" s="12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25"/>
      <c r="C454" s="12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25"/>
      <c r="C455" s="12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25"/>
      <c r="C456" s="12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25"/>
      <c r="C457" s="12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25"/>
      <c r="C458" s="12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25"/>
      <c r="C459" s="12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25"/>
      <c r="C460" s="12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25"/>
      <c r="C461" s="12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25"/>
      <c r="C462" s="12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25"/>
      <c r="C463" s="12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25"/>
      <c r="C464" s="12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25"/>
      <c r="C465" s="12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25"/>
      <c r="C466" s="12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25"/>
      <c r="C467" s="12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25"/>
      <c r="C468" s="12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25"/>
      <c r="C469" s="12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25"/>
      <c r="C470" s="12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25"/>
      <c r="C471" s="12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25"/>
      <c r="C472" s="12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25"/>
      <c r="C473" s="12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25"/>
      <c r="C474" s="12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25"/>
      <c r="C475" s="12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25"/>
      <c r="C476" s="12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25"/>
      <c r="C477" s="12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25"/>
      <c r="C478" s="12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25"/>
      <c r="C479" s="12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25"/>
      <c r="C480" s="12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25"/>
      <c r="C481" s="12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25"/>
      <c r="C482" s="12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25"/>
      <c r="C483" s="12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25"/>
      <c r="C484" s="12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25"/>
      <c r="C485" s="12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25"/>
      <c r="C486" s="12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25"/>
      <c r="C487" s="12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25"/>
      <c r="C488" s="12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25"/>
      <c r="C489" s="12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25"/>
      <c r="C490" s="12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25"/>
      <c r="C491" s="12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25"/>
      <c r="C492" s="12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25"/>
      <c r="C493" s="12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25"/>
      <c r="C494" s="12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25"/>
      <c r="C495" s="12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25"/>
      <c r="C496" s="12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25"/>
      <c r="C497" s="12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25"/>
      <c r="C498" s="12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25"/>
      <c r="C499" s="12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25"/>
      <c r="C500" s="12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25"/>
      <c r="C501" s="12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25"/>
      <c r="C502" s="12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25"/>
      <c r="C503" s="12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25"/>
      <c r="C504" s="12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25"/>
      <c r="C505" s="12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25"/>
      <c r="C506" s="12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25"/>
      <c r="C507" s="12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25"/>
      <c r="C508" s="12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25"/>
      <c r="C509" s="12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25"/>
      <c r="C510" s="12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25"/>
      <c r="C511" s="12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25"/>
      <c r="C512" s="12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25"/>
      <c r="C513" s="12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25"/>
      <c r="C514" s="12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25"/>
      <c r="C515" s="12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25"/>
      <c r="C516" s="12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25"/>
      <c r="C517" s="12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25"/>
      <c r="C518" s="12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25"/>
      <c r="C519" s="12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25"/>
      <c r="C520" s="12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25"/>
      <c r="C521" s="12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25"/>
      <c r="C522" s="12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25"/>
      <c r="C523" s="12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25"/>
      <c r="C524" s="12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25"/>
      <c r="C525" s="12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25"/>
      <c r="C526" s="12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25"/>
      <c r="C527" s="12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25"/>
      <c r="C528" s="12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25"/>
      <c r="C529" s="12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25"/>
      <c r="C530" s="12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25"/>
      <c r="C531" s="12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25"/>
      <c r="C532" s="12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25"/>
      <c r="C533" s="12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25"/>
      <c r="C534" s="12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25"/>
      <c r="C535" s="12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25"/>
      <c r="C536" s="12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25"/>
      <c r="C537" s="12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25"/>
      <c r="C538" s="12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25"/>
      <c r="C539" s="12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25"/>
      <c r="C540" s="12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25"/>
      <c r="C541" s="12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25"/>
      <c r="C542" s="12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25"/>
      <c r="C543" s="12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25"/>
      <c r="C544" s="12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25"/>
      <c r="C545" s="12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25"/>
      <c r="C546" s="12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25"/>
      <c r="C547" s="12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25"/>
      <c r="C548" s="12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25"/>
      <c r="C549" s="12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25"/>
      <c r="C550" s="12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25"/>
      <c r="C551" s="12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25"/>
      <c r="C552" s="12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25"/>
      <c r="C553" s="12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25"/>
      <c r="C554" s="12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25"/>
      <c r="C555" s="12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25"/>
      <c r="C556" s="12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25"/>
      <c r="C557" s="12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25"/>
      <c r="C558" s="12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7.57031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4.570312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9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139</v>
      </c>
      <c r="C1" s="77" t="s" vm="1">
        <v>204</v>
      </c>
    </row>
    <row r="2" spans="2:17">
      <c r="B2" s="56" t="s">
        <v>138</v>
      </c>
      <c r="C2" s="77" t="s">
        <v>205</v>
      </c>
    </row>
    <row r="3" spans="2:17">
      <c r="B3" s="56" t="s">
        <v>140</v>
      </c>
      <c r="C3" s="77" t="s">
        <v>206</v>
      </c>
    </row>
    <row r="4" spans="2:17">
      <c r="B4" s="56" t="s">
        <v>141</v>
      </c>
      <c r="C4" s="77">
        <v>2148</v>
      </c>
    </row>
    <row r="6" spans="2:17" ht="26.25" customHeight="1">
      <c r="B6" s="148" t="s">
        <v>165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s="3" customFormat="1" ht="63">
      <c r="B7" s="22" t="s">
        <v>113</v>
      </c>
      <c r="C7" s="30" t="s">
        <v>177</v>
      </c>
      <c r="D7" s="30" t="s">
        <v>43</v>
      </c>
      <c r="E7" s="30" t="s">
        <v>114</v>
      </c>
      <c r="F7" s="30" t="s">
        <v>15</v>
      </c>
      <c r="G7" s="30" t="s">
        <v>99</v>
      </c>
      <c r="H7" s="30" t="s">
        <v>61</v>
      </c>
      <c r="I7" s="30" t="s">
        <v>18</v>
      </c>
      <c r="J7" s="30" t="s">
        <v>98</v>
      </c>
      <c r="K7" s="13" t="s">
        <v>35</v>
      </c>
      <c r="L7" s="70" t="s">
        <v>19</v>
      </c>
      <c r="M7" s="30" t="s">
        <v>187</v>
      </c>
      <c r="N7" s="30" t="s">
        <v>186</v>
      </c>
      <c r="O7" s="30" t="s">
        <v>107</v>
      </c>
      <c r="P7" s="30" t="s">
        <v>142</v>
      </c>
      <c r="Q7" s="31" t="s">
        <v>144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194</v>
      </c>
      <c r="N8" s="16"/>
      <c r="O8" s="16" t="s">
        <v>190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110</v>
      </c>
    </row>
    <row r="10" spans="2:17" s="4" customFormat="1" ht="18" customHeight="1">
      <c r="B10" s="106" t="s">
        <v>39</v>
      </c>
      <c r="C10" s="107"/>
      <c r="D10" s="107"/>
      <c r="E10" s="107"/>
      <c r="F10" s="107"/>
      <c r="G10" s="107"/>
      <c r="H10" s="107"/>
      <c r="I10" s="108">
        <v>5.3210839582234364</v>
      </c>
      <c r="J10" s="107"/>
      <c r="K10" s="107"/>
      <c r="L10" s="112">
        <v>3.6095673997925293E-2</v>
      </c>
      <c r="M10" s="108"/>
      <c r="N10" s="110"/>
      <c r="O10" s="108">
        <f>O17+O11</f>
        <v>15.848119999999996</v>
      </c>
      <c r="P10" s="111">
        <f>O10/$O$10</f>
        <v>1</v>
      </c>
      <c r="Q10" s="111">
        <f>O10/'סכום נכסי הקרן'!$C$42</f>
        <v>4.1030923757250683E-3</v>
      </c>
    </row>
    <row r="11" spans="2:17" s="98" customFormat="1" ht="21.75" customHeight="1">
      <c r="B11" s="109" t="s">
        <v>37</v>
      </c>
      <c r="C11" s="107"/>
      <c r="D11" s="107"/>
      <c r="E11" s="107"/>
      <c r="F11" s="107"/>
      <c r="G11" s="107"/>
      <c r="H11" s="107"/>
      <c r="I11" s="108">
        <v>7.1426106642127989</v>
      </c>
      <c r="J11" s="107"/>
      <c r="K11" s="107"/>
      <c r="L11" s="112">
        <v>1.5722408144279335E-2</v>
      </c>
      <c r="M11" s="108"/>
      <c r="N11" s="110"/>
      <c r="O11" s="108">
        <f>O12</f>
        <v>3.95566</v>
      </c>
      <c r="P11" s="111">
        <f t="shared" ref="P11:P15" si="0">O11/$O$10</f>
        <v>0.2495980595805686</v>
      </c>
      <c r="Q11" s="111">
        <f>O11/'סכום נכסי הקרן'!$C$42</f>
        <v>1.0241238952608024E-3</v>
      </c>
    </row>
    <row r="12" spans="2:17">
      <c r="B12" s="100" t="s">
        <v>36</v>
      </c>
      <c r="C12" s="81"/>
      <c r="D12" s="81"/>
      <c r="E12" s="81"/>
      <c r="F12" s="81"/>
      <c r="G12" s="81"/>
      <c r="H12" s="81"/>
      <c r="I12" s="90">
        <v>7.1426106642127989</v>
      </c>
      <c r="J12" s="81"/>
      <c r="K12" s="81"/>
      <c r="L12" s="102">
        <v>1.5722408144279335E-2</v>
      </c>
      <c r="M12" s="90"/>
      <c r="N12" s="92"/>
      <c r="O12" s="90">
        <f>SUM(O13:O15)</f>
        <v>3.95566</v>
      </c>
      <c r="P12" s="91">
        <f t="shared" si="0"/>
        <v>0.2495980595805686</v>
      </c>
      <c r="Q12" s="91">
        <f>O12/'סכום נכסי הקרן'!$C$42</f>
        <v>1.0241238952608024E-3</v>
      </c>
    </row>
    <row r="13" spans="2:17">
      <c r="B13" s="86" t="s">
        <v>1271</v>
      </c>
      <c r="C13" s="96" t="s">
        <v>1261</v>
      </c>
      <c r="D13" s="83">
        <v>7127</v>
      </c>
      <c r="E13" s="83"/>
      <c r="F13" s="83" t="s">
        <v>1162</v>
      </c>
      <c r="G13" s="104">
        <v>43708</v>
      </c>
      <c r="H13" s="83" t="s">
        <v>1262</v>
      </c>
      <c r="I13" s="93">
        <v>7.0699999999999976</v>
      </c>
      <c r="J13" s="96" t="s">
        <v>126</v>
      </c>
      <c r="K13" s="97">
        <v>3.1E-2</v>
      </c>
      <c r="L13" s="97">
        <v>1.5599999999999996E-2</v>
      </c>
      <c r="M13" s="93">
        <v>2087.8000000000002</v>
      </c>
      <c r="N13" s="95">
        <v>112.08</v>
      </c>
      <c r="O13" s="93">
        <v>2.3400100000000004</v>
      </c>
      <c r="P13" s="94">
        <f t="shared" si="0"/>
        <v>0.14765221363795838</v>
      </c>
      <c r="Q13" s="94">
        <f>O13/'סכום נכסי הקרן'!$C$42</f>
        <v>6.0583067203683592E-4</v>
      </c>
    </row>
    <row r="14" spans="2:17">
      <c r="B14" s="86" t="s">
        <v>1271</v>
      </c>
      <c r="C14" s="96" t="s">
        <v>1261</v>
      </c>
      <c r="D14" s="83">
        <v>7128</v>
      </c>
      <c r="E14" s="83"/>
      <c r="F14" s="83" t="s">
        <v>1162</v>
      </c>
      <c r="G14" s="104">
        <v>43708</v>
      </c>
      <c r="H14" s="83" t="s">
        <v>1262</v>
      </c>
      <c r="I14" s="93">
        <v>7.1000000000000005</v>
      </c>
      <c r="J14" s="96" t="s">
        <v>126</v>
      </c>
      <c r="K14" s="97">
        <v>2.4900000000000002E-2</v>
      </c>
      <c r="L14" s="97">
        <v>1.5699999999999995E-2</v>
      </c>
      <c r="M14" s="93">
        <v>886.90999999999985</v>
      </c>
      <c r="N14" s="95">
        <v>109.41</v>
      </c>
      <c r="O14" s="93">
        <v>0.97036999999999984</v>
      </c>
      <c r="P14" s="94">
        <f t="shared" si="0"/>
        <v>6.1229344553170979E-2</v>
      </c>
      <c r="Q14" s="94">
        <f>O14/'סכום נכסי הקרן'!$C$42</f>
        <v>2.5122965680675905E-4</v>
      </c>
    </row>
    <row r="15" spans="2:17">
      <c r="B15" s="86" t="s">
        <v>1271</v>
      </c>
      <c r="C15" s="96" t="s">
        <v>1261</v>
      </c>
      <c r="D15" s="83">
        <v>7130</v>
      </c>
      <c r="E15" s="83"/>
      <c r="F15" s="83" t="s">
        <v>1162</v>
      </c>
      <c r="G15" s="104">
        <v>43708</v>
      </c>
      <c r="H15" s="83" t="s">
        <v>1262</v>
      </c>
      <c r="I15" s="93">
        <v>7.4700000000000006</v>
      </c>
      <c r="J15" s="96" t="s">
        <v>126</v>
      </c>
      <c r="K15" s="97">
        <v>3.6000000000000004E-2</v>
      </c>
      <c r="L15" s="97">
        <v>1.6199999999999999E-2</v>
      </c>
      <c r="M15" s="93">
        <v>553.74999999999989</v>
      </c>
      <c r="N15" s="95">
        <v>116.53</v>
      </c>
      <c r="O15" s="93">
        <v>0.64527999999999985</v>
      </c>
      <c r="P15" s="94">
        <f t="shared" si="0"/>
        <v>4.0716501389439254E-2</v>
      </c>
      <c r="Q15" s="94">
        <f>O15/'סכום נכסי הקרן'!$C$42</f>
        <v>1.6706356641720734E-4</v>
      </c>
    </row>
    <row r="16" spans="2:17"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3"/>
      <c r="N16" s="95"/>
      <c r="O16" s="83"/>
      <c r="P16" s="94"/>
      <c r="Q16" s="83"/>
    </row>
    <row r="17" spans="2:17" s="98" customFormat="1">
      <c r="B17" s="109" t="s">
        <v>38</v>
      </c>
      <c r="C17" s="107"/>
      <c r="D17" s="107"/>
      <c r="E17" s="107"/>
      <c r="F17" s="107"/>
      <c r="G17" s="107"/>
      <c r="H17" s="107"/>
      <c r="I17" s="108">
        <v>4.7152092838655761</v>
      </c>
      <c r="J17" s="107"/>
      <c r="K17" s="107"/>
      <c r="L17" s="112">
        <v>4.2872212477485731E-2</v>
      </c>
      <c r="M17" s="108"/>
      <c r="N17" s="110"/>
      <c r="O17" s="108">
        <f>O18</f>
        <v>11.892459999999996</v>
      </c>
      <c r="P17" s="111">
        <f t="shared" ref="P17:P31" si="1">O17/$O$10</f>
        <v>0.75040194041943142</v>
      </c>
      <c r="Q17" s="111">
        <f>O17/'סכום נכסי הקרן'!$C$42</f>
        <v>3.0789684804642657E-3</v>
      </c>
    </row>
    <row r="18" spans="2:17" s="98" customFormat="1">
      <c r="B18" s="113" t="s">
        <v>36</v>
      </c>
      <c r="C18" s="107"/>
      <c r="D18" s="107"/>
      <c r="E18" s="107"/>
      <c r="F18" s="107"/>
      <c r="G18" s="107"/>
      <c r="H18" s="107"/>
      <c r="I18" s="108">
        <v>4.7152092838655761</v>
      </c>
      <c r="J18" s="107"/>
      <c r="K18" s="107"/>
      <c r="L18" s="112">
        <v>4.2872212477485731E-2</v>
      </c>
      <c r="M18" s="108"/>
      <c r="N18" s="110"/>
      <c r="O18" s="108">
        <f>SUM(O19:O31)</f>
        <v>11.892459999999996</v>
      </c>
      <c r="P18" s="111">
        <f t="shared" si="1"/>
        <v>0.75040194041943142</v>
      </c>
      <c r="Q18" s="111">
        <f>O18/'סכום נכסי הקרן'!$C$42</f>
        <v>3.0789684804642657E-3</v>
      </c>
    </row>
    <row r="19" spans="2:17">
      <c r="B19" s="86" t="s">
        <v>1272</v>
      </c>
      <c r="C19" s="96" t="s">
        <v>1261</v>
      </c>
      <c r="D19" s="83">
        <v>7030</v>
      </c>
      <c r="E19" s="83"/>
      <c r="F19" s="83" t="s">
        <v>1112</v>
      </c>
      <c r="G19" s="104">
        <v>43649</v>
      </c>
      <c r="H19" s="83"/>
      <c r="I19" s="93">
        <v>1.5700000000000003</v>
      </c>
      <c r="J19" s="96" t="s">
        <v>125</v>
      </c>
      <c r="K19" s="97">
        <v>4.5442000000000003E-2</v>
      </c>
      <c r="L19" s="97">
        <v>4.4999999999999998E-2</v>
      </c>
      <c r="M19" s="93">
        <v>124.77999999999999</v>
      </c>
      <c r="N19" s="95">
        <v>100.28</v>
      </c>
      <c r="O19" s="93">
        <v>0.43569999999999992</v>
      </c>
      <c r="P19" s="94">
        <f t="shared" si="1"/>
        <v>2.7492219897375842E-2</v>
      </c>
      <c r="Q19" s="94">
        <f>O19/'סכום נכסי הקרן'!$C$42</f>
        <v>1.1280311785267983E-4</v>
      </c>
    </row>
    <row r="20" spans="2:17">
      <c r="B20" s="86" t="s">
        <v>1272</v>
      </c>
      <c r="C20" s="96" t="s">
        <v>1261</v>
      </c>
      <c r="D20" s="83">
        <v>7059</v>
      </c>
      <c r="E20" s="83"/>
      <c r="F20" s="83" t="s">
        <v>1112</v>
      </c>
      <c r="G20" s="104">
        <v>43668</v>
      </c>
      <c r="H20" s="83"/>
      <c r="I20" s="93">
        <v>1.57</v>
      </c>
      <c r="J20" s="96" t="s">
        <v>125</v>
      </c>
      <c r="K20" s="97">
        <v>4.5442000000000003E-2</v>
      </c>
      <c r="L20" s="97">
        <v>4.4900000000000002E-2</v>
      </c>
      <c r="M20" s="93">
        <v>27.949999999999996</v>
      </c>
      <c r="N20" s="95">
        <v>100.28</v>
      </c>
      <c r="O20" s="93">
        <v>9.7599999999999978E-2</v>
      </c>
      <c r="P20" s="94">
        <f t="shared" si="1"/>
        <v>6.1584591737064084E-3</v>
      </c>
      <c r="Q20" s="94">
        <f>O20/'סכום נכסי הקרן'!$C$42</f>
        <v>2.5268726881848866E-5</v>
      </c>
    </row>
    <row r="21" spans="2:17">
      <c r="B21" s="86" t="s">
        <v>1272</v>
      </c>
      <c r="C21" s="96" t="s">
        <v>1261</v>
      </c>
      <c r="D21" s="83">
        <v>7107</v>
      </c>
      <c r="E21" s="83"/>
      <c r="F21" s="83" t="s">
        <v>1112</v>
      </c>
      <c r="G21" s="104">
        <v>43697</v>
      </c>
      <c r="H21" s="83"/>
      <c r="I21" s="93">
        <v>1.57</v>
      </c>
      <c r="J21" s="96" t="s">
        <v>125</v>
      </c>
      <c r="K21" s="97">
        <v>4.5442000000000003E-2</v>
      </c>
      <c r="L21" s="97">
        <v>4.4999999999999991E-2</v>
      </c>
      <c r="M21" s="93">
        <v>43.009999999999991</v>
      </c>
      <c r="N21" s="95">
        <v>100.28</v>
      </c>
      <c r="O21" s="93">
        <v>0.15017999999999998</v>
      </c>
      <c r="P21" s="94">
        <f t="shared" si="1"/>
        <v>9.4762028556068488E-3</v>
      </c>
      <c r="Q21" s="94">
        <f>O21/'סכום נכסי הקרן'!$C$42</f>
        <v>3.8881735687664579E-5</v>
      </c>
    </row>
    <row r="22" spans="2:17">
      <c r="B22" s="86" t="s">
        <v>1272</v>
      </c>
      <c r="C22" s="96" t="s">
        <v>1261</v>
      </c>
      <c r="D22" s="83">
        <v>7182</v>
      </c>
      <c r="E22" s="83"/>
      <c r="F22" s="83" t="s">
        <v>1112</v>
      </c>
      <c r="G22" s="104">
        <v>43728</v>
      </c>
      <c r="H22" s="83"/>
      <c r="I22" s="93">
        <v>1.5700000000000003</v>
      </c>
      <c r="J22" s="96" t="s">
        <v>125</v>
      </c>
      <c r="K22" s="97">
        <v>4.5442000000000003E-2</v>
      </c>
      <c r="L22" s="97">
        <v>4.5000000000000012E-2</v>
      </c>
      <c r="M22" s="93">
        <v>61.22999999999999</v>
      </c>
      <c r="N22" s="95">
        <v>100.28</v>
      </c>
      <c r="O22" s="93">
        <v>0.21379999999999996</v>
      </c>
      <c r="P22" s="94">
        <f t="shared" si="1"/>
        <v>1.3490559132565883E-2</v>
      </c>
      <c r="Q22" s="94">
        <f>O22/'סכום נכסי הקרן'!$C$42</f>
        <v>5.5353010321099258E-5</v>
      </c>
    </row>
    <row r="23" spans="2:17">
      <c r="B23" s="86" t="s">
        <v>1273</v>
      </c>
      <c r="C23" s="96" t="s">
        <v>1261</v>
      </c>
      <c r="D23" s="83">
        <v>7088</v>
      </c>
      <c r="E23" s="83"/>
      <c r="F23" s="83" t="s">
        <v>1112</v>
      </c>
      <c r="G23" s="104">
        <v>43684</v>
      </c>
      <c r="H23" s="83"/>
      <c r="I23" s="93">
        <v>8.76</v>
      </c>
      <c r="J23" s="96" t="s">
        <v>125</v>
      </c>
      <c r="K23" s="97">
        <v>4.3358999999999995E-2</v>
      </c>
      <c r="L23" s="97">
        <v>4.3200000000000002E-2</v>
      </c>
      <c r="M23" s="93">
        <v>1336.39</v>
      </c>
      <c r="N23" s="95">
        <v>100.88</v>
      </c>
      <c r="O23" s="93">
        <v>4.694259999999999</v>
      </c>
      <c r="P23" s="94">
        <f t="shared" si="1"/>
        <v>0.29620295656519513</v>
      </c>
      <c r="Q23" s="94">
        <f>O23/'סכום נכסי הקרן'!$C$42</f>
        <v>1.2153480927498755E-3</v>
      </c>
    </row>
    <row r="24" spans="2:17">
      <c r="B24" s="86" t="s">
        <v>1274</v>
      </c>
      <c r="C24" s="96" t="s">
        <v>1261</v>
      </c>
      <c r="D24" s="83">
        <v>7125</v>
      </c>
      <c r="E24" s="83"/>
      <c r="F24" s="83" t="s">
        <v>1112</v>
      </c>
      <c r="G24" s="104">
        <v>43706</v>
      </c>
      <c r="H24" s="83"/>
      <c r="I24" s="93">
        <v>6.17</v>
      </c>
      <c r="J24" s="96" t="s">
        <v>125</v>
      </c>
      <c r="K24" s="97">
        <v>5.9345000000000002E-2</v>
      </c>
      <c r="L24" s="97">
        <v>5.2799999999999993E-2</v>
      </c>
      <c r="M24" s="93">
        <v>67.359999999999985</v>
      </c>
      <c r="N24" s="95">
        <v>99.9</v>
      </c>
      <c r="O24" s="93">
        <v>0.23430999999999996</v>
      </c>
      <c r="P24" s="94">
        <f t="shared" si="1"/>
        <v>1.4784718944581441E-2</v>
      </c>
      <c r="Q24" s="94">
        <f>O24/'סכום נכסי הקרן'!$C$42</f>
        <v>6.0663067578750083E-5</v>
      </c>
    </row>
    <row r="25" spans="2:17">
      <c r="B25" s="86" t="s">
        <v>1274</v>
      </c>
      <c r="C25" s="96" t="s">
        <v>1261</v>
      </c>
      <c r="D25" s="83">
        <v>7204</v>
      </c>
      <c r="E25" s="83"/>
      <c r="F25" s="83" t="s">
        <v>1112</v>
      </c>
      <c r="G25" s="104">
        <v>43738</v>
      </c>
      <c r="H25" s="83"/>
      <c r="I25" s="93">
        <v>6.17</v>
      </c>
      <c r="J25" s="96" t="s">
        <v>125</v>
      </c>
      <c r="K25" s="97">
        <v>5.0435000000000001E-2</v>
      </c>
      <c r="L25" s="97">
        <v>5.2699999999999997E-2</v>
      </c>
      <c r="M25" s="93">
        <v>33.159999999999989</v>
      </c>
      <c r="N25" s="95">
        <v>100</v>
      </c>
      <c r="O25" s="93">
        <v>0.11545999999999998</v>
      </c>
      <c r="P25" s="94">
        <f t="shared" si="1"/>
        <v>7.2854067233211264E-3</v>
      </c>
      <c r="Q25" s="94">
        <f>O25/'סכום נכסי הקרן'!$C$42</f>
        <v>2.9892696780515062E-5</v>
      </c>
    </row>
    <row r="26" spans="2:17">
      <c r="B26" s="86" t="s">
        <v>1275</v>
      </c>
      <c r="C26" s="96" t="s">
        <v>1261</v>
      </c>
      <c r="D26" s="83">
        <v>6954</v>
      </c>
      <c r="E26" s="83"/>
      <c r="F26" s="83" t="s">
        <v>1112</v>
      </c>
      <c r="G26" s="104">
        <v>43644</v>
      </c>
      <c r="H26" s="83"/>
      <c r="I26" s="93">
        <v>5.8199999999999994</v>
      </c>
      <c r="J26" s="96" t="s">
        <v>125</v>
      </c>
      <c r="K26" s="97">
        <v>5.1869999999999999E-2</v>
      </c>
      <c r="L26" s="97">
        <v>5.4399999999999983E-2</v>
      </c>
      <c r="M26" s="93">
        <v>115.47999999999998</v>
      </c>
      <c r="N26" s="95">
        <v>99.33</v>
      </c>
      <c r="O26" s="93">
        <v>0.39941000000000004</v>
      </c>
      <c r="P26" s="94">
        <f t="shared" si="1"/>
        <v>2.5202358386988498E-2</v>
      </c>
      <c r="Q26" s="94">
        <f>O26/'סכום נכסי הקרן'!$C$42</f>
        <v>1.0340760454794322E-4</v>
      </c>
    </row>
    <row r="27" spans="2:17">
      <c r="B27" s="86" t="s">
        <v>1275</v>
      </c>
      <c r="C27" s="96" t="s">
        <v>1261</v>
      </c>
      <c r="D27" s="83">
        <v>7020</v>
      </c>
      <c r="E27" s="83"/>
      <c r="F27" s="83" t="s">
        <v>1112</v>
      </c>
      <c r="G27" s="104">
        <v>43643</v>
      </c>
      <c r="H27" s="83"/>
      <c r="I27" s="93">
        <v>5.8000000000000007</v>
      </c>
      <c r="J27" s="96" t="s">
        <v>125</v>
      </c>
      <c r="K27" s="97">
        <v>5.1997000000000002E-2</v>
      </c>
      <c r="L27" s="97">
        <v>5.1200000000000002E-2</v>
      </c>
      <c r="M27" s="93">
        <v>11.55</v>
      </c>
      <c r="N27" s="95">
        <v>100.76</v>
      </c>
      <c r="O27" s="93">
        <v>4.0529999999999997E-2</v>
      </c>
      <c r="P27" s="94">
        <f t="shared" si="1"/>
        <v>2.5574011302286963E-3</v>
      </c>
      <c r="Q27" s="94">
        <f>O27/'סכום נכסי הקרן'!$C$42</f>
        <v>1.0493253079112035E-5</v>
      </c>
    </row>
    <row r="28" spans="2:17">
      <c r="B28" s="86" t="s">
        <v>1275</v>
      </c>
      <c r="C28" s="96" t="s">
        <v>1261</v>
      </c>
      <c r="D28" s="83">
        <v>7082</v>
      </c>
      <c r="E28" s="83"/>
      <c r="F28" s="83" t="s">
        <v>1112</v>
      </c>
      <c r="G28" s="104">
        <v>43682</v>
      </c>
      <c r="H28" s="83"/>
      <c r="I28" s="93">
        <v>5.83</v>
      </c>
      <c r="J28" s="96" t="s">
        <v>125</v>
      </c>
      <c r="K28" s="97">
        <v>5.2866999999999997E-2</v>
      </c>
      <c r="L28" s="97">
        <v>5.1399999999999994E-2</v>
      </c>
      <c r="M28" s="93">
        <v>7.6999999999999993</v>
      </c>
      <c r="N28" s="95">
        <v>100.16</v>
      </c>
      <c r="O28" s="93">
        <v>2.6879999999999994E-2</v>
      </c>
      <c r="P28" s="94">
        <f t="shared" si="1"/>
        <v>1.6961002314470107E-3</v>
      </c>
      <c r="Q28" s="94">
        <f>O28/'סכום נכסי הקרן'!$C$42</f>
        <v>6.9592559281157528E-6</v>
      </c>
    </row>
    <row r="29" spans="2:17">
      <c r="B29" s="86" t="s">
        <v>1275</v>
      </c>
      <c r="C29" s="96" t="s">
        <v>1261</v>
      </c>
      <c r="D29" s="83">
        <v>7144</v>
      </c>
      <c r="E29" s="83"/>
      <c r="F29" s="83" t="s">
        <v>1112</v>
      </c>
      <c r="G29" s="104">
        <v>43738</v>
      </c>
      <c r="H29" s="83"/>
      <c r="I29" s="93">
        <v>5.86</v>
      </c>
      <c r="J29" s="96" t="s">
        <v>125</v>
      </c>
      <c r="K29" s="97">
        <v>5.1299999999999998E-2</v>
      </c>
      <c r="L29" s="97">
        <v>5.1500000000000004E-2</v>
      </c>
      <c r="M29" s="93">
        <v>26.559999999999995</v>
      </c>
      <c r="N29" s="95">
        <v>99.68</v>
      </c>
      <c r="O29" s="93">
        <v>9.2209999999999986E-2</v>
      </c>
      <c r="P29" s="94">
        <f t="shared" si="1"/>
        <v>5.8183557418797945E-3</v>
      </c>
      <c r="Q29" s="94">
        <f>O29/'סכום נכסי הקרן'!$C$42</f>
        <v>2.3873251083763156E-5</v>
      </c>
    </row>
    <row r="30" spans="2:17">
      <c r="B30" s="86" t="s">
        <v>1275</v>
      </c>
      <c r="C30" s="96" t="s">
        <v>1261</v>
      </c>
      <c r="D30" s="83">
        <v>7196</v>
      </c>
      <c r="E30" s="83"/>
      <c r="F30" s="83" t="s">
        <v>1112</v>
      </c>
      <c r="G30" s="104">
        <v>43735</v>
      </c>
      <c r="H30" s="83"/>
      <c r="I30" s="93">
        <v>5.8900000000000006</v>
      </c>
      <c r="J30" s="96" t="s">
        <v>125</v>
      </c>
      <c r="K30" s="97">
        <v>5.1077999999999998E-2</v>
      </c>
      <c r="L30" s="97">
        <v>5.0300000000000004E-2</v>
      </c>
      <c r="M30" s="93">
        <v>43.88</v>
      </c>
      <c r="N30" s="95">
        <v>100</v>
      </c>
      <c r="O30" s="93">
        <v>0.15278999999999995</v>
      </c>
      <c r="P30" s="94">
        <f t="shared" si="1"/>
        <v>9.6408911593299385E-3</v>
      </c>
      <c r="Q30" s="94">
        <f>O30/'סכום נכסי הקרן'!$C$42</f>
        <v>3.9557467011041886E-5</v>
      </c>
    </row>
    <row r="31" spans="2:17">
      <c r="B31" s="86" t="s">
        <v>1276</v>
      </c>
      <c r="C31" s="96" t="s">
        <v>1261</v>
      </c>
      <c r="D31" s="83">
        <v>7056</v>
      </c>
      <c r="E31" s="83"/>
      <c r="F31" s="83" t="s">
        <v>1112</v>
      </c>
      <c r="G31" s="104">
        <v>43664</v>
      </c>
      <c r="H31" s="83"/>
      <c r="I31" s="93">
        <v>1.3800000000000001</v>
      </c>
      <c r="J31" s="96" t="s">
        <v>125</v>
      </c>
      <c r="K31" s="97">
        <v>4.0759999999999998E-2</v>
      </c>
      <c r="L31" s="97">
        <v>4.0199999999999993E-2</v>
      </c>
      <c r="M31" s="93">
        <v>1499.2999999999997</v>
      </c>
      <c r="N31" s="95">
        <v>100.36</v>
      </c>
      <c r="O31" s="93">
        <v>5.2393299999999989</v>
      </c>
      <c r="P31" s="94">
        <f t="shared" si="1"/>
        <v>0.33059631047720489</v>
      </c>
      <c r="Q31" s="94">
        <f>O31/'סכום נכסי הקרן'!$C$42</f>
        <v>1.3564672009618568E-3</v>
      </c>
    </row>
    <row r="32" spans="2:17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93"/>
      <c r="N32" s="95"/>
      <c r="O32" s="83"/>
      <c r="P32" s="94"/>
      <c r="Q32" s="83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123" t="s">
        <v>203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123" t="s">
        <v>109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123" t="s">
        <v>185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123" t="s">
        <v>193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2:17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2:17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2:17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2:17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2:17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2:17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2:17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2:17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2:17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2:17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2:17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2:17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2:17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2:17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>
      <c r="B132" s="125"/>
      <c r="C132" s="125"/>
      <c r="D132" s="125"/>
      <c r="E132" s="12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25"/>
      <c r="C133" s="125"/>
      <c r="D133" s="125"/>
      <c r="E133" s="12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25"/>
      <c r="C134" s="125"/>
      <c r="D134" s="125"/>
      <c r="E134" s="12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25"/>
      <c r="C135" s="125"/>
      <c r="D135" s="125"/>
      <c r="E135" s="12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25"/>
      <c r="C136" s="125"/>
      <c r="D136" s="125"/>
      <c r="E136" s="12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25"/>
      <c r="C137" s="125"/>
      <c r="D137" s="125"/>
      <c r="E137" s="12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25"/>
      <c r="C138" s="125"/>
      <c r="D138" s="125"/>
      <c r="E138" s="12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25"/>
      <c r="C139" s="125"/>
      <c r="D139" s="125"/>
      <c r="E139" s="12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25"/>
      <c r="C140" s="125"/>
      <c r="D140" s="125"/>
      <c r="E140" s="12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25"/>
      <c r="C141" s="125"/>
      <c r="D141" s="125"/>
      <c r="E141" s="12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25"/>
      <c r="C142" s="125"/>
      <c r="D142" s="125"/>
      <c r="E142" s="12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25"/>
      <c r="C143" s="125"/>
      <c r="D143" s="125"/>
      <c r="E143" s="12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25"/>
      <c r="C144" s="125"/>
      <c r="D144" s="125"/>
      <c r="E144" s="12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25"/>
      <c r="C145" s="125"/>
      <c r="D145" s="125"/>
      <c r="E145" s="12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25"/>
      <c r="C146" s="125"/>
      <c r="D146" s="125"/>
      <c r="E146" s="12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25"/>
      <c r="C147" s="125"/>
      <c r="D147" s="125"/>
      <c r="E147" s="12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25"/>
      <c r="C148" s="125"/>
      <c r="D148" s="125"/>
      <c r="E148" s="12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25"/>
      <c r="C149" s="125"/>
      <c r="D149" s="125"/>
      <c r="E149" s="12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25"/>
      <c r="C150" s="125"/>
      <c r="D150" s="125"/>
      <c r="E150" s="12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25"/>
      <c r="C151" s="125"/>
      <c r="D151" s="125"/>
      <c r="E151" s="12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25"/>
      <c r="C152" s="125"/>
      <c r="D152" s="125"/>
      <c r="E152" s="12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25"/>
      <c r="C153" s="125"/>
      <c r="D153" s="125"/>
      <c r="E153" s="12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25"/>
      <c r="C154" s="125"/>
      <c r="D154" s="125"/>
      <c r="E154" s="12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25"/>
      <c r="C155" s="125"/>
      <c r="D155" s="125"/>
      <c r="E155" s="12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25"/>
      <c r="C156" s="125"/>
      <c r="D156" s="125"/>
      <c r="E156" s="12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25"/>
      <c r="C157" s="125"/>
      <c r="D157" s="125"/>
      <c r="E157" s="12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25"/>
      <c r="C158" s="125"/>
      <c r="D158" s="125"/>
      <c r="E158" s="12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25"/>
      <c r="C159" s="125"/>
      <c r="D159" s="125"/>
      <c r="E159" s="12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25"/>
      <c r="C160" s="125"/>
      <c r="D160" s="125"/>
      <c r="E160" s="12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25"/>
      <c r="C161" s="125"/>
      <c r="D161" s="125"/>
      <c r="E161" s="12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25"/>
      <c r="C162" s="125"/>
      <c r="D162" s="125"/>
      <c r="E162" s="12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25"/>
      <c r="C163" s="125"/>
      <c r="D163" s="125"/>
      <c r="E163" s="12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25"/>
      <c r="C164" s="125"/>
      <c r="D164" s="125"/>
      <c r="E164" s="12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25"/>
      <c r="C165" s="125"/>
      <c r="D165" s="125"/>
      <c r="E165" s="12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25"/>
      <c r="C166" s="125"/>
      <c r="D166" s="125"/>
      <c r="E166" s="12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25"/>
      <c r="C167" s="125"/>
      <c r="D167" s="125"/>
      <c r="E167" s="12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25"/>
      <c r="C168" s="125"/>
      <c r="D168" s="125"/>
      <c r="E168" s="12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25"/>
      <c r="C169" s="125"/>
      <c r="D169" s="125"/>
      <c r="E169" s="12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25"/>
      <c r="C170" s="125"/>
      <c r="D170" s="125"/>
      <c r="E170" s="12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25"/>
      <c r="C171" s="125"/>
      <c r="D171" s="125"/>
      <c r="E171" s="12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25"/>
      <c r="C172" s="125"/>
      <c r="D172" s="125"/>
      <c r="E172" s="12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25"/>
      <c r="C173" s="125"/>
      <c r="D173" s="125"/>
      <c r="E173" s="12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25"/>
      <c r="C174" s="125"/>
      <c r="D174" s="125"/>
      <c r="E174" s="12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25"/>
      <c r="C175" s="125"/>
      <c r="D175" s="125"/>
      <c r="E175" s="12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25"/>
      <c r="C176" s="125"/>
      <c r="D176" s="125"/>
      <c r="E176" s="12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25"/>
      <c r="C177" s="125"/>
      <c r="D177" s="125"/>
      <c r="E177" s="12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25"/>
      <c r="C178" s="125"/>
      <c r="D178" s="125"/>
      <c r="E178" s="12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25"/>
      <c r="C179" s="125"/>
      <c r="D179" s="125"/>
      <c r="E179" s="12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25"/>
      <c r="C180" s="125"/>
      <c r="D180" s="125"/>
      <c r="E180" s="12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25"/>
      <c r="C181" s="125"/>
      <c r="D181" s="125"/>
      <c r="E181" s="12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25"/>
      <c r="C182" s="125"/>
      <c r="D182" s="125"/>
      <c r="E182" s="12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25"/>
      <c r="C183" s="125"/>
      <c r="D183" s="125"/>
      <c r="E183" s="12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25"/>
      <c r="C184" s="125"/>
      <c r="D184" s="125"/>
      <c r="E184" s="12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25"/>
      <c r="C185" s="125"/>
      <c r="D185" s="125"/>
      <c r="E185" s="12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25"/>
      <c r="C186" s="125"/>
      <c r="D186" s="125"/>
      <c r="E186" s="12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25"/>
      <c r="C187" s="125"/>
      <c r="D187" s="125"/>
      <c r="E187" s="12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25"/>
      <c r="C188" s="125"/>
      <c r="D188" s="125"/>
      <c r="E188" s="12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25"/>
      <c r="C189" s="125"/>
      <c r="D189" s="125"/>
      <c r="E189" s="12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25"/>
      <c r="C190" s="125"/>
      <c r="D190" s="125"/>
      <c r="E190" s="12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25"/>
      <c r="C191" s="125"/>
      <c r="D191" s="125"/>
      <c r="E191" s="12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25"/>
      <c r="C192" s="125"/>
      <c r="D192" s="125"/>
      <c r="E192" s="12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25"/>
      <c r="C193" s="125"/>
      <c r="D193" s="125"/>
      <c r="E193" s="12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25"/>
      <c r="C194" s="125"/>
      <c r="D194" s="125"/>
      <c r="E194" s="12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25"/>
      <c r="C195" s="125"/>
      <c r="D195" s="125"/>
      <c r="E195" s="12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25"/>
      <c r="C196" s="125"/>
      <c r="D196" s="125"/>
      <c r="E196" s="12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25"/>
      <c r="C197" s="125"/>
      <c r="D197" s="125"/>
      <c r="E197" s="12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25"/>
      <c r="C198" s="125"/>
      <c r="D198" s="125"/>
      <c r="E198" s="12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25"/>
      <c r="C199" s="125"/>
      <c r="D199" s="125"/>
      <c r="E199" s="12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25"/>
      <c r="C200" s="125"/>
      <c r="D200" s="125"/>
      <c r="E200" s="12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25"/>
      <c r="C201" s="125"/>
      <c r="D201" s="125"/>
      <c r="E201" s="12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25"/>
      <c r="C202" s="125"/>
      <c r="D202" s="125"/>
      <c r="E202" s="12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25"/>
      <c r="C203" s="125"/>
      <c r="D203" s="125"/>
      <c r="E203" s="12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25"/>
      <c r="C204" s="125"/>
      <c r="D204" s="125"/>
      <c r="E204" s="12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25"/>
      <c r="C205" s="125"/>
      <c r="D205" s="125"/>
      <c r="E205" s="12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25"/>
      <c r="C206" s="125"/>
      <c r="D206" s="125"/>
      <c r="E206" s="12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25"/>
      <c r="C207" s="125"/>
      <c r="D207" s="125"/>
      <c r="E207" s="12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25"/>
      <c r="C208" s="125"/>
      <c r="D208" s="125"/>
      <c r="E208" s="12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25"/>
      <c r="C209" s="125"/>
      <c r="D209" s="125"/>
      <c r="E209" s="12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25"/>
      <c r="C210" s="125"/>
      <c r="D210" s="125"/>
      <c r="E210" s="12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25"/>
      <c r="C211" s="125"/>
      <c r="D211" s="125"/>
      <c r="E211" s="12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25"/>
      <c r="C212" s="125"/>
      <c r="D212" s="125"/>
      <c r="E212" s="12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25"/>
      <c r="C213" s="125"/>
      <c r="D213" s="125"/>
      <c r="E213" s="12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25"/>
      <c r="C214" s="125"/>
      <c r="D214" s="125"/>
      <c r="E214" s="12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25"/>
      <c r="C215" s="125"/>
      <c r="D215" s="125"/>
      <c r="E215" s="12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25"/>
      <c r="C216" s="125"/>
      <c r="D216" s="125"/>
      <c r="E216" s="12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25"/>
      <c r="C217" s="125"/>
      <c r="D217" s="125"/>
      <c r="E217" s="12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25"/>
      <c r="C218" s="125"/>
      <c r="D218" s="125"/>
      <c r="E218" s="12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25"/>
      <c r="C219" s="125"/>
      <c r="D219" s="125"/>
      <c r="E219" s="12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25"/>
      <c r="C220" s="125"/>
      <c r="D220" s="125"/>
      <c r="E220" s="12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25"/>
      <c r="C221" s="125"/>
      <c r="D221" s="125"/>
      <c r="E221" s="12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25"/>
      <c r="C222" s="125"/>
      <c r="D222" s="125"/>
      <c r="E222" s="12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25"/>
      <c r="C223" s="125"/>
      <c r="D223" s="125"/>
      <c r="E223" s="12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25"/>
      <c r="C224" s="125"/>
      <c r="D224" s="125"/>
      <c r="E224" s="12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25"/>
      <c r="C225" s="125"/>
      <c r="D225" s="125"/>
      <c r="E225" s="12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25"/>
      <c r="C226" s="125"/>
      <c r="D226" s="125"/>
      <c r="E226" s="12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25"/>
      <c r="C227" s="125"/>
      <c r="D227" s="125"/>
      <c r="E227" s="12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25"/>
      <c r="C228" s="125"/>
      <c r="D228" s="125"/>
      <c r="E228" s="12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25"/>
      <c r="C229" s="125"/>
      <c r="D229" s="125"/>
      <c r="E229" s="12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25"/>
      <c r="C230" s="125"/>
      <c r="D230" s="125"/>
      <c r="E230" s="12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25"/>
      <c r="C231" s="125"/>
      <c r="D231" s="125"/>
      <c r="E231" s="12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25"/>
      <c r="C232" s="125"/>
      <c r="D232" s="125"/>
      <c r="E232" s="12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25"/>
      <c r="C233" s="125"/>
      <c r="D233" s="125"/>
      <c r="E233" s="12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25"/>
      <c r="C234" s="125"/>
      <c r="D234" s="125"/>
      <c r="E234" s="12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25"/>
      <c r="C235" s="125"/>
      <c r="D235" s="125"/>
      <c r="E235" s="12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25"/>
      <c r="C236" s="125"/>
      <c r="D236" s="125"/>
      <c r="E236" s="12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25"/>
      <c r="C237" s="125"/>
      <c r="D237" s="125"/>
      <c r="E237" s="12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25"/>
      <c r="C238" s="125"/>
      <c r="D238" s="125"/>
      <c r="E238" s="12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25"/>
      <c r="C239" s="125"/>
      <c r="D239" s="125"/>
      <c r="E239" s="12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25"/>
      <c r="C240" s="125"/>
      <c r="D240" s="125"/>
      <c r="E240" s="12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25"/>
      <c r="C241" s="125"/>
      <c r="D241" s="125"/>
      <c r="E241" s="12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25"/>
      <c r="C242" s="125"/>
      <c r="D242" s="125"/>
      <c r="E242" s="12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25"/>
      <c r="C243" s="125"/>
      <c r="D243" s="125"/>
      <c r="E243" s="12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25"/>
      <c r="C244" s="125"/>
      <c r="D244" s="125"/>
      <c r="E244" s="12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25"/>
      <c r="C245" s="125"/>
      <c r="D245" s="125"/>
      <c r="E245" s="12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25"/>
      <c r="C246" s="125"/>
      <c r="D246" s="125"/>
      <c r="E246" s="12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25"/>
      <c r="C247" s="125"/>
      <c r="D247" s="125"/>
      <c r="E247" s="12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25"/>
      <c r="C248" s="125"/>
      <c r="D248" s="125"/>
      <c r="E248" s="12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25"/>
      <c r="C249" s="125"/>
      <c r="D249" s="125"/>
      <c r="E249" s="12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25"/>
      <c r="C250" s="125"/>
      <c r="D250" s="125"/>
      <c r="E250" s="12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25"/>
      <c r="C251" s="125"/>
      <c r="D251" s="125"/>
      <c r="E251" s="12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25"/>
      <c r="C252" s="125"/>
      <c r="D252" s="125"/>
      <c r="E252" s="12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25"/>
      <c r="C253" s="125"/>
      <c r="D253" s="125"/>
      <c r="E253" s="12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25"/>
      <c r="C254" s="125"/>
      <c r="D254" s="125"/>
      <c r="E254" s="12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25"/>
      <c r="C255" s="125"/>
      <c r="D255" s="125"/>
      <c r="E255" s="12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25"/>
      <c r="C256" s="125"/>
      <c r="D256" s="125"/>
      <c r="E256" s="12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25"/>
      <c r="C257" s="125"/>
      <c r="D257" s="125"/>
      <c r="E257" s="12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25"/>
      <c r="C258" s="125"/>
      <c r="D258" s="125"/>
      <c r="E258" s="12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25"/>
      <c r="C259" s="125"/>
      <c r="D259" s="125"/>
      <c r="E259" s="12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25"/>
      <c r="C260" s="125"/>
      <c r="D260" s="125"/>
      <c r="E260" s="12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25"/>
      <c r="C261" s="125"/>
      <c r="D261" s="125"/>
      <c r="E261" s="12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25"/>
      <c r="C262" s="125"/>
      <c r="D262" s="125"/>
      <c r="E262" s="12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25"/>
      <c r="C263" s="125"/>
      <c r="D263" s="125"/>
      <c r="E263" s="12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25"/>
      <c r="C264" s="125"/>
      <c r="D264" s="125"/>
      <c r="E264" s="12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25"/>
      <c r="C265" s="125"/>
      <c r="D265" s="125"/>
      <c r="E265" s="12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25"/>
      <c r="C266" s="125"/>
      <c r="D266" s="125"/>
      <c r="E266" s="12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25"/>
      <c r="C267" s="125"/>
      <c r="D267" s="125"/>
      <c r="E267" s="12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25"/>
      <c r="C268" s="125"/>
      <c r="D268" s="125"/>
      <c r="E268" s="12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25"/>
      <c r="C269" s="125"/>
      <c r="D269" s="125"/>
      <c r="E269" s="12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25"/>
      <c r="C270" s="125"/>
      <c r="D270" s="125"/>
      <c r="E270" s="12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25"/>
      <c r="C271" s="125"/>
      <c r="D271" s="125"/>
      <c r="E271" s="12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25"/>
      <c r="C272" s="125"/>
      <c r="D272" s="125"/>
      <c r="E272" s="12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25"/>
      <c r="C273" s="125"/>
      <c r="D273" s="125"/>
      <c r="E273" s="12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25"/>
      <c r="C274" s="125"/>
      <c r="D274" s="125"/>
      <c r="E274" s="12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25"/>
      <c r="C275" s="125"/>
      <c r="D275" s="125"/>
      <c r="E275" s="12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25"/>
      <c r="C276" s="125"/>
      <c r="D276" s="125"/>
      <c r="E276" s="12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25"/>
      <c r="C277" s="125"/>
      <c r="D277" s="125"/>
      <c r="E277" s="12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25"/>
      <c r="C278" s="125"/>
      <c r="D278" s="125"/>
      <c r="E278" s="12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25"/>
      <c r="C279" s="125"/>
      <c r="D279" s="125"/>
      <c r="E279" s="12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25"/>
      <c r="C280" s="125"/>
      <c r="D280" s="125"/>
      <c r="E280" s="12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25"/>
      <c r="C281" s="125"/>
      <c r="D281" s="125"/>
      <c r="E281" s="12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25"/>
      <c r="C282" s="125"/>
      <c r="D282" s="125"/>
      <c r="E282" s="12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25"/>
      <c r="C283" s="125"/>
      <c r="D283" s="125"/>
      <c r="E283" s="12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25"/>
      <c r="C284" s="125"/>
      <c r="D284" s="125"/>
      <c r="E284" s="12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25"/>
      <c r="C285" s="125"/>
      <c r="D285" s="125"/>
      <c r="E285" s="12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25"/>
      <c r="C286" s="125"/>
      <c r="D286" s="125"/>
      <c r="E286" s="12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25"/>
      <c r="C287" s="125"/>
      <c r="D287" s="125"/>
      <c r="E287" s="12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25"/>
      <c r="C288" s="125"/>
      <c r="D288" s="125"/>
      <c r="E288" s="12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25"/>
      <c r="C289" s="125"/>
      <c r="D289" s="125"/>
      <c r="E289" s="12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25"/>
      <c r="C290" s="125"/>
      <c r="D290" s="125"/>
      <c r="E290" s="12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25"/>
      <c r="C291" s="125"/>
      <c r="D291" s="125"/>
      <c r="E291" s="12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25"/>
      <c r="C292" s="125"/>
      <c r="D292" s="125"/>
      <c r="E292" s="12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25"/>
      <c r="C293" s="125"/>
      <c r="D293" s="125"/>
      <c r="E293" s="12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25"/>
      <c r="C294" s="125"/>
      <c r="D294" s="125"/>
      <c r="E294" s="12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25"/>
      <c r="C295" s="125"/>
      <c r="D295" s="125"/>
      <c r="E295" s="12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25"/>
      <c r="C296" s="125"/>
      <c r="D296" s="125"/>
      <c r="E296" s="12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25"/>
      <c r="C297" s="125"/>
      <c r="D297" s="125"/>
      <c r="E297" s="12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25"/>
      <c r="C298" s="125"/>
      <c r="D298" s="125"/>
      <c r="E298" s="12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25"/>
      <c r="C299" s="125"/>
      <c r="D299" s="125"/>
      <c r="E299" s="12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25"/>
      <c r="C300" s="125"/>
      <c r="D300" s="125"/>
      <c r="E300" s="12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25"/>
      <c r="C301" s="125"/>
      <c r="D301" s="125"/>
      <c r="E301" s="12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25"/>
      <c r="C302" s="125"/>
      <c r="D302" s="125"/>
      <c r="E302" s="12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25"/>
      <c r="C303" s="125"/>
      <c r="D303" s="125"/>
      <c r="E303" s="12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25"/>
      <c r="C304" s="125"/>
      <c r="D304" s="125"/>
      <c r="E304" s="12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25"/>
      <c r="C305" s="125"/>
      <c r="D305" s="125"/>
      <c r="E305" s="12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25"/>
      <c r="C306" s="125"/>
      <c r="D306" s="125"/>
      <c r="E306" s="12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25"/>
      <c r="C307" s="125"/>
      <c r="D307" s="125"/>
      <c r="E307" s="12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25"/>
      <c r="C308" s="125"/>
      <c r="D308" s="125"/>
      <c r="E308" s="12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25"/>
      <c r="C309" s="125"/>
      <c r="D309" s="125"/>
      <c r="E309" s="12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25"/>
      <c r="C310" s="125"/>
      <c r="D310" s="125"/>
      <c r="E310" s="12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25"/>
      <c r="C311" s="125"/>
      <c r="D311" s="125"/>
      <c r="E311" s="12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25"/>
      <c r="C312" s="125"/>
      <c r="D312" s="125"/>
      <c r="E312" s="12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25"/>
      <c r="C313" s="125"/>
      <c r="D313" s="125"/>
      <c r="E313" s="12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25"/>
      <c r="C314" s="125"/>
      <c r="D314" s="125"/>
      <c r="E314" s="12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25"/>
      <c r="C315" s="125"/>
      <c r="D315" s="125"/>
      <c r="E315" s="12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25"/>
      <c r="C316" s="125"/>
      <c r="D316" s="125"/>
      <c r="E316" s="12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25"/>
      <c r="C317" s="125"/>
      <c r="D317" s="125"/>
      <c r="E317" s="12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25"/>
      <c r="C318" s="125"/>
      <c r="D318" s="125"/>
      <c r="E318" s="12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25"/>
      <c r="C319" s="125"/>
      <c r="D319" s="125"/>
      <c r="E319" s="12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25"/>
      <c r="C320" s="125"/>
      <c r="D320" s="125"/>
      <c r="E320" s="12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25"/>
      <c r="C321" s="125"/>
      <c r="D321" s="125"/>
      <c r="E321" s="12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25"/>
      <c r="C322" s="125"/>
      <c r="D322" s="125"/>
      <c r="E322" s="12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25"/>
      <c r="C323" s="125"/>
      <c r="D323" s="125"/>
      <c r="E323" s="12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25"/>
      <c r="C324" s="125"/>
      <c r="D324" s="125"/>
      <c r="E324" s="12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25"/>
      <c r="C325" s="125"/>
      <c r="D325" s="125"/>
      <c r="E325" s="12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25"/>
      <c r="C326" s="125"/>
      <c r="D326" s="125"/>
      <c r="E326" s="12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25"/>
      <c r="C327" s="125"/>
      <c r="D327" s="125"/>
      <c r="E327" s="12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25"/>
      <c r="C328" s="125"/>
      <c r="D328" s="125"/>
      <c r="E328" s="12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25"/>
      <c r="C329" s="125"/>
      <c r="D329" s="125"/>
      <c r="E329" s="12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25"/>
      <c r="C330" s="125"/>
      <c r="D330" s="125"/>
      <c r="E330" s="12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25"/>
      <c r="C331" s="125"/>
      <c r="D331" s="125"/>
      <c r="E331" s="12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25"/>
      <c r="C332" s="125"/>
      <c r="D332" s="125"/>
      <c r="E332" s="12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25"/>
      <c r="C333" s="125"/>
      <c r="D333" s="125"/>
      <c r="E333" s="12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25"/>
      <c r="C334" s="125"/>
      <c r="D334" s="125"/>
      <c r="E334" s="12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25"/>
      <c r="C335" s="125"/>
      <c r="D335" s="125"/>
      <c r="E335" s="12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25"/>
      <c r="C336" s="125"/>
      <c r="D336" s="125"/>
      <c r="E336" s="12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25"/>
      <c r="C337" s="125"/>
      <c r="D337" s="125"/>
      <c r="E337" s="12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25"/>
      <c r="C338" s="125"/>
      <c r="D338" s="125"/>
      <c r="E338" s="12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25"/>
      <c r="C339" s="125"/>
      <c r="D339" s="125"/>
      <c r="E339" s="12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25"/>
      <c r="C340" s="125"/>
      <c r="D340" s="125"/>
      <c r="E340" s="12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25"/>
      <c r="C341" s="125"/>
      <c r="D341" s="125"/>
      <c r="E341" s="12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25"/>
      <c r="C342" s="125"/>
      <c r="D342" s="125"/>
      <c r="E342" s="12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25"/>
      <c r="C343" s="125"/>
      <c r="D343" s="125"/>
      <c r="E343" s="12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25"/>
      <c r="C344" s="125"/>
      <c r="D344" s="125"/>
      <c r="E344" s="12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25"/>
      <c r="C345" s="125"/>
      <c r="D345" s="125"/>
      <c r="E345" s="12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25"/>
      <c r="C346" s="125"/>
      <c r="D346" s="125"/>
      <c r="E346" s="12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25"/>
      <c r="C347" s="125"/>
      <c r="D347" s="125"/>
      <c r="E347" s="12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25"/>
      <c r="C348" s="125"/>
      <c r="D348" s="125"/>
      <c r="E348" s="12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25"/>
      <c r="C349" s="125"/>
      <c r="D349" s="125"/>
      <c r="E349" s="12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25"/>
      <c r="C350" s="125"/>
      <c r="D350" s="125"/>
      <c r="E350" s="12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25"/>
      <c r="C351" s="125"/>
      <c r="D351" s="125"/>
      <c r="E351" s="12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25"/>
      <c r="C352" s="125"/>
      <c r="D352" s="125"/>
      <c r="E352" s="12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25"/>
      <c r="C353" s="125"/>
      <c r="D353" s="125"/>
      <c r="E353" s="12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25"/>
      <c r="C354" s="125"/>
      <c r="D354" s="125"/>
      <c r="E354" s="12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25"/>
      <c r="C355" s="125"/>
      <c r="D355" s="125"/>
      <c r="E355" s="12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25"/>
      <c r="C356" s="125"/>
      <c r="D356" s="125"/>
      <c r="E356" s="12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25"/>
      <c r="C357" s="125"/>
      <c r="D357" s="125"/>
      <c r="E357" s="12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25"/>
      <c r="C358" s="125"/>
      <c r="D358" s="125"/>
      <c r="E358" s="12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25"/>
      <c r="C359" s="125"/>
      <c r="D359" s="125"/>
      <c r="E359" s="12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25"/>
      <c r="C360" s="125"/>
      <c r="D360" s="125"/>
      <c r="E360" s="12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25"/>
      <c r="C361" s="125"/>
      <c r="D361" s="125"/>
      <c r="E361" s="12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25"/>
      <c r="C362" s="125"/>
      <c r="D362" s="125"/>
      <c r="E362" s="12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25"/>
      <c r="C363" s="125"/>
      <c r="D363" s="125"/>
      <c r="E363" s="12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25"/>
      <c r="C364" s="125"/>
      <c r="D364" s="125"/>
      <c r="E364" s="12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25"/>
      <c r="C365" s="125"/>
      <c r="D365" s="125"/>
      <c r="E365" s="12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25"/>
      <c r="C366" s="125"/>
      <c r="D366" s="125"/>
      <c r="E366" s="12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25"/>
      <c r="C367" s="125"/>
      <c r="D367" s="125"/>
      <c r="E367" s="12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25"/>
      <c r="C368" s="125"/>
      <c r="D368" s="125"/>
      <c r="E368" s="12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25"/>
      <c r="C369" s="125"/>
      <c r="D369" s="125"/>
      <c r="E369" s="12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25"/>
      <c r="C370" s="125"/>
      <c r="D370" s="125"/>
      <c r="E370" s="12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25"/>
      <c r="C371" s="125"/>
      <c r="D371" s="125"/>
      <c r="E371" s="12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25"/>
      <c r="C372" s="125"/>
      <c r="D372" s="125"/>
      <c r="E372" s="12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25"/>
      <c r="C373" s="125"/>
      <c r="D373" s="125"/>
      <c r="E373" s="12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25"/>
      <c r="C374" s="125"/>
      <c r="D374" s="125"/>
      <c r="E374" s="12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25"/>
      <c r="C375" s="125"/>
      <c r="D375" s="125"/>
      <c r="E375" s="12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25"/>
      <c r="C376" s="125"/>
      <c r="D376" s="125"/>
      <c r="E376" s="12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25"/>
      <c r="C377" s="125"/>
      <c r="D377" s="125"/>
      <c r="E377" s="12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25"/>
      <c r="C378" s="125"/>
      <c r="D378" s="125"/>
      <c r="E378" s="12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25"/>
      <c r="C379" s="125"/>
      <c r="D379" s="125"/>
      <c r="E379" s="12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25"/>
      <c r="C380" s="125"/>
      <c r="D380" s="125"/>
      <c r="E380" s="12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25"/>
      <c r="C381" s="125"/>
      <c r="D381" s="125"/>
      <c r="E381" s="12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25"/>
      <c r="C382" s="125"/>
      <c r="D382" s="125"/>
      <c r="E382" s="12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25"/>
      <c r="C383" s="125"/>
      <c r="D383" s="125"/>
      <c r="E383" s="12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25"/>
      <c r="C384" s="125"/>
      <c r="D384" s="125"/>
      <c r="E384" s="12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25"/>
      <c r="C385" s="125"/>
      <c r="D385" s="125"/>
      <c r="E385" s="12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25"/>
      <c r="C386" s="125"/>
      <c r="D386" s="125"/>
      <c r="E386" s="12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25"/>
      <c r="C387" s="125"/>
      <c r="D387" s="125"/>
      <c r="E387" s="12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25"/>
      <c r="C388" s="125"/>
      <c r="D388" s="125"/>
      <c r="E388" s="12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25"/>
      <c r="C389" s="125"/>
      <c r="D389" s="125"/>
      <c r="E389" s="12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25"/>
      <c r="C390" s="125"/>
      <c r="D390" s="125"/>
      <c r="E390" s="12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25"/>
      <c r="C391" s="125"/>
      <c r="D391" s="125"/>
      <c r="E391" s="12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25"/>
      <c r="C392" s="125"/>
      <c r="D392" s="125"/>
      <c r="E392" s="12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25"/>
      <c r="C393" s="125"/>
      <c r="D393" s="125"/>
      <c r="E393" s="12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25"/>
      <c r="C394" s="125"/>
      <c r="D394" s="125"/>
      <c r="E394" s="12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25"/>
      <c r="C395" s="125"/>
      <c r="D395" s="125"/>
      <c r="E395" s="12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25"/>
      <c r="C396" s="125"/>
      <c r="D396" s="125"/>
      <c r="E396" s="12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25"/>
      <c r="C397" s="125"/>
      <c r="D397" s="125"/>
      <c r="E397" s="12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25"/>
      <c r="C398" s="125"/>
      <c r="D398" s="125"/>
      <c r="E398" s="12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25"/>
      <c r="C399" s="125"/>
      <c r="D399" s="125"/>
      <c r="E399" s="12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25"/>
      <c r="C400" s="125"/>
      <c r="D400" s="125"/>
      <c r="E400" s="12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25"/>
      <c r="C401" s="125"/>
      <c r="D401" s="125"/>
      <c r="E401" s="12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25"/>
      <c r="C402" s="125"/>
      <c r="D402" s="125"/>
      <c r="E402" s="12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25"/>
      <c r="C403" s="125"/>
      <c r="D403" s="125"/>
      <c r="E403" s="12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25"/>
      <c r="C404" s="125"/>
      <c r="D404" s="125"/>
      <c r="E404" s="12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25"/>
      <c r="C405" s="125"/>
      <c r="D405" s="125"/>
      <c r="E405" s="12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25"/>
      <c r="C406" s="125"/>
      <c r="D406" s="125"/>
      <c r="E406" s="12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25"/>
      <c r="C407" s="125"/>
      <c r="D407" s="125"/>
      <c r="E407" s="12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25"/>
      <c r="C408" s="125"/>
      <c r="D408" s="125"/>
      <c r="E408" s="12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25"/>
      <c r="C409" s="125"/>
      <c r="D409" s="125"/>
      <c r="E409" s="12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25"/>
      <c r="C410" s="125"/>
      <c r="D410" s="125"/>
      <c r="E410" s="12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25"/>
      <c r="C411" s="125"/>
      <c r="D411" s="125"/>
      <c r="E411" s="12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25"/>
      <c r="C412" s="125"/>
      <c r="D412" s="125"/>
      <c r="E412" s="12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25"/>
      <c r="C413" s="125"/>
      <c r="D413" s="125"/>
      <c r="E413" s="12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25"/>
      <c r="C414" s="125"/>
      <c r="D414" s="125"/>
      <c r="E414" s="12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25"/>
      <c r="C415" s="125"/>
      <c r="D415" s="125"/>
      <c r="E415" s="12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25"/>
      <c r="C416" s="125"/>
      <c r="D416" s="125"/>
      <c r="E416" s="12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25"/>
      <c r="C417" s="125"/>
      <c r="D417" s="125"/>
      <c r="E417" s="12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25"/>
      <c r="C418" s="125"/>
      <c r="D418" s="125"/>
      <c r="E418" s="12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25"/>
      <c r="C419" s="125"/>
      <c r="D419" s="125"/>
      <c r="E419" s="12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25"/>
      <c r="C420" s="125"/>
      <c r="D420" s="125"/>
      <c r="E420" s="12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25"/>
      <c r="C421" s="125"/>
      <c r="D421" s="125"/>
      <c r="E421" s="12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25"/>
      <c r="C422" s="125"/>
      <c r="D422" s="125"/>
      <c r="E422" s="12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25"/>
      <c r="C423" s="125"/>
      <c r="D423" s="125"/>
      <c r="E423" s="12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25"/>
      <c r="C424" s="125"/>
      <c r="D424" s="125"/>
      <c r="E424" s="12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B425" s="125"/>
      <c r="C425" s="125"/>
      <c r="D425" s="125"/>
      <c r="E425" s="12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</row>
    <row r="426" spans="2:17">
      <c r="B426" s="125"/>
      <c r="C426" s="125"/>
      <c r="D426" s="125"/>
      <c r="E426" s="12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</row>
    <row r="427" spans="2:17">
      <c r="B427" s="125"/>
      <c r="C427" s="125"/>
      <c r="D427" s="125"/>
      <c r="E427" s="12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</row>
    <row r="428" spans="2:17">
      <c r="B428" s="125"/>
      <c r="C428" s="125"/>
      <c r="D428" s="125"/>
      <c r="E428" s="12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</row>
    <row r="429" spans="2:17">
      <c r="B429" s="125"/>
      <c r="C429" s="125"/>
      <c r="D429" s="125"/>
      <c r="E429" s="12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</row>
    <row r="430" spans="2:17">
      <c r="B430" s="125"/>
      <c r="C430" s="125"/>
      <c r="D430" s="125"/>
      <c r="E430" s="12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</row>
    <row r="431" spans="2:17">
      <c r="B431" s="125"/>
      <c r="C431" s="125"/>
      <c r="D431" s="125"/>
      <c r="E431" s="12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</row>
    <row r="432" spans="2:17">
      <c r="B432" s="125"/>
      <c r="C432" s="125"/>
      <c r="D432" s="125"/>
      <c r="E432" s="12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</row>
    <row r="433" spans="2:17">
      <c r="B433" s="125"/>
      <c r="C433" s="125"/>
      <c r="D433" s="125"/>
      <c r="E433" s="12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</row>
    <row r="434" spans="2:17">
      <c r="B434" s="125"/>
      <c r="C434" s="125"/>
      <c r="D434" s="125"/>
      <c r="E434" s="12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</row>
    <row r="435" spans="2:17">
      <c r="B435" s="125"/>
      <c r="C435" s="125"/>
      <c r="D435" s="125"/>
      <c r="E435" s="12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</row>
    <row r="436" spans="2:17">
      <c r="B436" s="125"/>
      <c r="C436" s="125"/>
      <c r="D436" s="125"/>
      <c r="E436" s="12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</row>
    <row r="437" spans="2:17">
      <c r="B437" s="125"/>
      <c r="C437" s="125"/>
      <c r="D437" s="125"/>
      <c r="E437" s="12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</row>
    <row r="438" spans="2:17">
      <c r="B438" s="125"/>
      <c r="C438" s="125"/>
      <c r="D438" s="125"/>
      <c r="E438" s="12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</row>
    <row r="439" spans="2:17">
      <c r="B439" s="125"/>
      <c r="C439" s="125"/>
      <c r="D439" s="125"/>
      <c r="E439" s="12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</row>
    <row r="440" spans="2:17">
      <c r="B440" s="125"/>
      <c r="C440" s="125"/>
      <c r="D440" s="125"/>
      <c r="E440" s="12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</row>
    <row r="441" spans="2:17">
      <c r="B441" s="125"/>
      <c r="C441" s="125"/>
      <c r="D441" s="125"/>
      <c r="E441" s="12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</row>
    <row r="442" spans="2:17">
      <c r="B442" s="125"/>
      <c r="C442" s="125"/>
      <c r="D442" s="125"/>
      <c r="E442" s="12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</row>
    <row r="443" spans="2:17">
      <c r="B443" s="125"/>
      <c r="C443" s="125"/>
      <c r="D443" s="125"/>
      <c r="E443" s="12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</row>
    <row r="444" spans="2:17">
      <c r="B444" s="125"/>
      <c r="C444" s="125"/>
      <c r="D444" s="125"/>
      <c r="E444" s="12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</row>
    <row r="445" spans="2:17">
      <c r="B445" s="125"/>
      <c r="C445" s="125"/>
      <c r="D445" s="125"/>
      <c r="E445" s="12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</row>
    <row r="446" spans="2:17">
      <c r="B446" s="125"/>
      <c r="C446" s="125"/>
      <c r="D446" s="125"/>
      <c r="E446" s="12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</row>
    <row r="447" spans="2:17">
      <c r="B447" s="125"/>
      <c r="C447" s="125"/>
      <c r="D447" s="125"/>
      <c r="E447" s="12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</row>
    <row r="448" spans="2:17">
      <c r="B448" s="125"/>
      <c r="C448" s="125"/>
      <c r="D448" s="125"/>
      <c r="E448" s="12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</row>
    <row r="449" spans="2:17">
      <c r="B449" s="125"/>
      <c r="C449" s="125"/>
      <c r="D449" s="125"/>
      <c r="E449" s="12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</row>
    <row r="450" spans="2:17">
      <c r="B450" s="125"/>
      <c r="C450" s="125"/>
      <c r="D450" s="125"/>
      <c r="E450" s="12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</row>
    <row r="451" spans="2:17">
      <c r="B451" s="125"/>
      <c r="C451" s="125"/>
      <c r="D451" s="125"/>
      <c r="E451" s="12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</row>
    <row r="452" spans="2:17">
      <c r="B452" s="125"/>
      <c r="C452" s="125"/>
      <c r="D452" s="125"/>
      <c r="E452" s="12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</row>
    <row r="453" spans="2:17">
      <c r="B453" s="125"/>
      <c r="C453" s="125"/>
      <c r="D453" s="125"/>
      <c r="E453" s="12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</row>
    <row r="454" spans="2:17">
      <c r="B454" s="125"/>
      <c r="C454" s="125"/>
      <c r="D454" s="125"/>
      <c r="E454" s="12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</row>
    <row r="455" spans="2:17">
      <c r="B455" s="125"/>
      <c r="C455" s="125"/>
      <c r="D455" s="125"/>
      <c r="E455" s="12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</row>
    <row r="456" spans="2:17">
      <c r="B456" s="125"/>
      <c r="C456" s="125"/>
      <c r="D456" s="125"/>
      <c r="E456" s="12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</row>
    <row r="457" spans="2:17">
      <c r="B457" s="125"/>
      <c r="C457" s="125"/>
      <c r="D457" s="125"/>
      <c r="E457" s="12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</row>
    <row r="458" spans="2:17">
      <c r="B458" s="125"/>
      <c r="C458" s="125"/>
      <c r="D458" s="125"/>
      <c r="E458" s="12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</row>
    <row r="459" spans="2:17">
      <c r="B459" s="125"/>
      <c r="C459" s="125"/>
      <c r="D459" s="125"/>
      <c r="E459" s="12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</row>
    <row r="460" spans="2:17">
      <c r="B460" s="125"/>
      <c r="C460" s="125"/>
      <c r="D460" s="125"/>
      <c r="E460" s="12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</row>
    <row r="461" spans="2:17">
      <c r="B461" s="125"/>
      <c r="C461" s="125"/>
      <c r="D461" s="125"/>
      <c r="E461" s="12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</row>
    <row r="462" spans="2:17">
      <c r="B462" s="125"/>
      <c r="C462" s="125"/>
      <c r="D462" s="125"/>
      <c r="E462" s="12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</row>
    <row r="463" spans="2:17">
      <c r="B463" s="125"/>
      <c r="C463" s="125"/>
      <c r="D463" s="125"/>
      <c r="E463" s="12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</row>
    <row r="464" spans="2:17">
      <c r="B464" s="125"/>
      <c r="C464" s="125"/>
      <c r="D464" s="125"/>
      <c r="E464" s="12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</row>
    <row r="465" spans="2:17">
      <c r="B465" s="125"/>
      <c r="C465" s="125"/>
      <c r="D465" s="125"/>
      <c r="E465" s="12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</row>
    <row r="466" spans="2:17">
      <c r="B466" s="125"/>
      <c r="C466" s="125"/>
      <c r="D466" s="125"/>
      <c r="E466" s="12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</row>
    <row r="467" spans="2:17">
      <c r="B467" s="125"/>
      <c r="C467" s="125"/>
      <c r="D467" s="125"/>
      <c r="E467" s="12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</row>
    <row r="468" spans="2:17">
      <c r="B468" s="125"/>
      <c r="C468" s="125"/>
      <c r="D468" s="125"/>
      <c r="E468" s="12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</row>
    <row r="469" spans="2:17">
      <c r="B469" s="125"/>
      <c r="C469" s="125"/>
      <c r="D469" s="125"/>
      <c r="E469" s="12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</row>
    <row r="470" spans="2:17">
      <c r="B470" s="125"/>
      <c r="C470" s="125"/>
      <c r="D470" s="125"/>
      <c r="E470" s="12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</row>
    <row r="471" spans="2:17">
      <c r="B471" s="125"/>
      <c r="C471" s="125"/>
      <c r="D471" s="125"/>
      <c r="E471" s="12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</row>
    <row r="472" spans="2:17">
      <c r="B472" s="125"/>
      <c r="C472" s="125"/>
      <c r="D472" s="125"/>
      <c r="E472" s="12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</row>
    <row r="473" spans="2:17">
      <c r="B473" s="125"/>
      <c r="C473" s="125"/>
      <c r="D473" s="125"/>
      <c r="E473" s="12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</row>
    <row r="474" spans="2:17">
      <c r="B474" s="125"/>
      <c r="C474" s="125"/>
      <c r="D474" s="125"/>
      <c r="E474" s="12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</row>
    <row r="475" spans="2:17">
      <c r="B475" s="125"/>
      <c r="C475" s="125"/>
      <c r="D475" s="125"/>
      <c r="E475" s="12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</row>
    <row r="476" spans="2:17">
      <c r="B476" s="125"/>
      <c r="C476" s="125"/>
      <c r="D476" s="125"/>
      <c r="E476" s="12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</row>
    <row r="477" spans="2:17">
      <c r="B477" s="125"/>
      <c r="C477" s="125"/>
      <c r="D477" s="125"/>
      <c r="E477" s="12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</row>
    <row r="478" spans="2:17">
      <c r="B478" s="125"/>
      <c r="C478" s="125"/>
      <c r="D478" s="125"/>
      <c r="E478" s="12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</row>
    <row r="479" spans="2:17">
      <c r="B479" s="125"/>
      <c r="C479" s="125"/>
      <c r="D479" s="125"/>
      <c r="E479" s="12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</row>
    <row r="480" spans="2:17">
      <c r="B480" s="125"/>
      <c r="C480" s="125"/>
      <c r="D480" s="125"/>
      <c r="E480" s="12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</row>
    <row r="481" spans="2:17">
      <c r="B481" s="125"/>
      <c r="C481" s="125"/>
      <c r="D481" s="125"/>
      <c r="E481" s="12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</row>
    <row r="482" spans="2:17">
      <c r="B482" s="125"/>
      <c r="C482" s="125"/>
      <c r="D482" s="125"/>
      <c r="E482" s="12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</row>
    <row r="483" spans="2:17">
      <c r="B483" s="125"/>
      <c r="C483" s="125"/>
      <c r="D483" s="125"/>
      <c r="E483" s="12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</row>
    <row r="484" spans="2:17">
      <c r="B484" s="125"/>
      <c r="C484" s="125"/>
      <c r="D484" s="125"/>
      <c r="E484" s="12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</row>
    <row r="485" spans="2:17">
      <c r="B485" s="125"/>
      <c r="C485" s="125"/>
      <c r="D485" s="125"/>
      <c r="E485" s="12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</row>
    <row r="486" spans="2:17">
      <c r="B486" s="125"/>
      <c r="C486" s="125"/>
      <c r="D486" s="125"/>
      <c r="E486" s="12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</row>
    <row r="487" spans="2:17">
      <c r="B487" s="125"/>
      <c r="C487" s="125"/>
      <c r="D487" s="125"/>
      <c r="E487" s="12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</row>
    <row r="488" spans="2:17">
      <c r="B488" s="125"/>
      <c r="C488" s="125"/>
      <c r="D488" s="125"/>
      <c r="E488" s="12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</row>
    <row r="489" spans="2:17">
      <c r="B489" s="125"/>
      <c r="C489" s="125"/>
      <c r="D489" s="125"/>
      <c r="E489" s="12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</row>
    <row r="490" spans="2:17">
      <c r="B490" s="125"/>
      <c r="C490" s="125"/>
      <c r="D490" s="125"/>
      <c r="E490" s="12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</row>
    <row r="491" spans="2:17">
      <c r="B491" s="125"/>
      <c r="C491" s="125"/>
      <c r="D491" s="125"/>
      <c r="E491" s="12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</row>
    <row r="492" spans="2:17">
      <c r="B492" s="125"/>
      <c r="C492" s="125"/>
      <c r="D492" s="125"/>
      <c r="E492" s="12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</row>
    <row r="493" spans="2:17">
      <c r="B493" s="125"/>
      <c r="C493" s="125"/>
      <c r="D493" s="125"/>
      <c r="E493" s="12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</row>
    <row r="494" spans="2:17">
      <c r="B494" s="125"/>
      <c r="C494" s="125"/>
      <c r="D494" s="125"/>
      <c r="E494" s="12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</row>
    <row r="495" spans="2:17">
      <c r="B495" s="125"/>
      <c r="C495" s="125"/>
      <c r="D495" s="125"/>
      <c r="E495" s="12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</row>
    <row r="496" spans="2:17">
      <c r="B496" s="125"/>
      <c r="C496" s="125"/>
      <c r="D496" s="125"/>
      <c r="E496" s="12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</row>
    <row r="497" spans="2:17">
      <c r="B497" s="125"/>
      <c r="C497" s="125"/>
      <c r="D497" s="125"/>
      <c r="E497" s="12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</row>
    <row r="498" spans="2:17">
      <c r="B498" s="125"/>
      <c r="C498" s="125"/>
      <c r="D498" s="125"/>
      <c r="E498" s="12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</row>
    <row r="499" spans="2:17">
      <c r="B499" s="125"/>
      <c r="C499" s="125"/>
      <c r="D499" s="125"/>
      <c r="E499" s="12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</row>
    <row r="500" spans="2:17">
      <c r="B500" s="125"/>
      <c r="C500" s="125"/>
      <c r="D500" s="125"/>
      <c r="E500" s="12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</row>
    <row r="501" spans="2:17">
      <c r="B501" s="125"/>
      <c r="C501" s="125"/>
      <c r="D501" s="125"/>
      <c r="E501" s="12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</row>
    <row r="502" spans="2:17">
      <c r="B502" s="125"/>
      <c r="C502" s="125"/>
      <c r="D502" s="125"/>
      <c r="E502" s="12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</row>
    <row r="503" spans="2:17">
      <c r="B503" s="125"/>
      <c r="C503" s="125"/>
      <c r="D503" s="125"/>
      <c r="E503" s="12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</row>
    <row r="504" spans="2:17">
      <c r="B504" s="125"/>
      <c r="C504" s="125"/>
      <c r="D504" s="125"/>
      <c r="E504" s="12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</row>
    <row r="505" spans="2:17">
      <c r="B505" s="125"/>
      <c r="C505" s="125"/>
      <c r="D505" s="125"/>
      <c r="E505" s="12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</row>
    <row r="506" spans="2:17">
      <c r="B506" s="125"/>
      <c r="C506" s="125"/>
      <c r="D506" s="125"/>
      <c r="E506" s="12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</row>
    <row r="507" spans="2:17">
      <c r="B507" s="125"/>
      <c r="C507" s="125"/>
      <c r="D507" s="125"/>
      <c r="E507" s="12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</row>
    <row r="508" spans="2:17">
      <c r="B508" s="125"/>
      <c r="C508" s="125"/>
      <c r="D508" s="125"/>
      <c r="E508" s="12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</row>
    <row r="509" spans="2:17">
      <c r="B509" s="125"/>
      <c r="C509" s="125"/>
      <c r="D509" s="125"/>
      <c r="E509" s="12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</row>
    <row r="510" spans="2:17">
      <c r="B510" s="125"/>
      <c r="C510" s="125"/>
      <c r="D510" s="125"/>
      <c r="E510" s="12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</row>
    <row r="511" spans="2:17">
      <c r="B511" s="125"/>
      <c r="C511" s="125"/>
      <c r="D511" s="125"/>
      <c r="E511" s="12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</row>
    <row r="512" spans="2:17">
      <c r="B512" s="125"/>
      <c r="C512" s="125"/>
      <c r="D512" s="125"/>
      <c r="E512" s="12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</row>
    <row r="513" spans="2:17">
      <c r="B513" s="125"/>
      <c r="C513" s="125"/>
      <c r="D513" s="125"/>
      <c r="E513" s="12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</row>
    <row r="514" spans="2:17">
      <c r="B514" s="125"/>
      <c r="C514" s="125"/>
      <c r="D514" s="125"/>
      <c r="E514" s="12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</row>
    <row r="515" spans="2:17">
      <c r="B515" s="125"/>
      <c r="C515" s="125"/>
      <c r="D515" s="125"/>
      <c r="E515" s="12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</row>
    <row r="516" spans="2:17">
      <c r="B516" s="125"/>
      <c r="C516" s="125"/>
      <c r="D516" s="125"/>
      <c r="E516" s="12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</row>
    <row r="517" spans="2:17">
      <c r="B517" s="125"/>
      <c r="C517" s="125"/>
      <c r="D517" s="125"/>
      <c r="E517" s="12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</row>
    <row r="518" spans="2:17">
      <c r="B518" s="125"/>
      <c r="C518" s="125"/>
      <c r="D518" s="125"/>
      <c r="E518" s="12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</row>
    <row r="519" spans="2:17">
      <c r="B519" s="125"/>
      <c r="C519" s="125"/>
      <c r="D519" s="125"/>
      <c r="E519" s="12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</row>
    <row r="520" spans="2:17">
      <c r="B520" s="125"/>
      <c r="C520" s="125"/>
      <c r="D520" s="125"/>
      <c r="E520" s="12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</row>
    <row r="521" spans="2:17">
      <c r="B521" s="125"/>
      <c r="C521" s="125"/>
      <c r="D521" s="125"/>
      <c r="E521" s="12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</row>
    <row r="522" spans="2:17">
      <c r="B522" s="125"/>
      <c r="C522" s="125"/>
      <c r="D522" s="125"/>
      <c r="E522" s="12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</row>
    <row r="523" spans="2:17">
      <c r="B523" s="125"/>
      <c r="C523" s="125"/>
      <c r="D523" s="125"/>
      <c r="E523" s="12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</row>
    <row r="524" spans="2:17">
      <c r="B524" s="125"/>
      <c r="C524" s="125"/>
      <c r="D524" s="125"/>
      <c r="E524" s="12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</row>
    <row r="525" spans="2:17">
      <c r="B525" s="125"/>
      <c r="C525" s="125"/>
      <c r="D525" s="125"/>
      <c r="E525" s="12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</row>
    <row r="526" spans="2:17">
      <c r="B526" s="125"/>
      <c r="C526" s="125"/>
      <c r="D526" s="125"/>
      <c r="E526" s="12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</row>
    <row r="527" spans="2:17">
      <c r="B527" s="125"/>
      <c r="C527" s="125"/>
      <c r="D527" s="125"/>
      <c r="E527" s="12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</row>
    <row r="528" spans="2:17">
      <c r="B528" s="125"/>
      <c r="C528" s="125"/>
      <c r="D528" s="125"/>
      <c r="E528" s="12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</row>
    <row r="529" spans="2:17">
      <c r="B529" s="125"/>
      <c r="C529" s="125"/>
      <c r="D529" s="125"/>
      <c r="E529" s="12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</row>
    <row r="530" spans="2:17">
      <c r="B530" s="125"/>
      <c r="C530" s="125"/>
      <c r="D530" s="125"/>
      <c r="E530" s="12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</row>
    <row r="531" spans="2:17">
      <c r="B531" s="125"/>
      <c r="C531" s="125"/>
      <c r="D531" s="125"/>
      <c r="E531" s="12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</row>
    <row r="532" spans="2:17">
      <c r="B532" s="125"/>
      <c r="C532" s="125"/>
      <c r="D532" s="125"/>
      <c r="E532" s="12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</row>
    <row r="533" spans="2:17">
      <c r="B533" s="125"/>
      <c r="C533" s="125"/>
      <c r="D533" s="125"/>
      <c r="E533" s="12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</row>
    <row r="534" spans="2:17">
      <c r="B534" s="125"/>
      <c r="C534" s="125"/>
      <c r="D534" s="125"/>
      <c r="E534" s="12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</row>
    <row r="535" spans="2:17">
      <c r="B535" s="125"/>
      <c r="C535" s="125"/>
      <c r="D535" s="125"/>
      <c r="E535" s="12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</row>
    <row r="536" spans="2:17">
      <c r="B536" s="125"/>
      <c r="C536" s="125"/>
      <c r="D536" s="125"/>
      <c r="E536" s="12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</row>
    <row r="537" spans="2:17">
      <c r="B537" s="125"/>
      <c r="C537" s="125"/>
      <c r="D537" s="125"/>
      <c r="E537" s="12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</row>
    <row r="538" spans="2:17">
      <c r="B538" s="125"/>
      <c r="C538" s="125"/>
      <c r="D538" s="125"/>
      <c r="E538" s="12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</row>
    <row r="539" spans="2:17">
      <c r="B539" s="125"/>
      <c r="C539" s="125"/>
      <c r="D539" s="125"/>
      <c r="E539" s="12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</row>
    <row r="540" spans="2:17">
      <c r="B540" s="125"/>
      <c r="C540" s="125"/>
      <c r="D540" s="125"/>
      <c r="E540" s="12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</row>
    <row r="541" spans="2:17">
      <c r="B541" s="125"/>
      <c r="C541" s="125"/>
      <c r="D541" s="125"/>
      <c r="E541" s="12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</row>
    <row r="542" spans="2:17">
      <c r="B542" s="125"/>
      <c r="C542" s="125"/>
      <c r="D542" s="125"/>
      <c r="E542" s="12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</row>
    <row r="543" spans="2:17">
      <c r="B543" s="125"/>
      <c r="C543" s="125"/>
      <c r="D543" s="125"/>
      <c r="E543" s="12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</row>
    <row r="544" spans="2:17">
      <c r="B544" s="125"/>
      <c r="C544" s="125"/>
      <c r="D544" s="125"/>
      <c r="E544" s="12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</row>
    <row r="545" spans="2:17">
      <c r="B545" s="125"/>
      <c r="C545" s="125"/>
      <c r="D545" s="125"/>
      <c r="E545" s="12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</row>
    <row r="546" spans="2:17">
      <c r="B546" s="125"/>
      <c r="C546" s="125"/>
      <c r="D546" s="125"/>
      <c r="E546" s="12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</row>
    <row r="547" spans="2:17">
      <c r="B547" s="125"/>
      <c r="C547" s="125"/>
      <c r="D547" s="125"/>
      <c r="E547" s="12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</row>
    <row r="548" spans="2:17">
      <c r="B548" s="125"/>
      <c r="C548" s="125"/>
      <c r="D548" s="125"/>
      <c r="E548" s="12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</row>
    <row r="549" spans="2:17">
      <c r="B549" s="125"/>
      <c r="C549" s="125"/>
      <c r="D549" s="125"/>
      <c r="E549" s="12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</row>
    <row r="550" spans="2:17">
      <c r="B550" s="125"/>
      <c r="C550" s="125"/>
      <c r="D550" s="125"/>
      <c r="E550" s="12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</row>
    <row r="551" spans="2:17">
      <c r="B551" s="125"/>
      <c r="C551" s="125"/>
      <c r="D551" s="125"/>
      <c r="E551" s="12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</row>
    <row r="552" spans="2:17">
      <c r="B552" s="125"/>
      <c r="C552" s="125"/>
      <c r="D552" s="125"/>
      <c r="E552" s="12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</row>
    <row r="553" spans="2:17">
      <c r="B553" s="125"/>
      <c r="C553" s="125"/>
      <c r="D553" s="125"/>
      <c r="E553" s="12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</row>
    <row r="554" spans="2:17">
      <c r="B554" s="125"/>
      <c r="C554" s="125"/>
      <c r="D554" s="125"/>
      <c r="E554" s="12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</row>
    <row r="555" spans="2:17">
      <c r="B555" s="125"/>
      <c r="C555" s="125"/>
      <c r="D555" s="125"/>
      <c r="E555" s="12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</row>
    <row r="556" spans="2:17">
      <c r="B556" s="125"/>
      <c r="C556" s="125"/>
      <c r="D556" s="125"/>
      <c r="E556" s="12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</row>
    <row r="557" spans="2:17">
      <c r="B557" s="125"/>
      <c r="C557" s="125"/>
      <c r="D557" s="125"/>
      <c r="E557" s="12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</row>
    <row r="558" spans="2:17">
      <c r="B558" s="125"/>
      <c r="C558" s="125"/>
      <c r="D558" s="125"/>
      <c r="E558" s="12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</row>
    <row r="559" spans="2:17">
      <c r="B559" s="125"/>
      <c r="C559" s="125"/>
      <c r="D559" s="125"/>
      <c r="E559" s="12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</row>
    <row r="560" spans="2:17">
      <c r="B560" s="125"/>
      <c r="C560" s="125"/>
      <c r="D560" s="125"/>
      <c r="E560" s="12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</row>
    <row r="561" spans="2:17">
      <c r="B561" s="125"/>
      <c r="C561" s="125"/>
      <c r="D561" s="125"/>
      <c r="E561" s="12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</row>
    <row r="562" spans="2:17">
      <c r="B562" s="125"/>
      <c r="C562" s="125"/>
      <c r="D562" s="125"/>
      <c r="E562" s="12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</row>
    <row r="563" spans="2:17">
      <c r="B563" s="125"/>
      <c r="C563" s="125"/>
      <c r="D563" s="125"/>
      <c r="E563" s="12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</row>
    <row r="564" spans="2:17">
      <c r="B564" s="125"/>
      <c r="C564" s="125"/>
      <c r="D564" s="125"/>
      <c r="E564" s="12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</row>
    <row r="565" spans="2:17">
      <c r="B565" s="125"/>
      <c r="C565" s="125"/>
      <c r="D565" s="125"/>
      <c r="E565" s="12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</row>
    <row r="566" spans="2:17">
      <c r="B566" s="125"/>
      <c r="C566" s="125"/>
      <c r="D566" s="125"/>
      <c r="E566" s="12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</row>
    <row r="567" spans="2:17">
      <c r="B567" s="125"/>
      <c r="C567" s="125"/>
      <c r="D567" s="125"/>
      <c r="E567" s="12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</row>
    <row r="568" spans="2:17">
      <c r="B568" s="125"/>
      <c r="C568" s="125"/>
      <c r="D568" s="125"/>
      <c r="E568" s="12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</row>
    <row r="569" spans="2:17">
      <c r="B569" s="125"/>
      <c r="C569" s="125"/>
      <c r="D569" s="125"/>
      <c r="E569" s="12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</row>
    <row r="570" spans="2:17">
      <c r="B570" s="125"/>
      <c r="C570" s="125"/>
      <c r="D570" s="125"/>
      <c r="E570" s="12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</row>
    <row r="571" spans="2:17">
      <c r="B571" s="125"/>
      <c r="C571" s="125"/>
      <c r="D571" s="125"/>
      <c r="E571" s="12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</row>
    <row r="572" spans="2:17">
      <c r="B572" s="125"/>
      <c r="C572" s="125"/>
      <c r="D572" s="125"/>
      <c r="E572" s="12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</row>
    <row r="573" spans="2:17">
      <c r="B573" s="125"/>
      <c r="C573" s="125"/>
      <c r="D573" s="125"/>
      <c r="E573" s="12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</row>
    <row r="574" spans="2:17">
      <c r="B574" s="125"/>
      <c r="C574" s="125"/>
      <c r="D574" s="125"/>
      <c r="E574" s="12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</row>
    <row r="575" spans="2:17">
      <c r="B575" s="125"/>
      <c r="C575" s="125"/>
      <c r="D575" s="125"/>
      <c r="E575" s="12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</row>
    <row r="576" spans="2:17">
      <c r="B576" s="125"/>
      <c r="C576" s="125"/>
      <c r="D576" s="125"/>
      <c r="E576" s="12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</row>
    <row r="577" spans="2:17">
      <c r="B577" s="125"/>
      <c r="C577" s="125"/>
      <c r="D577" s="125"/>
      <c r="E577" s="12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</row>
    <row r="578" spans="2:17">
      <c r="B578" s="125"/>
      <c r="C578" s="125"/>
      <c r="D578" s="125"/>
      <c r="E578" s="12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</row>
    <row r="579" spans="2:17">
      <c r="B579" s="125"/>
      <c r="C579" s="125"/>
      <c r="D579" s="125"/>
      <c r="E579" s="12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</row>
    <row r="580" spans="2:17">
      <c r="B580" s="125"/>
      <c r="C580" s="125"/>
      <c r="D580" s="125"/>
      <c r="E580" s="12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</row>
    <row r="581" spans="2:17">
      <c r="B581" s="125"/>
      <c r="C581" s="125"/>
      <c r="D581" s="125"/>
      <c r="E581" s="12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</row>
    <row r="582" spans="2:17">
      <c r="B582" s="125"/>
      <c r="C582" s="125"/>
      <c r="D582" s="125"/>
      <c r="E582" s="12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</row>
    <row r="583" spans="2:17">
      <c r="B583" s="125"/>
      <c r="C583" s="125"/>
      <c r="D583" s="125"/>
      <c r="E583" s="12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</row>
    <row r="584" spans="2:17">
      <c r="B584" s="125"/>
      <c r="C584" s="125"/>
      <c r="D584" s="125"/>
      <c r="E584" s="12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</row>
    <row r="585" spans="2:17">
      <c r="B585" s="125"/>
      <c r="C585" s="125"/>
      <c r="D585" s="125"/>
      <c r="E585" s="12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</row>
    <row r="586" spans="2:17">
      <c r="B586" s="125"/>
      <c r="C586" s="125"/>
      <c r="D586" s="125"/>
      <c r="E586" s="12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</row>
    <row r="587" spans="2:17">
      <c r="B587" s="125"/>
      <c r="C587" s="125"/>
      <c r="D587" s="125"/>
      <c r="E587" s="12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</row>
    <row r="588" spans="2:17">
      <c r="B588" s="125"/>
      <c r="C588" s="125"/>
      <c r="D588" s="125"/>
      <c r="E588" s="12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</row>
    <row r="589" spans="2:17">
      <c r="B589" s="125"/>
      <c r="C589" s="125"/>
      <c r="D589" s="125"/>
      <c r="E589" s="12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</row>
    <row r="590" spans="2:17">
      <c r="B590" s="125"/>
      <c r="C590" s="125"/>
      <c r="D590" s="125"/>
      <c r="E590" s="12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</row>
    <row r="591" spans="2:17">
      <c r="B591" s="125"/>
      <c r="C591" s="125"/>
      <c r="D591" s="125"/>
      <c r="E591" s="12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</row>
    <row r="592" spans="2:17">
      <c r="B592" s="125"/>
      <c r="C592" s="125"/>
      <c r="D592" s="125"/>
      <c r="E592" s="12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</row>
    <row r="593" spans="2:17">
      <c r="B593" s="125"/>
      <c r="C593" s="125"/>
      <c r="D593" s="125"/>
      <c r="E593" s="12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</row>
    <row r="594" spans="2:17">
      <c r="B594" s="125"/>
      <c r="C594" s="125"/>
      <c r="D594" s="125"/>
      <c r="E594" s="12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</row>
    <row r="595" spans="2:17">
      <c r="B595" s="125"/>
      <c r="C595" s="125"/>
      <c r="D595" s="125"/>
      <c r="E595" s="12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</row>
    <row r="596" spans="2:17">
      <c r="B596" s="125"/>
      <c r="C596" s="125"/>
      <c r="D596" s="125"/>
      <c r="E596" s="12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</row>
    <row r="597" spans="2:17">
      <c r="B597" s="125"/>
      <c r="C597" s="125"/>
      <c r="D597" s="125"/>
      <c r="E597" s="12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</row>
    <row r="598" spans="2:17">
      <c r="B598" s="125"/>
      <c r="C598" s="125"/>
      <c r="D598" s="125"/>
      <c r="E598" s="12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</row>
    <row r="599" spans="2:17">
      <c r="B599" s="125"/>
      <c r="C599" s="125"/>
      <c r="D599" s="125"/>
      <c r="E599" s="12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</row>
    <row r="600" spans="2:17">
      <c r="B600" s="125"/>
      <c r="C600" s="125"/>
      <c r="D600" s="125"/>
      <c r="E600" s="12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</row>
    <row r="601" spans="2:17">
      <c r="B601" s="125"/>
      <c r="C601" s="125"/>
      <c r="D601" s="125"/>
      <c r="E601" s="12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</row>
    <row r="602" spans="2:17">
      <c r="B602" s="125"/>
      <c r="C602" s="125"/>
      <c r="D602" s="125"/>
      <c r="E602" s="12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</row>
    <row r="603" spans="2:17">
      <c r="B603" s="125"/>
      <c r="C603" s="125"/>
      <c r="D603" s="125"/>
      <c r="E603" s="12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</row>
    <row r="604" spans="2:17">
      <c r="B604" s="125"/>
      <c r="C604" s="125"/>
      <c r="D604" s="125"/>
      <c r="E604" s="12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</row>
    <row r="605" spans="2:17">
      <c r="B605" s="125"/>
      <c r="C605" s="125"/>
      <c r="D605" s="125"/>
      <c r="E605" s="12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</row>
    <row r="606" spans="2:17">
      <c r="B606" s="125"/>
      <c r="C606" s="125"/>
      <c r="D606" s="125"/>
      <c r="E606" s="12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</row>
    <row r="607" spans="2:17">
      <c r="B607" s="125"/>
      <c r="C607" s="125"/>
      <c r="D607" s="125"/>
      <c r="E607" s="12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</row>
    <row r="608" spans="2:17">
      <c r="B608" s="125"/>
      <c r="C608" s="125"/>
      <c r="D608" s="125"/>
      <c r="E608" s="12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</row>
    <row r="609" spans="2:17">
      <c r="B609" s="125"/>
      <c r="C609" s="125"/>
      <c r="D609" s="125"/>
      <c r="E609" s="12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</row>
    <row r="610" spans="2:17">
      <c r="B610" s="125"/>
      <c r="C610" s="125"/>
      <c r="D610" s="125"/>
      <c r="E610" s="12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</row>
    <row r="611" spans="2:17">
      <c r="B611" s="125"/>
      <c r="C611" s="125"/>
      <c r="D611" s="125"/>
      <c r="E611" s="12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</row>
    <row r="612" spans="2:17">
      <c r="B612" s="125"/>
      <c r="C612" s="125"/>
      <c r="D612" s="125"/>
      <c r="E612" s="12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</row>
    <row r="613" spans="2:17">
      <c r="B613" s="125"/>
      <c r="C613" s="125"/>
      <c r="D613" s="125"/>
      <c r="E613" s="12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</row>
    <row r="614" spans="2:17">
      <c r="B614" s="125"/>
      <c r="C614" s="125"/>
      <c r="D614" s="125"/>
      <c r="E614" s="12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</row>
    <row r="615" spans="2:17">
      <c r="B615" s="125"/>
      <c r="C615" s="125"/>
      <c r="D615" s="125"/>
      <c r="E615" s="12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</row>
    <row r="616" spans="2:17">
      <c r="B616" s="125"/>
      <c r="C616" s="125"/>
      <c r="D616" s="125"/>
      <c r="E616" s="12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</row>
    <row r="617" spans="2:17">
      <c r="B617" s="125"/>
      <c r="C617" s="125"/>
      <c r="D617" s="125"/>
      <c r="E617" s="12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</row>
    <row r="618" spans="2:17">
      <c r="B618" s="125"/>
      <c r="C618" s="125"/>
      <c r="D618" s="125"/>
      <c r="E618" s="12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</row>
    <row r="619" spans="2:17">
      <c r="B619" s="125"/>
      <c r="C619" s="125"/>
      <c r="D619" s="125"/>
      <c r="E619" s="12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</row>
    <row r="620" spans="2:17">
      <c r="B620" s="125"/>
      <c r="C620" s="125"/>
      <c r="D620" s="125"/>
      <c r="E620" s="12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</row>
    <row r="621" spans="2:17">
      <c r="B621" s="125"/>
      <c r="C621" s="125"/>
      <c r="D621" s="125"/>
      <c r="E621" s="12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</row>
    <row r="622" spans="2:17">
      <c r="B622" s="125"/>
      <c r="C622" s="125"/>
      <c r="D622" s="125"/>
      <c r="E622" s="12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</row>
    <row r="623" spans="2:17">
      <c r="B623" s="125"/>
      <c r="C623" s="125"/>
      <c r="D623" s="125"/>
      <c r="E623" s="12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</row>
    <row r="624" spans="2:17">
      <c r="B624" s="125"/>
      <c r="C624" s="125"/>
      <c r="D624" s="125"/>
      <c r="E624" s="12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</row>
    <row r="625" spans="2:17">
      <c r="B625" s="125"/>
      <c r="C625" s="125"/>
      <c r="D625" s="125"/>
      <c r="E625" s="12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</row>
    <row r="626" spans="2:17">
      <c r="B626" s="125"/>
      <c r="C626" s="125"/>
      <c r="D626" s="125"/>
      <c r="E626" s="12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</row>
    <row r="627" spans="2:17">
      <c r="B627" s="125"/>
      <c r="C627" s="125"/>
      <c r="D627" s="125"/>
      <c r="E627" s="12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</row>
    <row r="628" spans="2:17">
      <c r="B628" s="125"/>
      <c r="C628" s="125"/>
      <c r="D628" s="125"/>
      <c r="E628" s="12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</row>
    <row r="629" spans="2:17">
      <c r="B629" s="125"/>
      <c r="C629" s="125"/>
      <c r="D629" s="125"/>
      <c r="E629" s="12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</row>
    <row r="630" spans="2:17">
      <c r="B630" s="125"/>
      <c r="C630" s="125"/>
      <c r="D630" s="125"/>
      <c r="E630" s="12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</row>
    <row r="631" spans="2:17">
      <c r="B631" s="125"/>
      <c r="C631" s="125"/>
      <c r="D631" s="125"/>
      <c r="E631" s="12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</row>
    <row r="632" spans="2:17">
      <c r="B632" s="125"/>
      <c r="C632" s="125"/>
      <c r="D632" s="125"/>
      <c r="E632" s="12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</row>
    <row r="633" spans="2:17">
      <c r="B633" s="125"/>
      <c r="C633" s="125"/>
      <c r="D633" s="125"/>
      <c r="E633" s="12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</row>
    <row r="634" spans="2:17">
      <c r="B634" s="125"/>
      <c r="C634" s="125"/>
      <c r="D634" s="125"/>
      <c r="E634" s="12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</row>
    <row r="635" spans="2:17">
      <c r="B635" s="125"/>
      <c r="C635" s="125"/>
      <c r="D635" s="125"/>
      <c r="E635" s="12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</row>
    <row r="636" spans="2:17">
      <c r="B636" s="125"/>
      <c r="C636" s="125"/>
      <c r="D636" s="125"/>
      <c r="E636" s="12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</row>
    <row r="637" spans="2:17">
      <c r="B637" s="125"/>
      <c r="C637" s="125"/>
      <c r="D637" s="125"/>
      <c r="E637" s="12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</row>
    <row r="638" spans="2:17">
      <c r="B638" s="125"/>
      <c r="C638" s="125"/>
      <c r="D638" s="125"/>
      <c r="E638" s="12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</row>
    <row r="639" spans="2:17">
      <c r="B639" s="125"/>
      <c r="C639" s="125"/>
      <c r="D639" s="125"/>
      <c r="E639" s="12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</row>
    <row r="640" spans="2:17">
      <c r="B640" s="125"/>
      <c r="C640" s="125"/>
      <c r="D640" s="125"/>
      <c r="E640" s="12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</row>
    <row r="641" spans="2:17">
      <c r="B641" s="125"/>
      <c r="C641" s="125"/>
      <c r="D641" s="125"/>
      <c r="E641" s="12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</row>
    <row r="642" spans="2:17">
      <c r="B642" s="125"/>
      <c r="C642" s="125"/>
      <c r="D642" s="125"/>
      <c r="E642" s="12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</row>
    <row r="643" spans="2:17">
      <c r="B643" s="125"/>
      <c r="C643" s="125"/>
      <c r="D643" s="125"/>
      <c r="E643" s="12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</row>
    <row r="644" spans="2:17">
      <c r="B644" s="125"/>
      <c r="C644" s="125"/>
      <c r="D644" s="125"/>
      <c r="E644" s="12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</row>
    <row r="645" spans="2:17">
      <c r="B645" s="125"/>
      <c r="C645" s="125"/>
      <c r="D645" s="125"/>
      <c r="E645" s="12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</row>
    <row r="646" spans="2:17">
      <c r="B646" s="125"/>
      <c r="C646" s="125"/>
      <c r="D646" s="125"/>
      <c r="E646" s="12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</row>
    <row r="647" spans="2:17">
      <c r="B647" s="125"/>
      <c r="C647" s="125"/>
      <c r="D647" s="125"/>
      <c r="E647" s="12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</row>
    <row r="648" spans="2:17">
      <c r="B648" s="125"/>
      <c r="C648" s="125"/>
      <c r="D648" s="125"/>
      <c r="E648" s="12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</row>
    <row r="649" spans="2:17">
      <c r="B649" s="125"/>
      <c r="C649" s="125"/>
      <c r="D649" s="125"/>
      <c r="E649" s="12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</row>
    <row r="650" spans="2:17">
      <c r="B650" s="125"/>
      <c r="C650" s="125"/>
      <c r="D650" s="125"/>
      <c r="E650" s="12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</row>
    <row r="651" spans="2:17">
      <c r="B651" s="125"/>
      <c r="C651" s="125"/>
      <c r="D651" s="125"/>
      <c r="E651" s="12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</row>
    <row r="652" spans="2:17">
      <c r="B652" s="125"/>
      <c r="C652" s="125"/>
      <c r="D652" s="125"/>
      <c r="E652" s="12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</row>
    <row r="653" spans="2:17">
      <c r="B653" s="125"/>
      <c r="C653" s="125"/>
      <c r="D653" s="125"/>
      <c r="E653" s="12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</row>
    <row r="654" spans="2:17">
      <c r="B654" s="125"/>
      <c r="C654" s="125"/>
      <c r="D654" s="125"/>
      <c r="E654" s="12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</row>
    <row r="655" spans="2:17">
      <c r="B655" s="125"/>
      <c r="C655" s="125"/>
      <c r="D655" s="125"/>
      <c r="E655" s="12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</row>
    <row r="656" spans="2:17">
      <c r="B656" s="125"/>
      <c r="C656" s="125"/>
      <c r="D656" s="125"/>
      <c r="E656" s="12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</row>
    <row r="657" spans="2:17">
      <c r="B657" s="125"/>
      <c r="C657" s="125"/>
      <c r="D657" s="125"/>
      <c r="E657" s="12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</row>
    <row r="658" spans="2:17">
      <c r="B658" s="125"/>
      <c r="C658" s="125"/>
      <c r="D658" s="125"/>
      <c r="E658" s="12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</row>
    <row r="659" spans="2:17">
      <c r="B659" s="125"/>
      <c r="C659" s="125"/>
      <c r="D659" s="125"/>
      <c r="E659" s="12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</row>
    <row r="660" spans="2:17">
      <c r="B660" s="125"/>
      <c r="C660" s="125"/>
      <c r="D660" s="125"/>
      <c r="E660" s="12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</row>
    <row r="661" spans="2:17">
      <c r="B661" s="125"/>
      <c r="C661" s="125"/>
      <c r="D661" s="125"/>
      <c r="E661" s="12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</row>
    <row r="662" spans="2:17">
      <c r="B662" s="125"/>
      <c r="C662" s="125"/>
      <c r="D662" s="125"/>
      <c r="E662" s="12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</row>
    <row r="663" spans="2:17">
      <c r="B663" s="125"/>
      <c r="C663" s="125"/>
      <c r="D663" s="125"/>
      <c r="E663" s="12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</row>
    <row r="664" spans="2:17">
      <c r="B664" s="125"/>
      <c r="C664" s="125"/>
      <c r="D664" s="125"/>
      <c r="E664" s="12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</row>
    <row r="665" spans="2:17">
      <c r="B665" s="125"/>
      <c r="C665" s="125"/>
      <c r="D665" s="125"/>
      <c r="E665" s="12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</row>
    <row r="666" spans="2:17">
      <c r="B666" s="125"/>
      <c r="C666" s="125"/>
      <c r="D666" s="125"/>
      <c r="E666" s="12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</row>
    <row r="667" spans="2:17">
      <c r="B667" s="125"/>
      <c r="C667" s="125"/>
      <c r="D667" s="125"/>
      <c r="E667" s="12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</row>
    <row r="668" spans="2:17">
      <c r="B668" s="125"/>
      <c r="C668" s="125"/>
      <c r="D668" s="125"/>
      <c r="E668" s="12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</row>
    <row r="669" spans="2:17">
      <c r="B669" s="125"/>
      <c r="C669" s="125"/>
      <c r="D669" s="125"/>
      <c r="E669" s="12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</row>
    <row r="670" spans="2:17">
      <c r="B670" s="125"/>
      <c r="C670" s="125"/>
      <c r="D670" s="125"/>
      <c r="E670" s="12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</row>
    <row r="671" spans="2:17">
      <c r="B671" s="125"/>
      <c r="C671" s="125"/>
      <c r="D671" s="125"/>
      <c r="E671" s="12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</row>
    <row r="672" spans="2:17">
      <c r="B672" s="125"/>
      <c r="C672" s="125"/>
      <c r="D672" s="125"/>
      <c r="E672" s="12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</row>
    <row r="673" spans="2:17">
      <c r="B673" s="125"/>
      <c r="C673" s="125"/>
      <c r="D673" s="125"/>
      <c r="E673" s="12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</row>
    <row r="674" spans="2:17">
      <c r="B674" s="125"/>
      <c r="C674" s="125"/>
      <c r="D674" s="125"/>
      <c r="E674" s="12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</row>
    <row r="675" spans="2:17">
      <c r="B675" s="125"/>
      <c r="C675" s="125"/>
      <c r="D675" s="125"/>
      <c r="E675" s="12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</row>
    <row r="676" spans="2:17">
      <c r="B676" s="125"/>
      <c r="C676" s="125"/>
      <c r="D676" s="125"/>
      <c r="E676" s="12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</row>
    <row r="677" spans="2:17">
      <c r="B677" s="125"/>
      <c r="C677" s="125"/>
      <c r="D677" s="125"/>
      <c r="E677" s="12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</row>
    <row r="678" spans="2:17">
      <c r="B678" s="125"/>
      <c r="C678" s="125"/>
      <c r="D678" s="125"/>
      <c r="E678" s="12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</row>
    <row r="679" spans="2:17">
      <c r="B679" s="125"/>
      <c r="C679" s="125"/>
      <c r="D679" s="125"/>
      <c r="E679" s="12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</row>
    <row r="680" spans="2:17">
      <c r="B680" s="125"/>
      <c r="C680" s="125"/>
      <c r="D680" s="125"/>
      <c r="E680" s="12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</row>
    <row r="681" spans="2:17">
      <c r="B681" s="125"/>
      <c r="C681" s="125"/>
      <c r="D681" s="125"/>
      <c r="E681" s="12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</row>
    <row r="682" spans="2:17">
      <c r="B682" s="125"/>
      <c r="C682" s="125"/>
      <c r="D682" s="125"/>
      <c r="E682" s="12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</row>
    <row r="683" spans="2:17">
      <c r="B683" s="125"/>
      <c r="C683" s="125"/>
      <c r="D683" s="125"/>
      <c r="E683" s="12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</row>
    <row r="684" spans="2:17">
      <c r="B684" s="125"/>
      <c r="C684" s="125"/>
      <c r="D684" s="125"/>
      <c r="E684" s="12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</row>
    <row r="685" spans="2:17">
      <c r="B685" s="125"/>
      <c r="C685" s="125"/>
      <c r="D685" s="125"/>
      <c r="E685" s="12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</row>
    <row r="686" spans="2:17">
      <c r="B686" s="125"/>
      <c r="C686" s="125"/>
      <c r="D686" s="125"/>
      <c r="E686" s="12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</row>
    <row r="687" spans="2:17">
      <c r="B687" s="125"/>
      <c r="C687" s="125"/>
      <c r="D687" s="125"/>
      <c r="E687" s="12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</row>
    <row r="688" spans="2:17">
      <c r="B688" s="125"/>
      <c r="C688" s="125"/>
      <c r="D688" s="125"/>
      <c r="E688" s="12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</row>
    <row r="689" spans="2:17">
      <c r="B689" s="125"/>
      <c r="C689" s="125"/>
      <c r="D689" s="125"/>
      <c r="E689" s="12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</row>
    <row r="690" spans="2:17">
      <c r="B690" s="125"/>
      <c r="C690" s="125"/>
      <c r="D690" s="125"/>
      <c r="E690" s="12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</row>
    <row r="691" spans="2:17">
      <c r="B691" s="125"/>
      <c r="C691" s="125"/>
      <c r="D691" s="125"/>
      <c r="E691" s="12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</row>
    <row r="692" spans="2:17">
      <c r="B692" s="125"/>
      <c r="C692" s="125"/>
      <c r="D692" s="125"/>
      <c r="E692" s="12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</row>
    <row r="693" spans="2:17">
      <c r="B693" s="125"/>
      <c r="C693" s="125"/>
      <c r="D693" s="125"/>
      <c r="E693" s="12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</row>
    <row r="694" spans="2:17">
      <c r="B694" s="125"/>
      <c r="C694" s="125"/>
      <c r="D694" s="125"/>
      <c r="E694" s="12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</row>
    <row r="695" spans="2:17">
      <c r="B695" s="125"/>
      <c r="C695" s="125"/>
      <c r="D695" s="125"/>
      <c r="E695" s="12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</row>
    <row r="696" spans="2:17">
      <c r="B696" s="125"/>
      <c r="C696" s="125"/>
      <c r="D696" s="125"/>
      <c r="E696" s="12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</row>
    <row r="697" spans="2:17">
      <c r="B697" s="125"/>
      <c r="C697" s="125"/>
      <c r="D697" s="125"/>
      <c r="E697" s="12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</row>
    <row r="698" spans="2:17">
      <c r="B698" s="125"/>
      <c r="C698" s="125"/>
      <c r="D698" s="125"/>
      <c r="E698" s="12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</row>
    <row r="699" spans="2:17">
      <c r="B699" s="125"/>
      <c r="C699" s="125"/>
      <c r="D699" s="125"/>
      <c r="E699" s="12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</row>
    <row r="700" spans="2:17">
      <c r="B700" s="125"/>
      <c r="C700" s="125"/>
      <c r="D700" s="125"/>
      <c r="E700" s="12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</row>
    <row r="701" spans="2:17">
      <c r="B701" s="125"/>
      <c r="C701" s="125"/>
      <c r="D701" s="125"/>
      <c r="E701" s="12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</row>
    <row r="702" spans="2:17">
      <c r="B702" s="125"/>
      <c r="C702" s="125"/>
      <c r="D702" s="125"/>
      <c r="E702" s="12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</row>
    <row r="703" spans="2:17">
      <c r="B703" s="125"/>
      <c r="C703" s="125"/>
      <c r="D703" s="125"/>
      <c r="E703" s="12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</row>
    <row r="704" spans="2:17">
      <c r="B704" s="125"/>
      <c r="C704" s="125"/>
      <c r="D704" s="125"/>
      <c r="E704" s="12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</row>
    <row r="705" spans="2:17">
      <c r="B705" s="125"/>
      <c r="C705" s="125"/>
      <c r="D705" s="125"/>
      <c r="E705" s="12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</row>
    <row r="706" spans="2:17">
      <c r="B706" s="125"/>
      <c r="C706" s="125"/>
      <c r="D706" s="125"/>
      <c r="E706" s="12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</row>
    <row r="707" spans="2:17">
      <c r="B707" s="125"/>
      <c r="C707" s="125"/>
      <c r="D707" s="125"/>
      <c r="E707" s="12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</row>
    <row r="708" spans="2:17">
      <c r="B708" s="125"/>
      <c r="C708" s="125"/>
      <c r="D708" s="125"/>
      <c r="E708" s="12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</row>
    <row r="709" spans="2:17">
      <c r="B709" s="125"/>
      <c r="C709" s="125"/>
      <c r="D709" s="125"/>
      <c r="E709" s="12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</row>
    <row r="710" spans="2:17">
      <c r="B710" s="125"/>
      <c r="C710" s="125"/>
      <c r="D710" s="125"/>
      <c r="E710" s="12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</row>
    <row r="711" spans="2:17">
      <c r="B711" s="125"/>
      <c r="C711" s="125"/>
      <c r="D711" s="125"/>
      <c r="E711" s="12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</row>
    <row r="712" spans="2:17">
      <c r="B712" s="125"/>
      <c r="C712" s="125"/>
      <c r="D712" s="125"/>
      <c r="E712" s="12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</row>
    <row r="713" spans="2:17">
      <c r="B713" s="125"/>
      <c r="C713" s="125"/>
      <c r="D713" s="125"/>
      <c r="E713" s="12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</row>
    <row r="714" spans="2:17">
      <c r="B714" s="125"/>
      <c r="C714" s="125"/>
      <c r="D714" s="125"/>
      <c r="E714" s="12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</row>
    <row r="715" spans="2:17">
      <c r="B715" s="125"/>
      <c r="C715" s="125"/>
      <c r="D715" s="125"/>
      <c r="E715" s="12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</row>
    <row r="716" spans="2:17">
      <c r="B716" s="125"/>
      <c r="C716" s="125"/>
      <c r="D716" s="125"/>
      <c r="E716" s="12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</row>
    <row r="717" spans="2:17">
      <c r="B717" s="125"/>
      <c r="C717" s="125"/>
      <c r="D717" s="125"/>
      <c r="E717" s="12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</row>
    <row r="718" spans="2:17">
      <c r="B718" s="125"/>
      <c r="C718" s="125"/>
      <c r="D718" s="125"/>
      <c r="E718" s="12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</row>
    <row r="719" spans="2:17">
      <c r="B719" s="125"/>
      <c r="C719" s="125"/>
      <c r="D719" s="125"/>
      <c r="E719" s="12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</row>
    <row r="720" spans="2:17">
      <c r="B720" s="125"/>
      <c r="C720" s="125"/>
      <c r="D720" s="125"/>
      <c r="E720" s="12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</row>
    <row r="721" spans="2:17">
      <c r="B721" s="125"/>
      <c r="C721" s="125"/>
      <c r="D721" s="125"/>
      <c r="E721" s="12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</row>
    <row r="722" spans="2:17">
      <c r="B722" s="125"/>
      <c r="C722" s="125"/>
      <c r="D722" s="125"/>
      <c r="E722" s="12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</row>
    <row r="723" spans="2:17">
      <c r="B723" s="125"/>
      <c r="C723" s="125"/>
      <c r="D723" s="125"/>
      <c r="E723" s="12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</row>
    <row r="724" spans="2:17">
      <c r="B724" s="125"/>
      <c r="C724" s="125"/>
      <c r="D724" s="125"/>
      <c r="E724" s="12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</row>
    <row r="725" spans="2:17">
      <c r="B725" s="125"/>
      <c r="C725" s="125"/>
      <c r="D725" s="125"/>
      <c r="E725" s="12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</row>
    <row r="726" spans="2:17">
      <c r="B726" s="125"/>
      <c r="C726" s="125"/>
      <c r="D726" s="125"/>
      <c r="E726" s="12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</row>
    <row r="727" spans="2:17">
      <c r="B727" s="125"/>
      <c r="C727" s="125"/>
      <c r="D727" s="125"/>
      <c r="E727" s="12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</row>
    <row r="728" spans="2:17">
      <c r="B728" s="125"/>
      <c r="C728" s="125"/>
      <c r="D728" s="125"/>
      <c r="E728" s="12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</row>
    <row r="729" spans="2:17">
      <c r="B729" s="125"/>
      <c r="C729" s="125"/>
      <c r="D729" s="125"/>
      <c r="E729" s="12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</row>
    <row r="730" spans="2:17">
      <c r="B730" s="125"/>
      <c r="C730" s="125"/>
      <c r="D730" s="125"/>
      <c r="E730" s="12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</row>
    <row r="731" spans="2:17">
      <c r="B731" s="125"/>
      <c r="C731" s="125"/>
      <c r="D731" s="125"/>
      <c r="E731" s="12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</row>
    <row r="732" spans="2:17">
      <c r="B732" s="125"/>
      <c r="C732" s="125"/>
      <c r="D732" s="125"/>
      <c r="E732" s="12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</row>
    <row r="733" spans="2:17">
      <c r="B733" s="125"/>
      <c r="C733" s="125"/>
      <c r="D733" s="125"/>
      <c r="E733" s="12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</row>
    <row r="734" spans="2:17">
      <c r="B734" s="125"/>
      <c r="C734" s="125"/>
      <c r="D734" s="125"/>
      <c r="E734" s="12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</row>
    <row r="735" spans="2:17">
      <c r="B735" s="125"/>
      <c r="C735" s="125"/>
      <c r="D735" s="125"/>
      <c r="E735" s="12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</row>
    <row r="736" spans="2:17">
      <c r="B736" s="125"/>
      <c r="C736" s="125"/>
      <c r="D736" s="125"/>
      <c r="E736" s="12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</row>
    <row r="737" spans="2:17">
      <c r="B737" s="125"/>
      <c r="C737" s="125"/>
      <c r="D737" s="125"/>
      <c r="E737" s="12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</row>
    <row r="738" spans="2:17">
      <c r="B738" s="125"/>
      <c r="C738" s="125"/>
      <c r="D738" s="125"/>
      <c r="E738" s="12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</row>
    <row r="739" spans="2:17">
      <c r="B739" s="125"/>
      <c r="C739" s="125"/>
      <c r="D739" s="125"/>
      <c r="E739" s="12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</row>
    <row r="740" spans="2:17">
      <c r="B740" s="125"/>
      <c r="C740" s="125"/>
      <c r="D740" s="125"/>
      <c r="E740" s="12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</row>
    <row r="741" spans="2:17">
      <c r="B741" s="125"/>
      <c r="C741" s="125"/>
      <c r="D741" s="125"/>
      <c r="E741" s="12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</row>
    <row r="742" spans="2:17">
      <c r="B742" s="125"/>
      <c r="C742" s="125"/>
      <c r="D742" s="125"/>
      <c r="E742" s="12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</row>
    <row r="743" spans="2:17">
      <c r="B743" s="125"/>
      <c r="C743" s="125"/>
      <c r="D743" s="125"/>
      <c r="E743" s="12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</row>
    <row r="744" spans="2:17">
      <c r="B744" s="125"/>
      <c r="C744" s="125"/>
      <c r="D744" s="125"/>
      <c r="E744" s="12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</row>
    <row r="745" spans="2:17">
      <c r="B745" s="125"/>
      <c r="C745" s="125"/>
      <c r="D745" s="125"/>
      <c r="E745" s="12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</row>
    <row r="746" spans="2:17">
      <c r="B746" s="125"/>
      <c r="C746" s="125"/>
      <c r="D746" s="125"/>
      <c r="E746" s="12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</row>
    <row r="747" spans="2:17">
      <c r="B747" s="125"/>
      <c r="C747" s="125"/>
      <c r="D747" s="125"/>
      <c r="E747" s="12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</row>
    <row r="748" spans="2:17">
      <c r="B748" s="125"/>
      <c r="C748" s="125"/>
      <c r="D748" s="125"/>
      <c r="E748" s="12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</row>
    <row r="749" spans="2:17">
      <c r="B749" s="125"/>
      <c r="C749" s="125"/>
      <c r="D749" s="125"/>
      <c r="E749" s="12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</row>
    <row r="750" spans="2:17">
      <c r="B750" s="125"/>
      <c r="C750" s="125"/>
      <c r="D750" s="125"/>
      <c r="E750" s="12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</row>
    <row r="751" spans="2:17">
      <c r="B751" s="125"/>
      <c r="C751" s="125"/>
      <c r="D751" s="125"/>
      <c r="E751" s="12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</row>
    <row r="752" spans="2:17">
      <c r="B752" s="125"/>
      <c r="C752" s="125"/>
      <c r="D752" s="125"/>
      <c r="E752" s="12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</row>
    <row r="753" spans="2:17">
      <c r="B753" s="125"/>
      <c r="C753" s="125"/>
      <c r="D753" s="125"/>
      <c r="E753" s="12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</row>
    <row r="754" spans="2:17">
      <c r="B754" s="125"/>
      <c r="C754" s="125"/>
      <c r="D754" s="125"/>
      <c r="E754" s="12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</row>
    <row r="755" spans="2:17">
      <c r="B755" s="125"/>
      <c r="C755" s="125"/>
      <c r="D755" s="125"/>
      <c r="E755" s="12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</row>
    <row r="756" spans="2:17">
      <c r="B756" s="125"/>
      <c r="C756" s="125"/>
      <c r="D756" s="125"/>
      <c r="E756" s="12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</row>
    <row r="757" spans="2:17">
      <c r="B757" s="125"/>
      <c r="C757" s="125"/>
      <c r="D757" s="125"/>
      <c r="E757" s="12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</row>
    <row r="758" spans="2:17">
      <c r="B758" s="125"/>
      <c r="C758" s="125"/>
      <c r="D758" s="125"/>
      <c r="E758" s="12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</row>
    <row r="759" spans="2:17">
      <c r="B759" s="125"/>
      <c r="C759" s="125"/>
      <c r="D759" s="125"/>
      <c r="E759" s="12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</row>
    <row r="760" spans="2:17">
      <c r="B760" s="125"/>
      <c r="C760" s="125"/>
      <c r="D760" s="125"/>
      <c r="E760" s="12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</row>
    <row r="761" spans="2:17">
      <c r="B761" s="125"/>
      <c r="C761" s="125"/>
      <c r="D761" s="125"/>
      <c r="E761" s="12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</row>
    <row r="762" spans="2:17">
      <c r="B762" s="125"/>
      <c r="C762" s="125"/>
      <c r="D762" s="125"/>
      <c r="E762" s="12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</row>
    <row r="763" spans="2:17">
      <c r="B763" s="125"/>
      <c r="C763" s="125"/>
      <c r="D763" s="125"/>
      <c r="E763" s="12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</row>
    <row r="764" spans="2:17">
      <c r="B764" s="125"/>
      <c r="C764" s="125"/>
      <c r="D764" s="125"/>
      <c r="E764" s="12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</row>
    <row r="765" spans="2:17">
      <c r="B765" s="125"/>
      <c r="C765" s="125"/>
      <c r="D765" s="125"/>
      <c r="E765" s="12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</row>
    <row r="766" spans="2:17">
      <c r="B766" s="125"/>
      <c r="C766" s="125"/>
      <c r="D766" s="125"/>
      <c r="E766" s="12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</row>
    <row r="767" spans="2:17">
      <c r="B767" s="125"/>
      <c r="C767" s="125"/>
      <c r="D767" s="125"/>
      <c r="E767" s="12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</row>
    <row r="768" spans="2:17">
      <c r="B768" s="125"/>
      <c r="C768" s="125"/>
      <c r="D768" s="125"/>
      <c r="E768" s="12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</row>
    <row r="769" spans="2:17">
      <c r="B769" s="125"/>
      <c r="C769" s="125"/>
      <c r="D769" s="125"/>
      <c r="E769" s="12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</row>
    <row r="770" spans="2:17">
      <c r="B770" s="125"/>
      <c r="C770" s="125"/>
      <c r="D770" s="125"/>
      <c r="E770" s="12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</row>
    <row r="771" spans="2:17">
      <c r="B771" s="125"/>
      <c r="C771" s="125"/>
      <c r="D771" s="125"/>
      <c r="E771" s="12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</row>
    <row r="772" spans="2:17">
      <c r="B772" s="125"/>
      <c r="C772" s="125"/>
      <c r="D772" s="125"/>
      <c r="E772" s="12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</row>
    <row r="773" spans="2:17">
      <c r="B773" s="125"/>
      <c r="C773" s="125"/>
      <c r="D773" s="125"/>
      <c r="E773" s="12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</row>
    <row r="774" spans="2:17">
      <c r="B774" s="125"/>
      <c r="C774" s="125"/>
      <c r="D774" s="125"/>
      <c r="E774" s="12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</row>
    <row r="775" spans="2:17">
      <c r="B775" s="125"/>
      <c r="C775" s="125"/>
      <c r="D775" s="125"/>
      <c r="E775" s="12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</row>
    <row r="776" spans="2:17">
      <c r="B776" s="125"/>
      <c r="C776" s="125"/>
      <c r="D776" s="125"/>
      <c r="E776" s="12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</row>
    <row r="777" spans="2:17">
      <c r="B777" s="125"/>
      <c r="C777" s="125"/>
      <c r="D777" s="125"/>
      <c r="E777" s="12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</row>
    <row r="778" spans="2:17">
      <c r="B778" s="125"/>
      <c r="C778" s="125"/>
      <c r="D778" s="125"/>
      <c r="E778" s="12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</row>
    <row r="779" spans="2:17">
      <c r="B779" s="125"/>
      <c r="C779" s="125"/>
      <c r="D779" s="125"/>
      <c r="E779" s="12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</row>
    <row r="780" spans="2:17">
      <c r="B780" s="125"/>
      <c r="C780" s="125"/>
      <c r="D780" s="125"/>
      <c r="E780" s="12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</row>
    <row r="781" spans="2:17">
      <c r="B781" s="125"/>
      <c r="C781" s="125"/>
      <c r="D781" s="125"/>
      <c r="E781" s="12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</row>
    <row r="782" spans="2:17">
      <c r="B782" s="125"/>
      <c r="C782" s="125"/>
      <c r="D782" s="125"/>
      <c r="E782" s="12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</row>
    <row r="783" spans="2:17">
      <c r="B783" s="125"/>
      <c r="C783" s="125"/>
      <c r="D783" s="125"/>
      <c r="E783" s="12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</row>
    <row r="784" spans="2:17">
      <c r="B784" s="125"/>
      <c r="C784" s="125"/>
      <c r="D784" s="125"/>
      <c r="E784" s="12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</row>
    <row r="785" spans="2:17">
      <c r="B785" s="125"/>
      <c r="C785" s="125"/>
      <c r="D785" s="125"/>
      <c r="E785" s="12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</row>
    <row r="786" spans="2:17">
      <c r="B786" s="125"/>
      <c r="C786" s="125"/>
      <c r="D786" s="125"/>
      <c r="E786" s="12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</row>
    <row r="787" spans="2:17">
      <c r="B787" s="125"/>
      <c r="C787" s="125"/>
      <c r="D787" s="125"/>
      <c r="E787" s="12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</row>
    <row r="788" spans="2:17">
      <c r="B788" s="125"/>
      <c r="C788" s="125"/>
      <c r="D788" s="125"/>
      <c r="E788" s="12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</row>
    <row r="789" spans="2:17">
      <c r="B789" s="125"/>
      <c r="C789" s="125"/>
      <c r="D789" s="125"/>
      <c r="E789" s="12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</row>
    <row r="790" spans="2:17">
      <c r="B790" s="125"/>
      <c r="C790" s="125"/>
      <c r="D790" s="125"/>
      <c r="E790" s="12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</row>
    <row r="791" spans="2:17">
      <c r="B791" s="125"/>
      <c r="C791" s="125"/>
      <c r="D791" s="125"/>
      <c r="E791" s="12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</row>
    <row r="792" spans="2:17">
      <c r="B792" s="125"/>
      <c r="C792" s="125"/>
      <c r="D792" s="125"/>
      <c r="E792" s="12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</row>
    <row r="793" spans="2:17">
      <c r="B793" s="125"/>
      <c r="C793" s="125"/>
      <c r="D793" s="125"/>
      <c r="E793" s="12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</row>
    <row r="794" spans="2:17">
      <c r="B794" s="125"/>
      <c r="C794" s="125"/>
      <c r="D794" s="125"/>
      <c r="E794" s="12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</row>
    <row r="795" spans="2:17">
      <c r="B795" s="125"/>
      <c r="C795" s="125"/>
      <c r="D795" s="125"/>
      <c r="E795" s="12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</row>
    <row r="796" spans="2:17">
      <c r="B796" s="125"/>
      <c r="C796" s="125"/>
      <c r="D796" s="125"/>
      <c r="E796" s="12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</row>
    <row r="797" spans="2:17">
      <c r="B797" s="125"/>
      <c r="C797" s="125"/>
      <c r="D797" s="125"/>
      <c r="E797" s="12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</row>
    <row r="798" spans="2:17">
      <c r="B798" s="125"/>
      <c r="C798" s="125"/>
      <c r="D798" s="125"/>
      <c r="E798" s="12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</row>
    <row r="799" spans="2:17">
      <c r="B799" s="125"/>
      <c r="C799" s="125"/>
      <c r="D799" s="125"/>
      <c r="E799" s="12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</row>
    <row r="800" spans="2:17">
      <c r="B800" s="125"/>
      <c r="C800" s="125"/>
      <c r="D800" s="125"/>
      <c r="E800" s="12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</row>
    <row r="801" spans="2:17">
      <c r="B801" s="125"/>
      <c r="C801" s="125"/>
      <c r="D801" s="125"/>
      <c r="E801" s="12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</row>
    <row r="802" spans="2:17">
      <c r="B802" s="125"/>
      <c r="C802" s="125"/>
      <c r="D802" s="125"/>
      <c r="E802" s="12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</row>
    <row r="803" spans="2:17">
      <c r="B803" s="125"/>
      <c r="C803" s="125"/>
      <c r="D803" s="125"/>
      <c r="E803" s="12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</row>
    <row r="804" spans="2:17">
      <c r="B804" s="125"/>
      <c r="C804" s="125"/>
      <c r="D804" s="125"/>
      <c r="E804" s="12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</row>
    <row r="805" spans="2:17">
      <c r="B805" s="125"/>
      <c r="C805" s="125"/>
      <c r="D805" s="125"/>
      <c r="E805" s="12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</row>
    <row r="806" spans="2:17">
      <c r="B806" s="125"/>
      <c r="C806" s="125"/>
      <c r="D806" s="125"/>
      <c r="E806" s="12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</row>
    <row r="807" spans="2:17">
      <c r="B807" s="125"/>
      <c r="C807" s="125"/>
      <c r="D807" s="125"/>
      <c r="E807" s="12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</row>
    <row r="808" spans="2:17">
      <c r="B808" s="125"/>
      <c r="C808" s="125"/>
      <c r="D808" s="125"/>
      <c r="E808" s="12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</row>
    <row r="809" spans="2:17">
      <c r="B809" s="125"/>
      <c r="C809" s="125"/>
      <c r="D809" s="125"/>
      <c r="E809" s="12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</row>
    <row r="810" spans="2:17">
      <c r="B810" s="125"/>
      <c r="C810" s="125"/>
      <c r="D810" s="125"/>
      <c r="E810" s="12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</row>
    <row r="811" spans="2:17">
      <c r="B811" s="125"/>
      <c r="C811" s="125"/>
      <c r="D811" s="125"/>
      <c r="E811" s="12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</row>
    <row r="812" spans="2:17">
      <c r="B812" s="125"/>
      <c r="C812" s="125"/>
      <c r="D812" s="125"/>
      <c r="E812" s="12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</row>
    <row r="813" spans="2:17">
      <c r="B813" s="125"/>
      <c r="C813" s="125"/>
      <c r="D813" s="125"/>
      <c r="E813" s="12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</row>
    <row r="814" spans="2:17">
      <c r="B814" s="125"/>
      <c r="C814" s="125"/>
      <c r="D814" s="125"/>
      <c r="E814" s="12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</row>
    <row r="815" spans="2:17">
      <c r="B815" s="125"/>
      <c r="C815" s="125"/>
      <c r="D815" s="125"/>
      <c r="E815" s="12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</row>
    <row r="816" spans="2:17">
      <c r="B816" s="125"/>
      <c r="C816" s="125"/>
      <c r="D816" s="125"/>
      <c r="E816" s="12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</row>
    <row r="817" spans="2:17">
      <c r="B817" s="125"/>
      <c r="C817" s="125"/>
      <c r="D817" s="125"/>
      <c r="E817" s="12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</row>
    <row r="818" spans="2:17">
      <c r="B818" s="125"/>
      <c r="C818" s="125"/>
      <c r="D818" s="125"/>
      <c r="E818" s="12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</row>
    <row r="819" spans="2:17">
      <c r="B819" s="125"/>
      <c r="C819" s="125"/>
      <c r="D819" s="125"/>
      <c r="E819" s="12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</row>
    <row r="820" spans="2:17">
      <c r="B820" s="125"/>
      <c r="C820" s="125"/>
      <c r="D820" s="125"/>
      <c r="E820" s="12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</row>
    <row r="821" spans="2:17">
      <c r="B821" s="125"/>
      <c r="C821" s="125"/>
      <c r="D821" s="125"/>
      <c r="E821" s="12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</row>
    <row r="822" spans="2:17">
      <c r="B822" s="125"/>
      <c r="C822" s="125"/>
      <c r="D822" s="125"/>
      <c r="E822" s="12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</row>
    <row r="823" spans="2:17">
      <c r="B823" s="125"/>
      <c r="C823" s="125"/>
      <c r="D823" s="125"/>
      <c r="E823" s="12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</row>
    <row r="824" spans="2:17">
      <c r="B824" s="125"/>
      <c r="C824" s="125"/>
      <c r="D824" s="125"/>
      <c r="E824" s="12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</row>
    <row r="825" spans="2:17">
      <c r="B825" s="125"/>
      <c r="C825" s="125"/>
      <c r="D825" s="125"/>
      <c r="E825" s="12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</row>
    <row r="826" spans="2:17">
      <c r="B826" s="125"/>
      <c r="C826" s="125"/>
      <c r="D826" s="125"/>
      <c r="E826" s="12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</row>
    <row r="827" spans="2:17">
      <c r="B827" s="125"/>
      <c r="C827" s="125"/>
      <c r="D827" s="125"/>
      <c r="E827" s="12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</row>
    <row r="828" spans="2:17">
      <c r="B828" s="125"/>
      <c r="C828" s="125"/>
      <c r="D828" s="125"/>
      <c r="E828" s="12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</row>
    <row r="829" spans="2:17">
      <c r="B829" s="125"/>
      <c r="C829" s="125"/>
      <c r="D829" s="125"/>
      <c r="E829" s="12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</row>
    <row r="830" spans="2:17">
      <c r="B830" s="125"/>
      <c r="C830" s="125"/>
      <c r="D830" s="125"/>
      <c r="E830" s="12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</row>
    <row r="831" spans="2:17">
      <c r="B831" s="125"/>
      <c r="C831" s="125"/>
      <c r="D831" s="125"/>
      <c r="E831" s="12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</row>
    <row r="832" spans="2:17">
      <c r="B832" s="125"/>
      <c r="C832" s="125"/>
      <c r="D832" s="125"/>
      <c r="E832" s="12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</row>
    <row r="833" spans="2:17">
      <c r="B833" s="125"/>
      <c r="C833" s="125"/>
      <c r="D833" s="125"/>
      <c r="E833" s="12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</row>
    <row r="834" spans="2:17">
      <c r="B834" s="125"/>
      <c r="C834" s="125"/>
      <c r="D834" s="125"/>
      <c r="E834" s="12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</row>
    <row r="835" spans="2:17">
      <c r="B835" s="125"/>
      <c r="C835" s="125"/>
      <c r="D835" s="125"/>
      <c r="E835" s="12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</row>
    <row r="836" spans="2:17">
      <c r="B836" s="125"/>
      <c r="C836" s="125"/>
      <c r="D836" s="125"/>
      <c r="E836" s="12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</row>
    <row r="837" spans="2:17">
      <c r="B837" s="125"/>
      <c r="C837" s="125"/>
      <c r="D837" s="125"/>
      <c r="E837" s="12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</row>
    <row r="838" spans="2:17">
      <c r="B838" s="125"/>
      <c r="C838" s="125"/>
      <c r="D838" s="125"/>
      <c r="E838" s="12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</row>
    <row r="839" spans="2:17">
      <c r="B839" s="125"/>
      <c r="C839" s="125"/>
      <c r="D839" s="125"/>
      <c r="E839" s="12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</row>
    <row r="840" spans="2:17">
      <c r="B840" s="125"/>
      <c r="C840" s="125"/>
      <c r="D840" s="125"/>
      <c r="E840" s="12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</row>
    <row r="841" spans="2:17">
      <c r="B841" s="125"/>
      <c r="C841" s="125"/>
      <c r="D841" s="125"/>
      <c r="E841" s="12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</row>
    <row r="842" spans="2:17">
      <c r="B842" s="125"/>
      <c r="C842" s="125"/>
      <c r="D842" s="125"/>
      <c r="E842" s="12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</row>
    <row r="843" spans="2:17">
      <c r="B843" s="125"/>
      <c r="C843" s="125"/>
      <c r="D843" s="125"/>
      <c r="E843" s="12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</row>
    <row r="844" spans="2:17">
      <c r="B844" s="125"/>
      <c r="C844" s="125"/>
      <c r="D844" s="125"/>
      <c r="E844" s="12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</row>
    <row r="845" spans="2:17">
      <c r="B845" s="125"/>
      <c r="C845" s="125"/>
      <c r="D845" s="125"/>
      <c r="E845" s="12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</row>
    <row r="846" spans="2:17">
      <c r="B846" s="125"/>
      <c r="C846" s="125"/>
      <c r="D846" s="125"/>
      <c r="E846" s="12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</row>
    <row r="847" spans="2:17">
      <c r="B847" s="125"/>
      <c r="C847" s="125"/>
      <c r="D847" s="125"/>
      <c r="E847" s="12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</row>
    <row r="848" spans="2:17">
      <c r="B848" s="125"/>
      <c r="C848" s="125"/>
      <c r="D848" s="125"/>
      <c r="E848" s="12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</row>
    <row r="849" spans="2:17">
      <c r="B849" s="125"/>
      <c r="C849" s="125"/>
      <c r="D849" s="125"/>
      <c r="E849" s="12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</row>
    <row r="850" spans="2:17">
      <c r="B850" s="125"/>
      <c r="C850" s="125"/>
      <c r="D850" s="125"/>
      <c r="E850" s="12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</row>
    <row r="851" spans="2:17">
      <c r="B851" s="125"/>
      <c r="C851" s="125"/>
      <c r="D851" s="125"/>
      <c r="E851" s="12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</row>
    <row r="852" spans="2:17">
      <c r="B852" s="125"/>
      <c r="C852" s="125"/>
      <c r="D852" s="125"/>
      <c r="E852" s="12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</row>
    <row r="853" spans="2:17">
      <c r="B853" s="125"/>
      <c r="C853" s="125"/>
      <c r="D853" s="125"/>
      <c r="E853" s="12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</row>
    <row r="854" spans="2:17">
      <c r="B854" s="125"/>
      <c r="C854" s="125"/>
      <c r="D854" s="125"/>
      <c r="E854" s="12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</row>
    <row r="855" spans="2:17">
      <c r="B855" s="125"/>
      <c r="C855" s="125"/>
      <c r="D855" s="125"/>
      <c r="E855" s="12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</row>
    <row r="856" spans="2:17">
      <c r="B856" s="125"/>
      <c r="C856" s="125"/>
      <c r="D856" s="125"/>
      <c r="E856" s="12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</row>
    <row r="857" spans="2:17">
      <c r="B857" s="125"/>
      <c r="C857" s="125"/>
      <c r="D857" s="125"/>
      <c r="E857" s="12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</row>
    <row r="858" spans="2:17">
      <c r="B858" s="125"/>
      <c r="C858" s="125"/>
      <c r="D858" s="125"/>
      <c r="E858" s="12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</row>
    <row r="859" spans="2:17">
      <c r="B859" s="125"/>
      <c r="C859" s="125"/>
      <c r="D859" s="125"/>
      <c r="E859" s="12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</row>
    <row r="860" spans="2:17">
      <c r="B860" s="125"/>
      <c r="C860" s="125"/>
      <c r="D860" s="125"/>
      <c r="E860" s="12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</row>
    <row r="861" spans="2:17">
      <c r="B861" s="125"/>
      <c r="C861" s="125"/>
      <c r="D861" s="125"/>
      <c r="E861" s="12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</row>
    <row r="862" spans="2:17">
      <c r="B862" s="125"/>
      <c r="C862" s="125"/>
      <c r="D862" s="125"/>
      <c r="E862" s="12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</row>
    <row r="863" spans="2:17">
      <c r="B863" s="125"/>
      <c r="C863" s="125"/>
      <c r="D863" s="125"/>
      <c r="E863" s="12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</row>
    <row r="864" spans="2:17">
      <c r="B864" s="125"/>
      <c r="C864" s="125"/>
      <c r="D864" s="125"/>
      <c r="E864" s="12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</row>
    <row r="865" spans="2:17">
      <c r="B865" s="125"/>
      <c r="C865" s="125"/>
      <c r="D865" s="125"/>
      <c r="E865" s="12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</row>
    <row r="866" spans="2:17">
      <c r="B866" s="125"/>
      <c r="C866" s="125"/>
      <c r="D866" s="125"/>
      <c r="E866" s="12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</row>
    <row r="867" spans="2:17">
      <c r="B867" s="125"/>
      <c r="C867" s="125"/>
      <c r="D867" s="125"/>
      <c r="E867" s="12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</row>
    <row r="868" spans="2:17">
      <c r="B868" s="125"/>
      <c r="C868" s="125"/>
      <c r="D868" s="125"/>
      <c r="E868" s="12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</row>
    <row r="869" spans="2:17">
      <c r="B869" s="125"/>
      <c r="C869" s="125"/>
      <c r="D869" s="125"/>
      <c r="E869" s="12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</row>
    <row r="870" spans="2:17">
      <c r="B870" s="125"/>
      <c r="C870" s="125"/>
      <c r="D870" s="125"/>
      <c r="E870" s="12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</row>
    <row r="871" spans="2:17">
      <c r="B871" s="125"/>
      <c r="C871" s="125"/>
      <c r="D871" s="125"/>
      <c r="E871" s="12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</row>
    <row r="872" spans="2:17">
      <c r="B872" s="125"/>
      <c r="C872" s="125"/>
      <c r="D872" s="125"/>
      <c r="E872" s="12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</row>
    <row r="873" spans="2:17">
      <c r="B873" s="125"/>
      <c r="C873" s="125"/>
      <c r="D873" s="125"/>
      <c r="E873" s="12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</row>
    <row r="874" spans="2:17">
      <c r="B874" s="125"/>
      <c r="C874" s="125"/>
      <c r="D874" s="125"/>
      <c r="E874" s="12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</row>
    <row r="875" spans="2:17">
      <c r="B875" s="125"/>
      <c r="C875" s="125"/>
      <c r="D875" s="125"/>
      <c r="E875" s="12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</row>
    <row r="876" spans="2:17">
      <c r="B876" s="125"/>
      <c r="C876" s="125"/>
      <c r="D876" s="125"/>
      <c r="E876" s="12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</row>
    <row r="877" spans="2:17">
      <c r="B877" s="125"/>
      <c r="C877" s="125"/>
      <c r="D877" s="125"/>
      <c r="E877" s="12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</row>
    <row r="878" spans="2:17">
      <c r="B878" s="125"/>
      <c r="C878" s="125"/>
      <c r="D878" s="125"/>
      <c r="E878" s="12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</row>
    <row r="879" spans="2:17">
      <c r="B879" s="125"/>
      <c r="C879" s="125"/>
      <c r="D879" s="125"/>
      <c r="E879" s="12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</row>
    <row r="880" spans="2:17">
      <c r="B880" s="125"/>
      <c r="C880" s="125"/>
      <c r="D880" s="125"/>
      <c r="E880" s="12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</row>
    <row r="881" spans="2:17">
      <c r="B881" s="125"/>
      <c r="C881" s="125"/>
      <c r="D881" s="125"/>
      <c r="E881" s="12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</row>
    <row r="882" spans="2:17">
      <c r="B882" s="125"/>
      <c r="C882" s="125"/>
      <c r="D882" s="125"/>
      <c r="E882" s="12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</row>
    <row r="883" spans="2:17">
      <c r="B883" s="125"/>
      <c r="C883" s="125"/>
      <c r="D883" s="125"/>
      <c r="E883" s="12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</row>
    <row r="884" spans="2:17">
      <c r="B884" s="125"/>
      <c r="C884" s="125"/>
      <c r="D884" s="125"/>
      <c r="E884" s="12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</row>
    <row r="885" spans="2:17">
      <c r="B885" s="125"/>
      <c r="C885" s="125"/>
      <c r="D885" s="125"/>
      <c r="E885" s="12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</row>
    <row r="886" spans="2:17">
      <c r="B886" s="125"/>
      <c r="C886" s="125"/>
      <c r="D886" s="125"/>
      <c r="E886" s="12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</row>
    <row r="887" spans="2:17">
      <c r="B887" s="125"/>
      <c r="C887" s="125"/>
      <c r="D887" s="125"/>
      <c r="E887" s="12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</row>
    <row r="888" spans="2:17">
      <c r="B888" s="125"/>
      <c r="C888" s="125"/>
      <c r="D888" s="125"/>
      <c r="E888" s="12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</row>
    <row r="889" spans="2:17">
      <c r="B889" s="125"/>
      <c r="C889" s="125"/>
      <c r="D889" s="125"/>
      <c r="E889" s="12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</row>
    <row r="890" spans="2:17">
      <c r="B890" s="125"/>
      <c r="C890" s="125"/>
      <c r="D890" s="125"/>
      <c r="E890" s="12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</row>
    <row r="891" spans="2:17">
      <c r="B891" s="125"/>
      <c r="C891" s="125"/>
      <c r="D891" s="125"/>
      <c r="E891" s="12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</row>
    <row r="892" spans="2:17">
      <c r="B892" s="125"/>
      <c r="C892" s="125"/>
      <c r="D892" s="125"/>
      <c r="E892" s="12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</row>
    <row r="893" spans="2:17">
      <c r="B893" s="125"/>
      <c r="C893" s="125"/>
      <c r="D893" s="125"/>
      <c r="E893" s="12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</row>
    <row r="894" spans="2:17">
      <c r="B894" s="125"/>
      <c r="C894" s="125"/>
      <c r="D894" s="125"/>
      <c r="E894" s="12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</row>
    <row r="895" spans="2:17">
      <c r="B895" s="125"/>
      <c r="C895" s="125"/>
      <c r="D895" s="125"/>
      <c r="E895" s="12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</row>
    <row r="896" spans="2:17">
      <c r="B896" s="125"/>
      <c r="C896" s="125"/>
      <c r="D896" s="125"/>
      <c r="E896" s="12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</row>
    <row r="897" spans="2:17">
      <c r="B897" s="125"/>
      <c r="C897" s="125"/>
      <c r="D897" s="125"/>
      <c r="E897" s="12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</row>
    <row r="898" spans="2:17">
      <c r="B898" s="125"/>
      <c r="C898" s="125"/>
      <c r="D898" s="125"/>
      <c r="E898" s="12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</row>
    <row r="899" spans="2:17">
      <c r="B899" s="125"/>
      <c r="C899" s="125"/>
      <c r="D899" s="125"/>
      <c r="E899" s="12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</row>
    <row r="900" spans="2:17">
      <c r="B900" s="125"/>
      <c r="C900" s="125"/>
      <c r="D900" s="125"/>
      <c r="E900" s="12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</row>
    <row r="901" spans="2:17">
      <c r="B901" s="125"/>
      <c r="C901" s="125"/>
      <c r="D901" s="125"/>
      <c r="E901" s="12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</row>
    <row r="902" spans="2:17">
      <c r="B902" s="125"/>
      <c r="C902" s="125"/>
      <c r="D902" s="125"/>
      <c r="E902" s="12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</row>
    <row r="903" spans="2:17">
      <c r="B903" s="125"/>
      <c r="C903" s="125"/>
      <c r="D903" s="125"/>
      <c r="E903" s="12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</row>
    <row r="904" spans="2:17">
      <c r="B904" s="125"/>
      <c r="C904" s="125"/>
      <c r="D904" s="125"/>
      <c r="E904" s="12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</row>
    <row r="905" spans="2:17">
      <c r="B905" s="125"/>
      <c r="C905" s="125"/>
      <c r="D905" s="125"/>
      <c r="E905" s="12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</row>
    <row r="906" spans="2:17">
      <c r="B906" s="125"/>
      <c r="C906" s="125"/>
      <c r="D906" s="125"/>
      <c r="E906" s="12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</row>
    <row r="907" spans="2:17">
      <c r="B907" s="125"/>
      <c r="C907" s="125"/>
      <c r="D907" s="125"/>
      <c r="E907" s="12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</row>
    <row r="908" spans="2:17">
      <c r="B908" s="125"/>
      <c r="C908" s="125"/>
      <c r="D908" s="125"/>
      <c r="E908" s="12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</row>
    <row r="909" spans="2:17">
      <c r="B909" s="125"/>
      <c r="C909" s="125"/>
      <c r="D909" s="125"/>
      <c r="E909" s="12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</row>
    <row r="910" spans="2:17">
      <c r="B910" s="125"/>
      <c r="C910" s="125"/>
      <c r="D910" s="125"/>
      <c r="E910" s="12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</row>
    <row r="911" spans="2:17">
      <c r="B911" s="125"/>
      <c r="C911" s="125"/>
      <c r="D911" s="125"/>
      <c r="E911" s="12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</row>
    <row r="912" spans="2:17">
      <c r="B912" s="125"/>
      <c r="C912" s="125"/>
      <c r="D912" s="125"/>
      <c r="E912" s="12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</row>
    <row r="913" spans="2:17">
      <c r="B913" s="125"/>
      <c r="C913" s="125"/>
      <c r="D913" s="125"/>
      <c r="E913" s="12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</row>
    <row r="914" spans="2:17">
      <c r="B914" s="125"/>
      <c r="C914" s="125"/>
      <c r="D914" s="125"/>
      <c r="E914" s="12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</row>
    <row r="915" spans="2:17">
      <c r="B915" s="125"/>
      <c r="C915" s="125"/>
      <c r="D915" s="125"/>
      <c r="E915" s="12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</row>
    <row r="916" spans="2:17">
      <c r="B916" s="125"/>
      <c r="C916" s="125"/>
      <c r="D916" s="125"/>
      <c r="E916" s="12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</row>
    <row r="917" spans="2:17">
      <c r="B917" s="125"/>
      <c r="C917" s="125"/>
      <c r="D917" s="125"/>
      <c r="E917" s="12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</row>
    <row r="918" spans="2:17">
      <c r="B918" s="125"/>
      <c r="C918" s="125"/>
      <c r="D918" s="125"/>
      <c r="E918" s="12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</row>
    <row r="919" spans="2:17">
      <c r="B919" s="125"/>
      <c r="C919" s="125"/>
      <c r="D919" s="125"/>
      <c r="E919" s="12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</row>
    <row r="920" spans="2:17">
      <c r="B920" s="125"/>
      <c r="C920" s="125"/>
      <c r="D920" s="125"/>
      <c r="E920" s="12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</row>
    <row r="921" spans="2:17">
      <c r="B921" s="125"/>
      <c r="C921" s="125"/>
      <c r="D921" s="125"/>
      <c r="E921" s="12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</row>
    <row r="922" spans="2:17">
      <c r="B922" s="125"/>
      <c r="C922" s="125"/>
      <c r="D922" s="125"/>
      <c r="E922" s="12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</row>
    <row r="923" spans="2:17">
      <c r="B923" s="125"/>
      <c r="C923" s="125"/>
      <c r="D923" s="125"/>
      <c r="E923" s="12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</row>
    <row r="924" spans="2:17">
      <c r="B924" s="125"/>
      <c r="C924" s="125"/>
      <c r="D924" s="125"/>
      <c r="E924" s="12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</row>
    <row r="925" spans="2:17">
      <c r="B925" s="125"/>
      <c r="C925" s="125"/>
      <c r="D925" s="125"/>
      <c r="E925" s="12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</row>
    <row r="926" spans="2:17">
      <c r="B926" s="125"/>
      <c r="C926" s="125"/>
      <c r="D926" s="125"/>
      <c r="E926" s="12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</row>
    <row r="927" spans="2:17">
      <c r="B927" s="125"/>
      <c r="C927" s="125"/>
      <c r="D927" s="125"/>
      <c r="E927" s="12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</row>
    <row r="928" spans="2:17">
      <c r="B928" s="125"/>
      <c r="C928" s="125"/>
      <c r="D928" s="125"/>
      <c r="E928" s="12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</row>
    <row r="929" spans="2:17">
      <c r="B929" s="125"/>
      <c r="C929" s="125"/>
      <c r="D929" s="125"/>
      <c r="E929" s="12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</row>
    <row r="930" spans="2:17">
      <c r="B930" s="125"/>
      <c r="C930" s="125"/>
      <c r="D930" s="125"/>
      <c r="E930" s="12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</row>
    <row r="931" spans="2:17">
      <c r="B931" s="125"/>
      <c r="C931" s="125"/>
      <c r="D931" s="125"/>
      <c r="E931" s="12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</row>
    <row r="932" spans="2:17">
      <c r="B932" s="125"/>
      <c r="C932" s="125"/>
      <c r="D932" s="125"/>
      <c r="E932" s="12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</row>
    <row r="933" spans="2:17">
      <c r="B933" s="125"/>
      <c r="C933" s="125"/>
      <c r="D933" s="125"/>
      <c r="E933" s="12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</row>
    <row r="934" spans="2:17">
      <c r="B934" s="125"/>
      <c r="C934" s="125"/>
      <c r="D934" s="125"/>
      <c r="E934" s="12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</row>
    <row r="935" spans="2:17">
      <c r="B935" s="125"/>
      <c r="C935" s="125"/>
      <c r="D935" s="125"/>
      <c r="E935" s="12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</row>
    <row r="936" spans="2:17">
      <c r="B936" s="125"/>
      <c r="C936" s="125"/>
      <c r="D936" s="125"/>
      <c r="E936" s="12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</row>
    <row r="937" spans="2:17">
      <c r="B937" s="125"/>
      <c r="C937" s="125"/>
      <c r="D937" s="125"/>
      <c r="E937" s="12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</row>
    <row r="938" spans="2:17">
      <c r="B938" s="125"/>
      <c r="C938" s="125"/>
      <c r="D938" s="125"/>
      <c r="E938" s="12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</row>
    <row r="939" spans="2:17">
      <c r="B939" s="125"/>
      <c r="C939" s="125"/>
      <c r="D939" s="125"/>
      <c r="E939" s="12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</row>
    <row r="940" spans="2:17">
      <c r="B940" s="125"/>
      <c r="C940" s="125"/>
      <c r="D940" s="125"/>
      <c r="E940" s="12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</row>
    <row r="941" spans="2:17">
      <c r="B941" s="125"/>
      <c r="C941" s="125"/>
      <c r="D941" s="125"/>
      <c r="E941" s="12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</row>
    <row r="942" spans="2:17">
      <c r="B942" s="125"/>
      <c r="C942" s="125"/>
      <c r="D942" s="125"/>
      <c r="E942" s="12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</row>
    <row r="943" spans="2:17">
      <c r="B943" s="125"/>
      <c r="C943" s="125"/>
      <c r="D943" s="125"/>
      <c r="E943" s="12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</row>
    <row r="944" spans="2:17">
      <c r="B944" s="125"/>
      <c r="C944" s="125"/>
      <c r="D944" s="125"/>
      <c r="E944" s="12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</row>
    <row r="945" spans="2:17">
      <c r="B945" s="125"/>
      <c r="C945" s="125"/>
      <c r="D945" s="125"/>
      <c r="E945" s="12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</row>
    <row r="946" spans="2:17">
      <c r="B946" s="125"/>
      <c r="C946" s="125"/>
      <c r="D946" s="125"/>
      <c r="E946" s="12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</row>
    <row r="947" spans="2:17">
      <c r="B947" s="125"/>
      <c r="C947" s="125"/>
      <c r="D947" s="125"/>
      <c r="E947" s="12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</row>
    <row r="948" spans="2:17">
      <c r="B948" s="125"/>
      <c r="C948" s="125"/>
      <c r="D948" s="125"/>
      <c r="E948" s="12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</row>
    <row r="949" spans="2:17">
      <c r="B949" s="125"/>
      <c r="C949" s="125"/>
      <c r="D949" s="125"/>
      <c r="E949" s="12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</row>
    <row r="950" spans="2:17">
      <c r="B950" s="125"/>
      <c r="C950" s="125"/>
      <c r="D950" s="125"/>
      <c r="E950" s="12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</row>
    <row r="951" spans="2:17">
      <c r="B951" s="125"/>
      <c r="C951" s="125"/>
      <c r="D951" s="125"/>
      <c r="E951" s="12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</row>
    <row r="952" spans="2:17">
      <c r="B952" s="125"/>
      <c r="C952" s="125"/>
      <c r="D952" s="125"/>
      <c r="E952" s="12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</row>
    <row r="953" spans="2:17">
      <c r="B953" s="125"/>
      <c r="C953" s="125"/>
      <c r="D953" s="125"/>
      <c r="E953" s="12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</row>
    <row r="954" spans="2:17">
      <c r="B954" s="125"/>
      <c r="C954" s="125"/>
      <c r="D954" s="125"/>
      <c r="E954" s="12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</row>
    <row r="955" spans="2:17">
      <c r="B955" s="125"/>
      <c r="C955" s="125"/>
      <c r="D955" s="125"/>
      <c r="E955" s="12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</row>
    <row r="956" spans="2:17">
      <c r="B956" s="125"/>
      <c r="C956" s="125"/>
      <c r="D956" s="125"/>
      <c r="E956" s="12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</row>
    <row r="957" spans="2:17">
      <c r="B957" s="125"/>
      <c r="C957" s="125"/>
      <c r="D957" s="125"/>
      <c r="E957" s="12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</row>
    <row r="958" spans="2:17">
      <c r="B958" s="125"/>
      <c r="C958" s="125"/>
      <c r="D958" s="125"/>
      <c r="E958" s="12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</row>
    <row r="959" spans="2:17">
      <c r="B959" s="125"/>
      <c r="C959" s="125"/>
      <c r="D959" s="125"/>
      <c r="E959" s="12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</row>
    <row r="960" spans="2:17">
      <c r="B960" s="125"/>
      <c r="C960" s="125"/>
      <c r="D960" s="125"/>
      <c r="E960" s="12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</row>
    <row r="961" spans="2:17">
      <c r="B961" s="125"/>
      <c r="C961" s="125"/>
      <c r="D961" s="125"/>
      <c r="E961" s="12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</row>
    <row r="962" spans="2:17">
      <c r="B962" s="125"/>
      <c r="C962" s="125"/>
      <c r="D962" s="125"/>
      <c r="E962" s="12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</row>
    <row r="963" spans="2:17">
      <c r="B963" s="125"/>
      <c r="C963" s="125"/>
      <c r="D963" s="125"/>
      <c r="E963" s="12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</row>
    <row r="964" spans="2:17">
      <c r="B964" s="125"/>
      <c r="C964" s="125"/>
      <c r="D964" s="125"/>
      <c r="E964" s="12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</row>
    <row r="965" spans="2:17">
      <c r="B965" s="125"/>
      <c r="C965" s="125"/>
      <c r="D965" s="125"/>
      <c r="E965" s="12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</row>
    <row r="966" spans="2:17">
      <c r="B966" s="125"/>
      <c r="C966" s="125"/>
      <c r="D966" s="125"/>
      <c r="E966" s="12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</row>
    <row r="967" spans="2:17">
      <c r="B967" s="125"/>
      <c r="C967" s="125"/>
      <c r="D967" s="125"/>
      <c r="E967" s="12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</row>
    <row r="968" spans="2:17">
      <c r="B968" s="125"/>
      <c r="C968" s="125"/>
      <c r="D968" s="125"/>
      <c r="E968" s="12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</row>
    <row r="969" spans="2:17">
      <c r="B969" s="125"/>
      <c r="C969" s="125"/>
      <c r="D969" s="125"/>
      <c r="E969" s="12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</row>
    <row r="970" spans="2:17">
      <c r="B970" s="125"/>
      <c r="C970" s="125"/>
      <c r="D970" s="125"/>
      <c r="E970" s="12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</row>
    <row r="971" spans="2:17">
      <c r="B971" s="125"/>
      <c r="C971" s="125"/>
      <c r="D971" s="125"/>
      <c r="E971" s="12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</row>
    <row r="972" spans="2:17">
      <c r="B972" s="125"/>
      <c r="C972" s="125"/>
      <c r="D972" s="125"/>
      <c r="E972" s="12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</row>
    <row r="973" spans="2:17">
      <c r="B973" s="125"/>
      <c r="C973" s="125"/>
      <c r="D973" s="125"/>
      <c r="E973" s="12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</row>
    <row r="974" spans="2:17">
      <c r="B974" s="125"/>
      <c r="C974" s="125"/>
      <c r="D974" s="125"/>
      <c r="E974" s="12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</row>
    <row r="975" spans="2:17">
      <c r="B975" s="125"/>
      <c r="C975" s="125"/>
      <c r="D975" s="125"/>
      <c r="E975" s="12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</row>
    <row r="976" spans="2:17">
      <c r="B976" s="125"/>
      <c r="C976" s="125"/>
      <c r="D976" s="125"/>
      <c r="E976" s="12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</row>
    <row r="977" spans="2:17">
      <c r="B977" s="125"/>
      <c r="C977" s="125"/>
      <c r="D977" s="125"/>
      <c r="E977" s="12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</row>
    <row r="978" spans="2:17">
      <c r="B978" s="125"/>
      <c r="C978" s="125"/>
      <c r="D978" s="125"/>
      <c r="E978" s="12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</row>
    <row r="979" spans="2:17">
      <c r="B979" s="125"/>
      <c r="C979" s="125"/>
      <c r="D979" s="125"/>
      <c r="E979" s="12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</row>
    <row r="980" spans="2:17">
      <c r="B980" s="125"/>
      <c r="C980" s="125"/>
      <c r="D980" s="125"/>
      <c r="E980" s="12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</row>
    <row r="981" spans="2:17">
      <c r="B981" s="125"/>
      <c r="C981" s="125"/>
      <c r="D981" s="125"/>
      <c r="E981" s="12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</row>
    <row r="982" spans="2:17">
      <c r="B982" s="125"/>
      <c r="C982" s="125"/>
      <c r="D982" s="125"/>
      <c r="E982" s="12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</row>
    <row r="983" spans="2:17">
      <c r="B983" s="125"/>
      <c r="C983" s="125"/>
      <c r="D983" s="125"/>
      <c r="E983" s="12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</row>
    <row r="984" spans="2:17">
      <c r="B984" s="125"/>
      <c r="C984" s="125"/>
      <c r="D984" s="125"/>
      <c r="E984" s="12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</row>
    <row r="985" spans="2:17">
      <c r="B985" s="125"/>
      <c r="C985" s="125"/>
      <c r="D985" s="125"/>
      <c r="E985" s="12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</row>
    <row r="986" spans="2:17">
      <c r="B986" s="125"/>
      <c r="C986" s="125"/>
      <c r="D986" s="125"/>
      <c r="E986" s="12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</row>
    <row r="987" spans="2:17">
      <c r="B987" s="125"/>
      <c r="C987" s="125"/>
      <c r="D987" s="125"/>
      <c r="E987" s="12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</row>
    <row r="988" spans="2:17">
      <c r="B988" s="125"/>
      <c r="C988" s="125"/>
      <c r="D988" s="125"/>
      <c r="E988" s="12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</row>
    <row r="989" spans="2:17">
      <c r="B989" s="125"/>
      <c r="C989" s="125"/>
      <c r="D989" s="125"/>
      <c r="E989" s="12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</row>
    <row r="990" spans="2:17">
      <c r="B990" s="125"/>
      <c r="C990" s="125"/>
      <c r="D990" s="125"/>
      <c r="E990" s="12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</row>
    <row r="991" spans="2:17">
      <c r="B991" s="125"/>
      <c r="C991" s="125"/>
      <c r="D991" s="125"/>
      <c r="E991" s="12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</row>
    <row r="992" spans="2:17">
      <c r="B992" s="125"/>
      <c r="C992" s="125"/>
      <c r="D992" s="125"/>
      <c r="E992" s="12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</row>
    <row r="993" spans="2:17">
      <c r="B993" s="125"/>
      <c r="C993" s="125"/>
      <c r="D993" s="125"/>
      <c r="E993" s="12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</row>
    <row r="994" spans="2:17">
      <c r="B994" s="125"/>
      <c r="C994" s="125"/>
      <c r="D994" s="125"/>
      <c r="E994" s="12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</row>
    <row r="995" spans="2:17">
      <c r="B995" s="125"/>
      <c r="C995" s="125"/>
      <c r="D995" s="125"/>
      <c r="E995" s="12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</row>
    <row r="996" spans="2:17">
      <c r="B996" s="125"/>
      <c r="C996" s="125"/>
      <c r="D996" s="125"/>
      <c r="E996" s="12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</row>
    <row r="997" spans="2:17">
      <c r="B997" s="125"/>
      <c r="C997" s="125"/>
      <c r="D997" s="125"/>
      <c r="E997" s="12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</row>
    <row r="998" spans="2:17">
      <c r="B998" s="125"/>
      <c r="C998" s="125"/>
      <c r="D998" s="125"/>
      <c r="E998" s="12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</row>
    <row r="999" spans="2:17">
      <c r="B999" s="125"/>
      <c r="C999" s="125"/>
      <c r="D999" s="125"/>
      <c r="E999" s="12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</row>
    <row r="1000" spans="2:17">
      <c r="B1000" s="125"/>
      <c r="C1000" s="125"/>
      <c r="D1000" s="125"/>
      <c r="E1000" s="12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</row>
    <row r="1001" spans="2:17">
      <c r="B1001" s="125"/>
      <c r="C1001" s="125"/>
      <c r="D1001" s="125"/>
      <c r="E1001" s="12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</row>
    <row r="1002" spans="2:17">
      <c r="B1002" s="125"/>
      <c r="C1002" s="125"/>
      <c r="D1002" s="125"/>
      <c r="E1002" s="12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</row>
    <row r="1003" spans="2:17">
      <c r="B1003" s="125"/>
      <c r="C1003" s="125"/>
      <c r="D1003" s="125"/>
      <c r="E1003" s="12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</row>
    <row r="1004" spans="2:17">
      <c r="B1004" s="125"/>
      <c r="C1004" s="125"/>
      <c r="D1004" s="125"/>
      <c r="E1004" s="12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</row>
    <row r="1005" spans="2:17">
      <c r="B1005" s="125"/>
      <c r="C1005" s="125"/>
      <c r="D1005" s="125"/>
      <c r="E1005" s="12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</row>
    <row r="1006" spans="2:17">
      <c r="B1006" s="125"/>
      <c r="C1006" s="125"/>
      <c r="D1006" s="125"/>
      <c r="E1006" s="12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</row>
    <row r="1007" spans="2:17">
      <c r="B1007" s="125"/>
      <c r="C1007" s="125"/>
      <c r="D1007" s="125"/>
      <c r="E1007" s="12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</row>
    <row r="1008" spans="2:17">
      <c r="B1008" s="125"/>
      <c r="C1008" s="125"/>
      <c r="D1008" s="125"/>
      <c r="E1008" s="12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</row>
    <row r="1009" spans="2:17">
      <c r="B1009" s="125"/>
      <c r="C1009" s="125"/>
      <c r="D1009" s="125"/>
      <c r="E1009" s="12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</row>
    <row r="1010" spans="2:17">
      <c r="B1010" s="125"/>
      <c r="C1010" s="125"/>
      <c r="D1010" s="125"/>
      <c r="E1010" s="12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</row>
    <row r="1011" spans="2:17">
      <c r="B1011" s="125"/>
      <c r="C1011" s="125"/>
      <c r="D1011" s="125"/>
      <c r="E1011" s="12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</row>
    <row r="1012" spans="2:17">
      <c r="B1012" s="125"/>
      <c r="C1012" s="125"/>
      <c r="D1012" s="125"/>
      <c r="E1012" s="12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</row>
    <row r="1013" spans="2:17">
      <c r="B1013" s="125"/>
      <c r="C1013" s="125"/>
      <c r="D1013" s="125"/>
      <c r="E1013" s="12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</row>
    <row r="1014" spans="2:17">
      <c r="B1014" s="125"/>
      <c r="C1014" s="125"/>
      <c r="D1014" s="125"/>
      <c r="E1014" s="12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</row>
    <row r="1015" spans="2:17">
      <c r="B1015" s="125"/>
      <c r="C1015" s="125"/>
      <c r="D1015" s="125"/>
      <c r="E1015" s="12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</row>
    <row r="1016" spans="2:17">
      <c r="B1016" s="125"/>
      <c r="C1016" s="125"/>
      <c r="D1016" s="125"/>
      <c r="E1016" s="12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</row>
    <row r="1017" spans="2:17">
      <c r="B1017" s="125"/>
      <c r="C1017" s="125"/>
      <c r="D1017" s="125"/>
      <c r="E1017" s="12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</row>
    <row r="1018" spans="2:17">
      <c r="B1018" s="125"/>
      <c r="C1018" s="125"/>
      <c r="D1018" s="125"/>
      <c r="E1018" s="12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</row>
    <row r="1019" spans="2:17">
      <c r="B1019" s="125"/>
      <c r="C1019" s="125"/>
      <c r="D1019" s="125"/>
      <c r="E1019" s="12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</row>
    <row r="1020" spans="2:17">
      <c r="B1020" s="125"/>
      <c r="C1020" s="125"/>
      <c r="D1020" s="125"/>
      <c r="E1020" s="12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</row>
    <row r="1021" spans="2:17">
      <c r="B1021" s="125"/>
      <c r="C1021" s="125"/>
      <c r="D1021" s="125"/>
      <c r="E1021" s="12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</row>
    <row r="1022" spans="2:17">
      <c r="B1022" s="125"/>
      <c r="C1022" s="125"/>
      <c r="D1022" s="125"/>
      <c r="E1022" s="12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</row>
    <row r="1023" spans="2:17">
      <c r="B1023" s="125"/>
      <c r="C1023" s="125"/>
      <c r="D1023" s="125"/>
      <c r="E1023" s="12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</row>
    <row r="1024" spans="2:17">
      <c r="B1024" s="125"/>
      <c r="C1024" s="125"/>
      <c r="D1024" s="125"/>
      <c r="E1024" s="12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</row>
    <row r="1025" spans="2:17">
      <c r="B1025" s="125"/>
      <c r="C1025" s="125"/>
      <c r="D1025" s="125"/>
      <c r="E1025" s="12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</row>
    <row r="1026" spans="2:17">
      <c r="B1026" s="125"/>
      <c r="C1026" s="125"/>
      <c r="D1026" s="125"/>
      <c r="E1026" s="12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</row>
    <row r="1027" spans="2:17">
      <c r="B1027" s="125"/>
      <c r="C1027" s="125"/>
      <c r="D1027" s="125"/>
      <c r="E1027" s="12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</row>
    <row r="1028" spans="2:17">
      <c r="B1028" s="125"/>
      <c r="C1028" s="125"/>
      <c r="D1028" s="125"/>
      <c r="E1028" s="12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</row>
    <row r="1029" spans="2:17">
      <c r="B1029" s="125"/>
      <c r="C1029" s="125"/>
      <c r="D1029" s="125"/>
      <c r="E1029" s="12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</row>
    <row r="1030" spans="2:17">
      <c r="B1030" s="125"/>
      <c r="C1030" s="125"/>
      <c r="D1030" s="125"/>
      <c r="E1030" s="12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</row>
    <row r="1031" spans="2:17">
      <c r="B1031" s="125"/>
      <c r="C1031" s="125"/>
      <c r="D1031" s="125"/>
      <c r="E1031" s="12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</row>
    <row r="1032" spans="2:17">
      <c r="B1032" s="125"/>
      <c r="C1032" s="125"/>
      <c r="D1032" s="125"/>
      <c r="E1032" s="12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</row>
    <row r="1033" spans="2:17">
      <c r="B1033" s="125"/>
      <c r="C1033" s="125"/>
      <c r="D1033" s="125"/>
      <c r="E1033" s="12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</row>
    <row r="1034" spans="2:17">
      <c r="B1034" s="125"/>
      <c r="C1034" s="125"/>
      <c r="D1034" s="125"/>
      <c r="E1034" s="12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</row>
    <row r="1035" spans="2:17">
      <c r="B1035" s="125"/>
      <c r="C1035" s="125"/>
      <c r="D1035" s="125"/>
      <c r="E1035" s="12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</row>
    <row r="1036" spans="2:17">
      <c r="B1036" s="125"/>
      <c r="C1036" s="125"/>
      <c r="D1036" s="125"/>
      <c r="E1036" s="12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</row>
    <row r="1037" spans="2:17">
      <c r="B1037" s="125"/>
      <c r="C1037" s="125"/>
      <c r="D1037" s="125"/>
      <c r="E1037" s="12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</row>
    <row r="1038" spans="2:17">
      <c r="B1038" s="125"/>
      <c r="C1038" s="125"/>
      <c r="D1038" s="125"/>
      <c r="E1038" s="12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</row>
    <row r="1039" spans="2:17">
      <c r="B1039" s="125"/>
      <c r="C1039" s="125"/>
      <c r="D1039" s="125"/>
      <c r="E1039" s="12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</row>
    <row r="1040" spans="2:17">
      <c r="B1040" s="125"/>
      <c r="C1040" s="125"/>
      <c r="D1040" s="125"/>
      <c r="E1040" s="12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</row>
    <row r="1041" spans="2:17">
      <c r="B1041" s="125"/>
      <c r="C1041" s="125"/>
      <c r="D1041" s="125"/>
      <c r="E1041" s="12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</row>
    <row r="1042" spans="2:17">
      <c r="B1042" s="125"/>
      <c r="C1042" s="125"/>
      <c r="D1042" s="125"/>
      <c r="E1042" s="12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</row>
    <row r="1043" spans="2:17">
      <c r="B1043" s="125"/>
      <c r="C1043" s="125"/>
      <c r="D1043" s="125"/>
      <c r="E1043" s="12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</row>
    <row r="1044" spans="2:17">
      <c r="B1044" s="125"/>
      <c r="C1044" s="125"/>
      <c r="D1044" s="125"/>
      <c r="E1044" s="12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</row>
    <row r="1045" spans="2:17">
      <c r="B1045" s="125"/>
      <c r="C1045" s="125"/>
      <c r="D1045" s="125"/>
      <c r="E1045" s="12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</row>
    <row r="1046" spans="2:17">
      <c r="B1046" s="125"/>
      <c r="C1046" s="125"/>
      <c r="D1046" s="125"/>
      <c r="E1046" s="12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</row>
    <row r="1047" spans="2:17">
      <c r="B1047" s="125"/>
      <c r="C1047" s="125"/>
      <c r="D1047" s="125"/>
      <c r="E1047" s="12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</row>
    <row r="1048" spans="2:17">
      <c r="B1048" s="125"/>
      <c r="C1048" s="125"/>
      <c r="D1048" s="125"/>
      <c r="E1048" s="12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</row>
    <row r="1049" spans="2:17">
      <c r="B1049" s="125"/>
      <c r="C1049" s="125"/>
      <c r="D1049" s="125"/>
      <c r="E1049" s="12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</row>
    <row r="1050" spans="2:17">
      <c r="B1050" s="125"/>
      <c r="C1050" s="125"/>
      <c r="D1050" s="125"/>
      <c r="E1050" s="12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</row>
    <row r="1051" spans="2:17">
      <c r="B1051" s="125"/>
      <c r="C1051" s="125"/>
      <c r="D1051" s="125"/>
      <c r="E1051" s="12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</row>
    <row r="1052" spans="2:17">
      <c r="B1052" s="125"/>
      <c r="C1052" s="125"/>
      <c r="D1052" s="125"/>
      <c r="E1052" s="12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</row>
    <row r="1053" spans="2:17">
      <c r="B1053" s="125"/>
      <c r="C1053" s="125"/>
      <c r="D1053" s="125"/>
      <c r="E1053" s="12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</row>
    <row r="1054" spans="2:17">
      <c r="B1054" s="125"/>
      <c r="C1054" s="125"/>
      <c r="D1054" s="125"/>
      <c r="E1054" s="12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</row>
    <row r="1055" spans="2:17">
      <c r="B1055" s="125"/>
      <c r="C1055" s="125"/>
      <c r="D1055" s="125"/>
      <c r="E1055" s="12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</row>
    <row r="1056" spans="2:17">
      <c r="B1056" s="125"/>
      <c r="C1056" s="125"/>
      <c r="D1056" s="125"/>
      <c r="E1056" s="12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</row>
    <row r="1057" spans="2:17">
      <c r="B1057" s="125"/>
      <c r="C1057" s="125"/>
      <c r="D1057" s="125"/>
      <c r="E1057" s="12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</row>
    <row r="1058" spans="2:17">
      <c r="B1058" s="125"/>
      <c r="C1058" s="125"/>
      <c r="D1058" s="125"/>
      <c r="E1058" s="12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</row>
    <row r="1059" spans="2:17">
      <c r="B1059" s="125"/>
      <c r="C1059" s="125"/>
      <c r="D1059" s="125"/>
      <c r="E1059" s="12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</row>
    <row r="1060" spans="2:17">
      <c r="B1060" s="125"/>
      <c r="C1060" s="125"/>
      <c r="D1060" s="125"/>
      <c r="E1060" s="12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</row>
    <row r="1061" spans="2:17">
      <c r="B1061" s="125"/>
      <c r="C1061" s="125"/>
      <c r="D1061" s="125"/>
      <c r="E1061" s="12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</row>
    <row r="1062" spans="2:17">
      <c r="B1062" s="125"/>
      <c r="C1062" s="125"/>
      <c r="D1062" s="125"/>
      <c r="E1062" s="12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</row>
    <row r="1063" spans="2:17">
      <c r="B1063" s="125"/>
      <c r="C1063" s="125"/>
      <c r="D1063" s="125"/>
      <c r="E1063" s="12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</row>
    <row r="1064" spans="2:17">
      <c r="B1064" s="125"/>
      <c r="C1064" s="125"/>
      <c r="D1064" s="125"/>
      <c r="E1064" s="12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</row>
    <row r="1065" spans="2:17">
      <c r="B1065" s="125"/>
      <c r="C1065" s="125"/>
      <c r="D1065" s="125"/>
      <c r="E1065" s="12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</row>
    <row r="1066" spans="2:17">
      <c r="B1066" s="125"/>
      <c r="C1066" s="125"/>
      <c r="D1066" s="125"/>
      <c r="E1066" s="12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</row>
  </sheetData>
  <sheetProtection sheet="1" objects="1" scenarios="1"/>
  <mergeCells count="1">
    <mergeCell ref="B6:Q6"/>
  </mergeCells>
  <phoneticPr fontId="3" type="noConversion"/>
  <conditionalFormatting sqref="B58:B131">
    <cfRule type="cellIs" dxfId="9" priority="42" operator="equal">
      <formula>2958465</formula>
    </cfRule>
    <cfRule type="cellIs" dxfId="8" priority="43" operator="equal">
      <formula>"NR3"</formula>
    </cfRule>
    <cfRule type="cellIs" dxfId="7" priority="44" operator="equal">
      <formula>"דירוג פנימי"</formula>
    </cfRule>
  </conditionalFormatting>
  <conditionalFormatting sqref="B58:B131">
    <cfRule type="cellIs" dxfId="6" priority="41" operator="equal">
      <formula>2958465</formula>
    </cfRule>
  </conditionalFormatting>
  <conditionalFormatting sqref="B11:B12 B39:B43 B16:B18 B32:B34">
    <cfRule type="cellIs" dxfId="5" priority="40" operator="equal">
      <formula>"NR3"</formula>
    </cfRule>
  </conditionalFormatting>
  <conditionalFormatting sqref="B13:B15">
    <cfRule type="cellIs" dxfId="4" priority="34" operator="equal">
      <formula>"NR3"</formula>
    </cfRule>
  </conditionalFormatting>
  <conditionalFormatting sqref="B19:B31">
    <cfRule type="cellIs" dxfId="3" priority="28" operator="equal">
      <formula>"NR3"</formula>
    </cfRule>
  </conditionalFormatting>
  <dataValidations count="1">
    <dataValidation allowBlank="1" showInputMessage="1" showErrorMessage="1" sqref="D1:Q9 C5:C9 A1:A1048576 B1:B9 B132:Q1048576 B35:B38 B13:B15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139</v>
      </c>
      <c r="C1" s="77" t="s" vm="1">
        <v>204</v>
      </c>
    </row>
    <row r="2" spans="2:15">
      <c r="B2" s="56" t="s">
        <v>138</v>
      </c>
      <c r="C2" s="77" t="s">
        <v>205</v>
      </c>
    </row>
    <row r="3" spans="2:15">
      <c r="B3" s="56" t="s">
        <v>140</v>
      </c>
      <c r="C3" s="77" t="s">
        <v>206</v>
      </c>
    </row>
    <row r="4" spans="2:15">
      <c r="B4" s="56" t="s">
        <v>141</v>
      </c>
      <c r="C4" s="77">
        <v>2148</v>
      </c>
    </row>
    <row r="6" spans="2:15" ht="26.25" customHeight="1">
      <c r="B6" s="148" t="s">
        <v>166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s="3" customFormat="1" ht="78.75">
      <c r="B7" s="59" t="s">
        <v>113</v>
      </c>
      <c r="C7" s="60" t="s">
        <v>43</v>
      </c>
      <c r="D7" s="60" t="s">
        <v>114</v>
      </c>
      <c r="E7" s="60" t="s">
        <v>15</v>
      </c>
      <c r="F7" s="60" t="s">
        <v>61</v>
      </c>
      <c r="G7" s="60" t="s">
        <v>18</v>
      </c>
      <c r="H7" s="60" t="s">
        <v>98</v>
      </c>
      <c r="I7" s="60" t="s">
        <v>49</v>
      </c>
      <c r="J7" s="60" t="s">
        <v>19</v>
      </c>
      <c r="K7" s="60" t="s">
        <v>187</v>
      </c>
      <c r="L7" s="60" t="s">
        <v>186</v>
      </c>
      <c r="M7" s="60" t="s">
        <v>107</v>
      </c>
      <c r="N7" s="60" t="s">
        <v>142</v>
      </c>
      <c r="O7" s="62" t="s">
        <v>144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194</v>
      </c>
      <c r="L8" s="32"/>
      <c r="M8" s="32" t="s">
        <v>190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2:15" ht="20.25" customHeight="1">
      <c r="B11" s="123" t="s">
        <v>203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23" t="s">
        <v>185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23" t="s">
        <v>193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125"/>
      <c r="C110" s="125"/>
      <c r="D110" s="12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25"/>
      <c r="C111" s="125"/>
      <c r="D111" s="12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25"/>
      <c r="C112" s="125"/>
      <c r="D112" s="12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25"/>
      <c r="C113" s="125"/>
      <c r="D113" s="12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25"/>
      <c r="C114" s="125"/>
      <c r="D114" s="12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25"/>
      <c r="C115" s="125"/>
      <c r="D115" s="12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25"/>
      <c r="C116" s="125"/>
      <c r="D116" s="12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25"/>
      <c r="C117" s="125"/>
      <c r="D117" s="12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25"/>
      <c r="C118" s="125"/>
      <c r="D118" s="12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25"/>
      <c r="C119" s="125"/>
      <c r="D119" s="12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25"/>
      <c r="C120" s="125"/>
      <c r="D120" s="12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25"/>
      <c r="C121" s="125"/>
      <c r="D121" s="12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25"/>
      <c r="C122" s="125"/>
      <c r="D122" s="12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25"/>
      <c r="C123" s="125"/>
      <c r="D123" s="12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25"/>
      <c r="C124" s="125"/>
      <c r="D124" s="12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25"/>
      <c r="C125" s="125"/>
      <c r="D125" s="12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25"/>
      <c r="C126" s="125"/>
      <c r="D126" s="12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25"/>
      <c r="C127" s="125"/>
      <c r="D127" s="12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25"/>
      <c r="C128" s="125"/>
      <c r="D128" s="12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25"/>
      <c r="C129" s="125"/>
      <c r="D129" s="12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25"/>
      <c r="C130" s="125"/>
      <c r="D130" s="12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25"/>
      <c r="C131" s="125"/>
      <c r="D131" s="12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25"/>
      <c r="C132" s="125"/>
      <c r="D132" s="12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25"/>
      <c r="C133" s="125"/>
      <c r="D133" s="12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25"/>
      <c r="C134" s="125"/>
      <c r="D134" s="12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25"/>
      <c r="C135" s="125"/>
      <c r="D135" s="12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25"/>
      <c r="C136" s="125"/>
      <c r="D136" s="12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25"/>
      <c r="C137" s="125"/>
      <c r="D137" s="12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25"/>
      <c r="C138" s="125"/>
      <c r="D138" s="12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25"/>
      <c r="C139" s="125"/>
      <c r="D139" s="12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25"/>
      <c r="C140" s="125"/>
      <c r="D140" s="12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25"/>
      <c r="C141" s="125"/>
      <c r="D141" s="12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25"/>
      <c r="C142" s="125"/>
      <c r="D142" s="12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25"/>
      <c r="C143" s="125"/>
      <c r="D143" s="12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25"/>
      <c r="C144" s="125"/>
      <c r="D144" s="12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25"/>
      <c r="C145" s="125"/>
      <c r="D145" s="12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25"/>
      <c r="C146" s="125"/>
      <c r="D146" s="12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25"/>
      <c r="C147" s="125"/>
      <c r="D147" s="12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25"/>
      <c r="C148" s="125"/>
      <c r="D148" s="12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25"/>
      <c r="C149" s="125"/>
      <c r="D149" s="12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25"/>
      <c r="C150" s="125"/>
      <c r="D150" s="12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25"/>
      <c r="C151" s="125"/>
      <c r="D151" s="12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25"/>
      <c r="C152" s="125"/>
      <c r="D152" s="12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25"/>
      <c r="C153" s="125"/>
      <c r="D153" s="12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25"/>
      <c r="C154" s="125"/>
      <c r="D154" s="12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25"/>
      <c r="C155" s="125"/>
      <c r="D155" s="12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25"/>
      <c r="C156" s="125"/>
      <c r="D156" s="12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25"/>
      <c r="C157" s="125"/>
      <c r="D157" s="12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25"/>
      <c r="C158" s="125"/>
      <c r="D158" s="12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25"/>
      <c r="C159" s="125"/>
      <c r="D159" s="12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25"/>
      <c r="C160" s="125"/>
      <c r="D160" s="12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25"/>
      <c r="C161" s="125"/>
      <c r="D161" s="12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25"/>
      <c r="C162" s="125"/>
      <c r="D162" s="12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25"/>
      <c r="C163" s="125"/>
      <c r="D163" s="12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25"/>
      <c r="C164" s="125"/>
      <c r="D164" s="12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25"/>
      <c r="C165" s="125"/>
      <c r="D165" s="12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25"/>
      <c r="C166" s="125"/>
      <c r="D166" s="12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25"/>
      <c r="C167" s="125"/>
      <c r="D167" s="12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25"/>
      <c r="C168" s="125"/>
      <c r="D168" s="12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25"/>
      <c r="C169" s="125"/>
      <c r="D169" s="12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25"/>
      <c r="C170" s="125"/>
      <c r="D170" s="12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25"/>
      <c r="C171" s="125"/>
      <c r="D171" s="12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25"/>
      <c r="C172" s="125"/>
      <c r="D172" s="12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25"/>
      <c r="C173" s="125"/>
      <c r="D173" s="12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25"/>
      <c r="C174" s="125"/>
      <c r="D174" s="12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25"/>
      <c r="C175" s="125"/>
      <c r="D175" s="12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25"/>
      <c r="C176" s="125"/>
      <c r="D176" s="12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25"/>
      <c r="C177" s="125"/>
      <c r="D177" s="12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25"/>
      <c r="C178" s="125"/>
      <c r="D178" s="12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25"/>
      <c r="C179" s="125"/>
      <c r="D179" s="12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25"/>
      <c r="C180" s="125"/>
      <c r="D180" s="12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25"/>
      <c r="C181" s="125"/>
      <c r="D181" s="12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25"/>
      <c r="C182" s="125"/>
      <c r="D182" s="12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25"/>
      <c r="C183" s="125"/>
      <c r="D183" s="12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25"/>
      <c r="C184" s="125"/>
      <c r="D184" s="12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25"/>
      <c r="C185" s="125"/>
      <c r="D185" s="12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25"/>
      <c r="C186" s="125"/>
      <c r="D186" s="12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25"/>
      <c r="C187" s="125"/>
      <c r="D187" s="12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25"/>
      <c r="C188" s="125"/>
      <c r="D188" s="12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25"/>
      <c r="C189" s="125"/>
      <c r="D189" s="12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25"/>
      <c r="C190" s="125"/>
      <c r="D190" s="12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25"/>
      <c r="C191" s="125"/>
      <c r="D191" s="12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25"/>
      <c r="C192" s="125"/>
      <c r="D192" s="12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25"/>
      <c r="C193" s="125"/>
      <c r="D193" s="12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25"/>
      <c r="C194" s="125"/>
      <c r="D194" s="12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25"/>
      <c r="C195" s="125"/>
      <c r="D195" s="12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25"/>
      <c r="C196" s="125"/>
      <c r="D196" s="12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25"/>
      <c r="C197" s="125"/>
      <c r="D197" s="12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25"/>
      <c r="C198" s="125"/>
      <c r="D198" s="12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25"/>
      <c r="C199" s="125"/>
      <c r="D199" s="12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25"/>
      <c r="C200" s="125"/>
      <c r="D200" s="12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25"/>
      <c r="C201" s="125"/>
      <c r="D201" s="12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25"/>
      <c r="C202" s="125"/>
      <c r="D202" s="12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25"/>
      <c r="C203" s="125"/>
      <c r="D203" s="12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25"/>
      <c r="C204" s="125"/>
      <c r="D204" s="12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25"/>
      <c r="C205" s="125"/>
      <c r="D205" s="12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25"/>
      <c r="C206" s="125"/>
      <c r="D206" s="12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25"/>
      <c r="C207" s="125"/>
      <c r="D207" s="12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25"/>
      <c r="C208" s="125"/>
      <c r="D208" s="12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25"/>
      <c r="C209" s="125"/>
      <c r="D209" s="12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25"/>
      <c r="C210" s="125"/>
      <c r="D210" s="12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25"/>
      <c r="C211" s="125"/>
      <c r="D211" s="12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25"/>
      <c r="C212" s="125"/>
      <c r="D212" s="12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25"/>
      <c r="C213" s="125"/>
      <c r="D213" s="12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25"/>
      <c r="C214" s="125"/>
      <c r="D214" s="12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25"/>
      <c r="C215" s="125"/>
      <c r="D215" s="12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25"/>
      <c r="C216" s="125"/>
      <c r="D216" s="12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25"/>
      <c r="C217" s="125"/>
      <c r="D217" s="12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25"/>
      <c r="C218" s="125"/>
      <c r="D218" s="12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25"/>
      <c r="C219" s="125"/>
      <c r="D219" s="12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25"/>
      <c r="C220" s="125"/>
      <c r="D220" s="12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25"/>
      <c r="C221" s="125"/>
      <c r="D221" s="12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25"/>
      <c r="C222" s="125"/>
      <c r="D222" s="12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25"/>
      <c r="C223" s="125"/>
      <c r="D223" s="12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25"/>
      <c r="C224" s="125"/>
      <c r="D224" s="12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25"/>
      <c r="C225" s="125"/>
      <c r="D225" s="12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25"/>
      <c r="C226" s="125"/>
      <c r="D226" s="12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25"/>
      <c r="C227" s="125"/>
      <c r="D227" s="12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25"/>
      <c r="C228" s="125"/>
      <c r="D228" s="12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25"/>
      <c r="C229" s="125"/>
      <c r="D229" s="12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25"/>
      <c r="C230" s="125"/>
      <c r="D230" s="12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25"/>
      <c r="C231" s="125"/>
      <c r="D231" s="12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25"/>
      <c r="C232" s="125"/>
      <c r="D232" s="12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25"/>
      <c r="C233" s="125"/>
      <c r="D233" s="12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25"/>
      <c r="C234" s="125"/>
      <c r="D234" s="12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25"/>
      <c r="C235" s="125"/>
      <c r="D235" s="12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25"/>
      <c r="C236" s="125"/>
      <c r="D236" s="12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25"/>
      <c r="C237" s="125"/>
      <c r="D237" s="12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25"/>
      <c r="C238" s="125"/>
      <c r="D238" s="12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25"/>
      <c r="C239" s="125"/>
      <c r="D239" s="12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25"/>
      <c r="C240" s="125"/>
      <c r="D240" s="12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25"/>
      <c r="C241" s="125"/>
      <c r="D241" s="12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25"/>
      <c r="C242" s="125"/>
      <c r="D242" s="12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25"/>
      <c r="C243" s="125"/>
      <c r="D243" s="12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25"/>
      <c r="C244" s="125"/>
      <c r="D244" s="12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25"/>
      <c r="C245" s="125"/>
      <c r="D245" s="12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25"/>
      <c r="C246" s="125"/>
      <c r="D246" s="12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25"/>
      <c r="C247" s="125"/>
      <c r="D247" s="12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25"/>
      <c r="C248" s="125"/>
      <c r="D248" s="12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25"/>
      <c r="C249" s="125"/>
      <c r="D249" s="12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25"/>
      <c r="C250" s="125"/>
      <c r="D250" s="12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25"/>
      <c r="C251" s="125"/>
      <c r="D251" s="12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25"/>
      <c r="C252" s="125"/>
      <c r="D252" s="12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25"/>
      <c r="C253" s="125"/>
      <c r="D253" s="12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25"/>
      <c r="C254" s="125"/>
      <c r="D254" s="12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25"/>
      <c r="C255" s="125"/>
      <c r="D255" s="12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25"/>
      <c r="C256" s="125"/>
      <c r="D256" s="12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25"/>
      <c r="C257" s="125"/>
      <c r="D257" s="12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25"/>
      <c r="C258" s="125"/>
      <c r="D258" s="12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25"/>
      <c r="C259" s="125"/>
      <c r="D259" s="12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25"/>
      <c r="C260" s="125"/>
      <c r="D260" s="12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25"/>
      <c r="C261" s="125"/>
      <c r="D261" s="12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25"/>
      <c r="C262" s="125"/>
      <c r="D262" s="12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25"/>
      <c r="C263" s="125"/>
      <c r="D263" s="12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25"/>
      <c r="C264" s="125"/>
      <c r="D264" s="12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25"/>
      <c r="C265" s="125"/>
      <c r="D265" s="12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25"/>
      <c r="C266" s="125"/>
      <c r="D266" s="12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25"/>
      <c r="C267" s="125"/>
      <c r="D267" s="12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25"/>
      <c r="C268" s="125"/>
      <c r="D268" s="12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25"/>
      <c r="C269" s="125"/>
      <c r="D269" s="12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25"/>
      <c r="C270" s="125"/>
      <c r="D270" s="12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25"/>
      <c r="C271" s="125"/>
      <c r="D271" s="12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25"/>
      <c r="C272" s="125"/>
      <c r="D272" s="12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25"/>
      <c r="C273" s="125"/>
      <c r="D273" s="12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25"/>
      <c r="C274" s="125"/>
      <c r="D274" s="12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25"/>
      <c r="C275" s="125"/>
      <c r="D275" s="12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25"/>
      <c r="C276" s="125"/>
      <c r="D276" s="12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25"/>
      <c r="C277" s="125"/>
      <c r="D277" s="12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25"/>
      <c r="C278" s="125"/>
      <c r="D278" s="12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25"/>
      <c r="C279" s="125"/>
      <c r="D279" s="12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25"/>
      <c r="C280" s="125"/>
      <c r="D280" s="12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25"/>
      <c r="C281" s="125"/>
      <c r="D281" s="12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25"/>
      <c r="C282" s="125"/>
      <c r="D282" s="12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25"/>
      <c r="C283" s="125"/>
      <c r="D283" s="12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25"/>
      <c r="C284" s="125"/>
      <c r="D284" s="12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25"/>
      <c r="C285" s="125"/>
      <c r="D285" s="12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25"/>
      <c r="C286" s="125"/>
      <c r="D286" s="12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25"/>
      <c r="C287" s="125"/>
      <c r="D287" s="12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25"/>
      <c r="C288" s="125"/>
      <c r="D288" s="12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25"/>
      <c r="C289" s="125"/>
      <c r="D289" s="12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25"/>
      <c r="C290" s="125"/>
      <c r="D290" s="12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25"/>
      <c r="C291" s="125"/>
      <c r="D291" s="12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25"/>
      <c r="C292" s="125"/>
      <c r="D292" s="12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25"/>
      <c r="C293" s="125"/>
      <c r="D293" s="12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25"/>
      <c r="C294" s="125"/>
      <c r="D294" s="12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25"/>
      <c r="C295" s="125"/>
      <c r="D295" s="12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25"/>
      <c r="C296" s="125"/>
      <c r="D296" s="12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25"/>
      <c r="C297" s="125"/>
      <c r="D297" s="12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25"/>
      <c r="C298" s="125"/>
      <c r="D298" s="12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25"/>
      <c r="C299" s="125"/>
      <c r="D299" s="12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25"/>
      <c r="C300" s="125"/>
      <c r="D300" s="12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139</v>
      </c>
      <c r="C1" s="77" t="s" vm="1">
        <v>204</v>
      </c>
    </row>
    <row r="2" spans="2:10">
      <c r="B2" s="56" t="s">
        <v>138</v>
      </c>
      <c r="C2" s="77" t="s">
        <v>205</v>
      </c>
    </row>
    <row r="3" spans="2:10">
      <c r="B3" s="56" t="s">
        <v>140</v>
      </c>
      <c r="C3" s="77" t="s">
        <v>206</v>
      </c>
    </row>
    <row r="4" spans="2:10">
      <c r="B4" s="56" t="s">
        <v>141</v>
      </c>
      <c r="C4" s="77">
        <v>2148</v>
      </c>
    </row>
    <row r="6" spans="2:10" ht="26.25" customHeight="1">
      <c r="B6" s="148" t="s">
        <v>167</v>
      </c>
      <c r="C6" s="149"/>
      <c r="D6" s="149"/>
      <c r="E6" s="149"/>
      <c r="F6" s="149"/>
      <c r="G6" s="149"/>
      <c r="H6" s="149"/>
      <c r="I6" s="149"/>
      <c r="J6" s="150"/>
    </row>
    <row r="7" spans="2:10" s="3" customFormat="1" ht="78.75">
      <c r="B7" s="59" t="s">
        <v>113</v>
      </c>
      <c r="C7" s="61" t="s">
        <v>51</v>
      </c>
      <c r="D7" s="61" t="s">
        <v>82</v>
      </c>
      <c r="E7" s="61" t="s">
        <v>52</v>
      </c>
      <c r="F7" s="61" t="s">
        <v>98</v>
      </c>
      <c r="G7" s="61" t="s">
        <v>178</v>
      </c>
      <c r="H7" s="61" t="s">
        <v>142</v>
      </c>
      <c r="I7" s="63" t="s">
        <v>143</v>
      </c>
      <c r="J7" s="76" t="s">
        <v>197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191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</row>
    <row r="11" spans="2:10" ht="22.5" customHeight="1">
      <c r="B11" s="124"/>
      <c r="C11" s="99"/>
      <c r="D11" s="99"/>
      <c r="E11" s="99"/>
      <c r="F11" s="99"/>
      <c r="G11" s="99"/>
      <c r="H11" s="99"/>
      <c r="I11" s="99"/>
      <c r="J11" s="99"/>
    </row>
    <row r="12" spans="2:10">
      <c r="B12" s="124"/>
      <c r="C12" s="99"/>
      <c r="D12" s="99"/>
      <c r="E12" s="99"/>
      <c r="F12" s="99"/>
      <c r="G12" s="99"/>
      <c r="H12" s="99"/>
      <c r="I12" s="99"/>
      <c r="J12" s="99"/>
    </row>
    <row r="13" spans="2:10">
      <c r="B13" s="99"/>
      <c r="C13" s="99"/>
      <c r="D13" s="99"/>
      <c r="E13" s="99"/>
      <c r="F13" s="99"/>
      <c r="G13" s="99"/>
      <c r="H13" s="99"/>
      <c r="I13" s="99"/>
      <c r="J13" s="99"/>
    </row>
    <row r="14" spans="2:10">
      <c r="B14" s="99"/>
      <c r="C14" s="99"/>
      <c r="D14" s="99"/>
      <c r="E14" s="99"/>
      <c r="F14" s="99"/>
      <c r="G14" s="99"/>
      <c r="H14" s="99"/>
      <c r="I14" s="99"/>
      <c r="J14" s="99"/>
    </row>
    <row r="15" spans="2:10">
      <c r="B15" s="99"/>
      <c r="C15" s="99"/>
      <c r="D15" s="99"/>
      <c r="E15" s="99"/>
      <c r="F15" s="99"/>
      <c r="G15" s="99"/>
      <c r="H15" s="99"/>
      <c r="I15" s="99"/>
      <c r="J15" s="99"/>
    </row>
    <row r="16" spans="2:10">
      <c r="B16" s="99"/>
      <c r="C16" s="99"/>
      <c r="D16" s="99"/>
      <c r="E16" s="99"/>
      <c r="F16" s="99"/>
      <c r="G16" s="99"/>
      <c r="H16" s="99"/>
      <c r="I16" s="99"/>
      <c r="J16" s="99"/>
    </row>
    <row r="17" spans="2:10">
      <c r="B17" s="99"/>
      <c r="C17" s="99"/>
      <c r="D17" s="99"/>
      <c r="E17" s="99"/>
      <c r="F17" s="99"/>
      <c r="G17" s="99"/>
      <c r="H17" s="99"/>
      <c r="I17" s="99"/>
      <c r="J17" s="99"/>
    </row>
    <row r="18" spans="2:10">
      <c r="B18" s="99"/>
      <c r="C18" s="99"/>
      <c r="D18" s="99"/>
      <c r="E18" s="99"/>
      <c r="F18" s="99"/>
      <c r="G18" s="99"/>
      <c r="H18" s="99"/>
      <c r="I18" s="99"/>
      <c r="J18" s="99"/>
    </row>
    <row r="19" spans="2:10">
      <c r="B19" s="99"/>
      <c r="C19" s="99"/>
      <c r="D19" s="99"/>
      <c r="E19" s="99"/>
      <c r="F19" s="99"/>
      <c r="G19" s="99"/>
      <c r="H19" s="99"/>
      <c r="I19" s="99"/>
      <c r="J19" s="99"/>
    </row>
    <row r="20" spans="2:10">
      <c r="B20" s="99"/>
      <c r="C20" s="99"/>
      <c r="D20" s="99"/>
      <c r="E20" s="99"/>
      <c r="F20" s="99"/>
      <c r="G20" s="99"/>
      <c r="H20" s="99"/>
      <c r="I20" s="99"/>
      <c r="J20" s="99"/>
    </row>
    <row r="21" spans="2:10">
      <c r="B21" s="99"/>
      <c r="C21" s="99"/>
      <c r="D21" s="99"/>
      <c r="E21" s="99"/>
      <c r="F21" s="99"/>
      <c r="G21" s="99"/>
      <c r="H21" s="99"/>
      <c r="I21" s="99"/>
      <c r="J21" s="99"/>
    </row>
    <row r="22" spans="2:10">
      <c r="B22" s="99"/>
      <c r="C22" s="99"/>
      <c r="D22" s="99"/>
      <c r="E22" s="99"/>
      <c r="F22" s="99"/>
      <c r="G22" s="99"/>
      <c r="H22" s="99"/>
      <c r="I22" s="99"/>
      <c r="J22" s="99"/>
    </row>
    <row r="23" spans="2:10">
      <c r="B23" s="99"/>
      <c r="C23" s="99"/>
      <c r="D23" s="99"/>
      <c r="E23" s="99"/>
      <c r="F23" s="99"/>
      <c r="G23" s="99"/>
      <c r="H23" s="99"/>
      <c r="I23" s="99"/>
      <c r="J23" s="99"/>
    </row>
    <row r="24" spans="2:10">
      <c r="B24" s="99"/>
      <c r="C24" s="99"/>
      <c r="D24" s="99"/>
      <c r="E24" s="99"/>
      <c r="F24" s="99"/>
      <c r="G24" s="99"/>
      <c r="H24" s="99"/>
      <c r="I24" s="99"/>
      <c r="J24" s="99"/>
    </row>
    <row r="25" spans="2:10">
      <c r="B25" s="99"/>
      <c r="C25" s="99"/>
      <c r="D25" s="99"/>
      <c r="E25" s="99"/>
      <c r="F25" s="99"/>
      <c r="G25" s="99"/>
      <c r="H25" s="99"/>
      <c r="I25" s="99"/>
      <c r="J25" s="99"/>
    </row>
    <row r="26" spans="2:10">
      <c r="B26" s="99"/>
      <c r="C26" s="99"/>
      <c r="D26" s="99"/>
      <c r="E26" s="99"/>
      <c r="F26" s="99"/>
      <c r="G26" s="99"/>
      <c r="H26" s="99"/>
      <c r="I26" s="99"/>
      <c r="J26" s="99"/>
    </row>
    <row r="27" spans="2:10">
      <c r="B27" s="99"/>
      <c r="C27" s="99"/>
      <c r="D27" s="99"/>
      <c r="E27" s="99"/>
      <c r="F27" s="99"/>
      <c r="G27" s="99"/>
      <c r="H27" s="99"/>
      <c r="I27" s="99"/>
      <c r="J27" s="99"/>
    </row>
    <row r="28" spans="2:10">
      <c r="B28" s="99"/>
      <c r="C28" s="99"/>
      <c r="D28" s="99"/>
      <c r="E28" s="99"/>
      <c r="F28" s="99"/>
      <c r="G28" s="99"/>
      <c r="H28" s="99"/>
      <c r="I28" s="99"/>
      <c r="J28" s="99"/>
    </row>
    <row r="29" spans="2:10">
      <c r="B29" s="99"/>
      <c r="C29" s="99"/>
      <c r="D29" s="99"/>
      <c r="E29" s="99"/>
      <c r="F29" s="99"/>
      <c r="G29" s="99"/>
      <c r="H29" s="99"/>
      <c r="I29" s="99"/>
      <c r="J29" s="99"/>
    </row>
    <row r="30" spans="2:10">
      <c r="B30" s="99"/>
      <c r="C30" s="99"/>
      <c r="D30" s="99"/>
      <c r="E30" s="99"/>
      <c r="F30" s="99"/>
      <c r="G30" s="99"/>
      <c r="H30" s="99"/>
      <c r="I30" s="99"/>
      <c r="J30" s="99"/>
    </row>
    <row r="31" spans="2:10">
      <c r="B31" s="99"/>
      <c r="C31" s="99"/>
      <c r="D31" s="99"/>
      <c r="E31" s="99"/>
      <c r="F31" s="99"/>
      <c r="G31" s="99"/>
      <c r="H31" s="99"/>
      <c r="I31" s="99"/>
      <c r="J31" s="99"/>
    </row>
    <row r="32" spans="2:10">
      <c r="B32" s="99"/>
      <c r="C32" s="99"/>
      <c r="D32" s="99"/>
      <c r="E32" s="99"/>
      <c r="F32" s="99"/>
      <c r="G32" s="99"/>
      <c r="H32" s="99"/>
      <c r="I32" s="99"/>
      <c r="J32" s="99"/>
    </row>
    <row r="33" spans="2:10">
      <c r="B33" s="99"/>
      <c r="C33" s="99"/>
      <c r="D33" s="99"/>
      <c r="E33" s="99"/>
      <c r="F33" s="99"/>
      <c r="G33" s="99"/>
      <c r="H33" s="99"/>
      <c r="I33" s="99"/>
      <c r="J33" s="99"/>
    </row>
    <row r="34" spans="2:10">
      <c r="B34" s="99"/>
      <c r="C34" s="99"/>
      <c r="D34" s="99"/>
      <c r="E34" s="99"/>
      <c r="F34" s="99"/>
      <c r="G34" s="99"/>
      <c r="H34" s="99"/>
      <c r="I34" s="99"/>
      <c r="J34" s="99"/>
    </row>
    <row r="35" spans="2:10">
      <c r="B35" s="99"/>
      <c r="C35" s="99"/>
      <c r="D35" s="99"/>
      <c r="E35" s="99"/>
      <c r="F35" s="99"/>
      <c r="G35" s="99"/>
      <c r="H35" s="99"/>
      <c r="I35" s="99"/>
      <c r="J35" s="99"/>
    </row>
    <row r="36" spans="2:10">
      <c r="B36" s="99"/>
      <c r="C36" s="99"/>
      <c r="D36" s="99"/>
      <c r="E36" s="99"/>
      <c r="F36" s="99"/>
      <c r="G36" s="99"/>
      <c r="H36" s="99"/>
      <c r="I36" s="99"/>
      <c r="J36" s="99"/>
    </row>
    <row r="37" spans="2:10">
      <c r="B37" s="99"/>
      <c r="C37" s="99"/>
      <c r="D37" s="99"/>
      <c r="E37" s="99"/>
      <c r="F37" s="99"/>
      <c r="G37" s="99"/>
      <c r="H37" s="99"/>
      <c r="I37" s="99"/>
      <c r="J37" s="99"/>
    </row>
    <row r="38" spans="2:10">
      <c r="B38" s="99"/>
      <c r="C38" s="99"/>
      <c r="D38" s="99"/>
      <c r="E38" s="99"/>
      <c r="F38" s="99"/>
      <c r="G38" s="99"/>
      <c r="H38" s="99"/>
      <c r="I38" s="99"/>
      <c r="J38" s="99"/>
    </row>
    <row r="39" spans="2:10">
      <c r="B39" s="99"/>
      <c r="C39" s="99"/>
      <c r="D39" s="99"/>
      <c r="E39" s="99"/>
      <c r="F39" s="99"/>
      <c r="G39" s="99"/>
      <c r="H39" s="99"/>
      <c r="I39" s="99"/>
      <c r="J39" s="99"/>
    </row>
    <row r="40" spans="2:10">
      <c r="B40" s="99"/>
      <c r="C40" s="99"/>
      <c r="D40" s="99"/>
      <c r="E40" s="99"/>
      <c r="F40" s="99"/>
      <c r="G40" s="99"/>
      <c r="H40" s="99"/>
      <c r="I40" s="99"/>
      <c r="J40" s="99"/>
    </row>
    <row r="41" spans="2:10">
      <c r="B41" s="99"/>
      <c r="C41" s="99"/>
      <c r="D41" s="99"/>
      <c r="E41" s="99"/>
      <c r="F41" s="99"/>
      <c r="G41" s="99"/>
      <c r="H41" s="99"/>
      <c r="I41" s="99"/>
      <c r="J41" s="99"/>
    </row>
    <row r="42" spans="2:10">
      <c r="B42" s="99"/>
      <c r="C42" s="99"/>
      <c r="D42" s="99"/>
      <c r="E42" s="99"/>
      <c r="F42" s="99"/>
      <c r="G42" s="99"/>
      <c r="H42" s="99"/>
      <c r="I42" s="99"/>
      <c r="J42" s="99"/>
    </row>
    <row r="43" spans="2:10">
      <c r="B43" s="99"/>
      <c r="C43" s="99"/>
      <c r="D43" s="99"/>
      <c r="E43" s="99"/>
      <c r="F43" s="99"/>
      <c r="G43" s="99"/>
      <c r="H43" s="99"/>
      <c r="I43" s="99"/>
      <c r="J43" s="99"/>
    </row>
    <row r="44" spans="2:10">
      <c r="B44" s="99"/>
      <c r="C44" s="99"/>
      <c r="D44" s="99"/>
      <c r="E44" s="99"/>
      <c r="F44" s="99"/>
      <c r="G44" s="99"/>
      <c r="H44" s="99"/>
      <c r="I44" s="99"/>
      <c r="J44" s="99"/>
    </row>
    <row r="45" spans="2:10">
      <c r="B45" s="99"/>
      <c r="C45" s="99"/>
      <c r="D45" s="99"/>
      <c r="E45" s="99"/>
      <c r="F45" s="99"/>
      <c r="G45" s="99"/>
      <c r="H45" s="99"/>
      <c r="I45" s="99"/>
      <c r="J45" s="99"/>
    </row>
    <row r="46" spans="2:10">
      <c r="B46" s="99"/>
      <c r="C46" s="99"/>
      <c r="D46" s="99"/>
      <c r="E46" s="99"/>
      <c r="F46" s="99"/>
      <c r="G46" s="99"/>
      <c r="H46" s="99"/>
      <c r="I46" s="99"/>
      <c r="J46" s="99"/>
    </row>
    <row r="47" spans="2:10">
      <c r="B47" s="99"/>
      <c r="C47" s="99"/>
      <c r="D47" s="99"/>
      <c r="E47" s="99"/>
      <c r="F47" s="99"/>
      <c r="G47" s="99"/>
      <c r="H47" s="99"/>
      <c r="I47" s="99"/>
      <c r="J47" s="99"/>
    </row>
    <row r="48" spans="2:10">
      <c r="B48" s="99"/>
      <c r="C48" s="99"/>
      <c r="D48" s="99"/>
      <c r="E48" s="99"/>
      <c r="F48" s="99"/>
      <c r="G48" s="99"/>
      <c r="H48" s="99"/>
      <c r="I48" s="99"/>
      <c r="J48" s="99"/>
    </row>
    <row r="49" spans="2:10">
      <c r="B49" s="99"/>
      <c r="C49" s="99"/>
      <c r="D49" s="99"/>
      <c r="E49" s="99"/>
      <c r="F49" s="99"/>
      <c r="G49" s="99"/>
      <c r="H49" s="99"/>
      <c r="I49" s="99"/>
      <c r="J49" s="99"/>
    </row>
    <row r="50" spans="2:10">
      <c r="B50" s="99"/>
      <c r="C50" s="99"/>
      <c r="D50" s="99"/>
      <c r="E50" s="99"/>
      <c r="F50" s="99"/>
      <c r="G50" s="99"/>
      <c r="H50" s="99"/>
      <c r="I50" s="99"/>
      <c r="J50" s="99"/>
    </row>
    <row r="51" spans="2:10">
      <c r="B51" s="99"/>
      <c r="C51" s="99"/>
      <c r="D51" s="99"/>
      <c r="E51" s="99"/>
      <c r="F51" s="99"/>
      <c r="G51" s="99"/>
      <c r="H51" s="99"/>
      <c r="I51" s="99"/>
      <c r="J51" s="99"/>
    </row>
    <row r="52" spans="2:10">
      <c r="B52" s="99"/>
      <c r="C52" s="99"/>
      <c r="D52" s="99"/>
      <c r="E52" s="99"/>
      <c r="F52" s="99"/>
      <c r="G52" s="99"/>
      <c r="H52" s="99"/>
      <c r="I52" s="99"/>
      <c r="J52" s="99"/>
    </row>
    <row r="53" spans="2:10">
      <c r="B53" s="99"/>
      <c r="C53" s="99"/>
      <c r="D53" s="99"/>
      <c r="E53" s="99"/>
      <c r="F53" s="99"/>
      <c r="G53" s="99"/>
      <c r="H53" s="99"/>
      <c r="I53" s="99"/>
      <c r="J53" s="99"/>
    </row>
    <row r="54" spans="2:10">
      <c r="B54" s="99"/>
      <c r="C54" s="99"/>
      <c r="D54" s="99"/>
      <c r="E54" s="99"/>
      <c r="F54" s="99"/>
      <c r="G54" s="99"/>
      <c r="H54" s="99"/>
      <c r="I54" s="99"/>
      <c r="J54" s="99"/>
    </row>
    <row r="55" spans="2:10">
      <c r="B55" s="99"/>
      <c r="C55" s="99"/>
      <c r="D55" s="99"/>
      <c r="E55" s="99"/>
      <c r="F55" s="99"/>
      <c r="G55" s="99"/>
      <c r="H55" s="99"/>
      <c r="I55" s="99"/>
      <c r="J55" s="99"/>
    </row>
    <row r="56" spans="2:10">
      <c r="B56" s="99"/>
      <c r="C56" s="99"/>
      <c r="D56" s="99"/>
      <c r="E56" s="99"/>
      <c r="F56" s="99"/>
      <c r="G56" s="99"/>
      <c r="H56" s="99"/>
      <c r="I56" s="99"/>
      <c r="J56" s="99"/>
    </row>
    <row r="57" spans="2:10">
      <c r="B57" s="99"/>
      <c r="C57" s="99"/>
      <c r="D57" s="99"/>
      <c r="E57" s="99"/>
      <c r="F57" s="99"/>
      <c r="G57" s="99"/>
      <c r="H57" s="99"/>
      <c r="I57" s="99"/>
      <c r="J57" s="99"/>
    </row>
    <row r="58" spans="2:10">
      <c r="B58" s="99"/>
      <c r="C58" s="99"/>
      <c r="D58" s="99"/>
      <c r="E58" s="99"/>
      <c r="F58" s="99"/>
      <c r="G58" s="99"/>
      <c r="H58" s="99"/>
      <c r="I58" s="99"/>
      <c r="J58" s="99"/>
    </row>
    <row r="59" spans="2:10">
      <c r="B59" s="99"/>
      <c r="C59" s="99"/>
      <c r="D59" s="99"/>
      <c r="E59" s="99"/>
      <c r="F59" s="99"/>
      <c r="G59" s="99"/>
      <c r="H59" s="99"/>
      <c r="I59" s="99"/>
      <c r="J59" s="99"/>
    </row>
    <row r="60" spans="2:10">
      <c r="B60" s="99"/>
      <c r="C60" s="99"/>
      <c r="D60" s="99"/>
      <c r="E60" s="99"/>
      <c r="F60" s="99"/>
      <c r="G60" s="99"/>
      <c r="H60" s="99"/>
      <c r="I60" s="99"/>
      <c r="J60" s="99"/>
    </row>
    <row r="61" spans="2:10">
      <c r="B61" s="99"/>
      <c r="C61" s="99"/>
      <c r="D61" s="99"/>
      <c r="E61" s="99"/>
      <c r="F61" s="99"/>
      <c r="G61" s="99"/>
      <c r="H61" s="99"/>
      <c r="I61" s="99"/>
      <c r="J61" s="99"/>
    </row>
    <row r="62" spans="2:10">
      <c r="B62" s="99"/>
      <c r="C62" s="99"/>
      <c r="D62" s="99"/>
      <c r="E62" s="99"/>
      <c r="F62" s="99"/>
      <c r="G62" s="99"/>
      <c r="H62" s="99"/>
      <c r="I62" s="99"/>
      <c r="J62" s="99"/>
    </row>
    <row r="63" spans="2:10">
      <c r="B63" s="99"/>
      <c r="C63" s="99"/>
      <c r="D63" s="99"/>
      <c r="E63" s="99"/>
      <c r="F63" s="99"/>
      <c r="G63" s="99"/>
      <c r="H63" s="99"/>
      <c r="I63" s="99"/>
      <c r="J63" s="99"/>
    </row>
    <row r="64" spans="2:10">
      <c r="B64" s="99"/>
      <c r="C64" s="99"/>
      <c r="D64" s="99"/>
      <c r="E64" s="99"/>
      <c r="F64" s="99"/>
      <c r="G64" s="99"/>
      <c r="H64" s="99"/>
      <c r="I64" s="99"/>
      <c r="J64" s="99"/>
    </row>
    <row r="65" spans="2:10">
      <c r="B65" s="99"/>
      <c r="C65" s="99"/>
      <c r="D65" s="99"/>
      <c r="E65" s="99"/>
      <c r="F65" s="99"/>
      <c r="G65" s="99"/>
      <c r="H65" s="99"/>
      <c r="I65" s="99"/>
      <c r="J65" s="99"/>
    </row>
    <row r="66" spans="2:10">
      <c r="B66" s="99"/>
      <c r="C66" s="99"/>
      <c r="D66" s="99"/>
      <c r="E66" s="99"/>
      <c r="F66" s="99"/>
      <c r="G66" s="99"/>
      <c r="H66" s="99"/>
      <c r="I66" s="99"/>
      <c r="J66" s="99"/>
    </row>
    <row r="67" spans="2:10">
      <c r="B67" s="99"/>
      <c r="C67" s="99"/>
      <c r="D67" s="99"/>
      <c r="E67" s="99"/>
      <c r="F67" s="99"/>
      <c r="G67" s="99"/>
      <c r="H67" s="99"/>
      <c r="I67" s="99"/>
      <c r="J67" s="99"/>
    </row>
    <row r="68" spans="2:10">
      <c r="B68" s="99"/>
      <c r="C68" s="99"/>
      <c r="D68" s="99"/>
      <c r="E68" s="99"/>
      <c r="F68" s="99"/>
      <c r="G68" s="99"/>
      <c r="H68" s="99"/>
      <c r="I68" s="99"/>
      <c r="J68" s="99"/>
    </row>
    <row r="69" spans="2:10">
      <c r="B69" s="99"/>
      <c r="C69" s="99"/>
      <c r="D69" s="99"/>
      <c r="E69" s="99"/>
      <c r="F69" s="99"/>
      <c r="G69" s="99"/>
      <c r="H69" s="99"/>
      <c r="I69" s="99"/>
      <c r="J69" s="99"/>
    </row>
    <row r="70" spans="2:10">
      <c r="B70" s="99"/>
      <c r="C70" s="99"/>
      <c r="D70" s="99"/>
      <c r="E70" s="99"/>
      <c r="F70" s="99"/>
      <c r="G70" s="99"/>
      <c r="H70" s="99"/>
      <c r="I70" s="99"/>
      <c r="J70" s="99"/>
    </row>
    <row r="71" spans="2:10">
      <c r="B71" s="99"/>
      <c r="C71" s="99"/>
      <c r="D71" s="99"/>
      <c r="E71" s="99"/>
      <c r="F71" s="99"/>
      <c r="G71" s="99"/>
      <c r="H71" s="99"/>
      <c r="I71" s="99"/>
      <c r="J71" s="99"/>
    </row>
    <row r="72" spans="2:10">
      <c r="B72" s="99"/>
      <c r="C72" s="99"/>
      <c r="D72" s="99"/>
      <c r="E72" s="99"/>
      <c r="F72" s="99"/>
      <c r="G72" s="99"/>
      <c r="H72" s="99"/>
      <c r="I72" s="99"/>
      <c r="J72" s="99"/>
    </row>
    <row r="73" spans="2:10">
      <c r="B73" s="99"/>
      <c r="C73" s="99"/>
      <c r="D73" s="99"/>
      <c r="E73" s="99"/>
      <c r="F73" s="99"/>
      <c r="G73" s="99"/>
      <c r="H73" s="99"/>
      <c r="I73" s="99"/>
      <c r="J73" s="99"/>
    </row>
    <row r="74" spans="2:10">
      <c r="B74" s="99"/>
      <c r="C74" s="99"/>
      <c r="D74" s="99"/>
      <c r="E74" s="99"/>
      <c r="F74" s="99"/>
      <c r="G74" s="99"/>
      <c r="H74" s="99"/>
      <c r="I74" s="99"/>
      <c r="J74" s="99"/>
    </row>
    <row r="75" spans="2:10">
      <c r="B75" s="99"/>
      <c r="C75" s="99"/>
      <c r="D75" s="99"/>
      <c r="E75" s="99"/>
      <c r="F75" s="99"/>
      <c r="G75" s="99"/>
      <c r="H75" s="99"/>
      <c r="I75" s="99"/>
      <c r="J75" s="99"/>
    </row>
    <row r="76" spans="2:10">
      <c r="B76" s="99"/>
      <c r="C76" s="99"/>
      <c r="D76" s="99"/>
      <c r="E76" s="99"/>
      <c r="F76" s="99"/>
      <c r="G76" s="99"/>
      <c r="H76" s="99"/>
      <c r="I76" s="99"/>
      <c r="J76" s="99"/>
    </row>
    <row r="77" spans="2:10">
      <c r="B77" s="99"/>
      <c r="C77" s="99"/>
      <c r="D77" s="99"/>
      <c r="E77" s="99"/>
      <c r="F77" s="99"/>
      <c r="G77" s="99"/>
      <c r="H77" s="99"/>
      <c r="I77" s="99"/>
      <c r="J77" s="99"/>
    </row>
    <row r="78" spans="2:10">
      <c r="B78" s="99"/>
      <c r="C78" s="99"/>
      <c r="D78" s="99"/>
      <c r="E78" s="99"/>
      <c r="F78" s="99"/>
      <c r="G78" s="99"/>
      <c r="H78" s="99"/>
      <c r="I78" s="99"/>
      <c r="J78" s="99"/>
    </row>
    <row r="79" spans="2:10">
      <c r="B79" s="99"/>
      <c r="C79" s="99"/>
      <c r="D79" s="99"/>
      <c r="E79" s="99"/>
      <c r="F79" s="99"/>
      <c r="G79" s="99"/>
      <c r="H79" s="99"/>
      <c r="I79" s="99"/>
      <c r="J79" s="99"/>
    </row>
    <row r="80" spans="2:10">
      <c r="B80" s="99"/>
      <c r="C80" s="99"/>
      <c r="D80" s="99"/>
      <c r="E80" s="99"/>
      <c r="F80" s="99"/>
      <c r="G80" s="99"/>
      <c r="H80" s="99"/>
      <c r="I80" s="99"/>
      <c r="J80" s="99"/>
    </row>
    <row r="81" spans="2:10">
      <c r="B81" s="99"/>
      <c r="C81" s="99"/>
      <c r="D81" s="99"/>
      <c r="E81" s="99"/>
      <c r="F81" s="99"/>
      <c r="G81" s="99"/>
      <c r="H81" s="99"/>
      <c r="I81" s="99"/>
      <c r="J81" s="99"/>
    </row>
    <row r="82" spans="2:10">
      <c r="B82" s="99"/>
      <c r="C82" s="99"/>
      <c r="D82" s="99"/>
      <c r="E82" s="99"/>
      <c r="F82" s="99"/>
      <c r="G82" s="99"/>
      <c r="H82" s="99"/>
      <c r="I82" s="99"/>
      <c r="J82" s="99"/>
    </row>
    <row r="83" spans="2:10">
      <c r="B83" s="99"/>
      <c r="C83" s="99"/>
      <c r="D83" s="99"/>
      <c r="E83" s="99"/>
      <c r="F83" s="99"/>
      <c r="G83" s="99"/>
      <c r="H83" s="99"/>
      <c r="I83" s="99"/>
      <c r="J83" s="99"/>
    </row>
    <row r="84" spans="2:10">
      <c r="B84" s="99"/>
      <c r="C84" s="99"/>
      <c r="D84" s="99"/>
      <c r="E84" s="99"/>
      <c r="F84" s="99"/>
      <c r="G84" s="99"/>
      <c r="H84" s="99"/>
      <c r="I84" s="99"/>
      <c r="J84" s="99"/>
    </row>
    <row r="85" spans="2:10">
      <c r="B85" s="99"/>
      <c r="C85" s="99"/>
      <c r="D85" s="99"/>
      <c r="E85" s="99"/>
      <c r="F85" s="99"/>
      <c r="G85" s="99"/>
      <c r="H85" s="99"/>
      <c r="I85" s="99"/>
      <c r="J85" s="99"/>
    </row>
    <row r="86" spans="2:10">
      <c r="B86" s="99"/>
      <c r="C86" s="99"/>
      <c r="D86" s="99"/>
      <c r="E86" s="99"/>
      <c r="F86" s="99"/>
      <c r="G86" s="99"/>
      <c r="H86" s="99"/>
      <c r="I86" s="99"/>
      <c r="J86" s="99"/>
    </row>
    <row r="87" spans="2:10">
      <c r="B87" s="99"/>
      <c r="C87" s="99"/>
      <c r="D87" s="99"/>
      <c r="E87" s="99"/>
      <c r="F87" s="99"/>
      <c r="G87" s="99"/>
      <c r="H87" s="99"/>
      <c r="I87" s="99"/>
      <c r="J87" s="99"/>
    </row>
    <row r="88" spans="2:10">
      <c r="B88" s="99"/>
      <c r="C88" s="99"/>
      <c r="D88" s="99"/>
      <c r="E88" s="99"/>
      <c r="F88" s="99"/>
      <c r="G88" s="99"/>
      <c r="H88" s="99"/>
      <c r="I88" s="99"/>
      <c r="J88" s="99"/>
    </row>
    <row r="89" spans="2:10">
      <c r="B89" s="99"/>
      <c r="C89" s="99"/>
      <c r="D89" s="99"/>
      <c r="E89" s="99"/>
      <c r="F89" s="99"/>
      <c r="G89" s="99"/>
      <c r="H89" s="99"/>
      <c r="I89" s="99"/>
      <c r="J89" s="99"/>
    </row>
    <row r="90" spans="2:10">
      <c r="B90" s="99"/>
      <c r="C90" s="99"/>
      <c r="D90" s="99"/>
      <c r="E90" s="99"/>
      <c r="F90" s="99"/>
      <c r="G90" s="99"/>
      <c r="H90" s="99"/>
      <c r="I90" s="99"/>
      <c r="J90" s="99"/>
    </row>
    <row r="91" spans="2:10">
      <c r="B91" s="99"/>
      <c r="C91" s="99"/>
      <c r="D91" s="99"/>
      <c r="E91" s="99"/>
      <c r="F91" s="99"/>
      <c r="G91" s="99"/>
      <c r="H91" s="99"/>
      <c r="I91" s="99"/>
      <c r="J91" s="99"/>
    </row>
    <row r="92" spans="2:10">
      <c r="B92" s="99"/>
      <c r="C92" s="99"/>
      <c r="D92" s="99"/>
      <c r="E92" s="99"/>
      <c r="F92" s="99"/>
      <c r="G92" s="99"/>
      <c r="H92" s="99"/>
      <c r="I92" s="99"/>
      <c r="J92" s="99"/>
    </row>
    <row r="93" spans="2:10">
      <c r="B93" s="99"/>
      <c r="C93" s="99"/>
      <c r="D93" s="99"/>
      <c r="E93" s="99"/>
      <c r="F93" s="99"/>
      <c r="G93" s="99"/>
      <c r="H93" s="99"/>
      <c r="I93" s="99"/>
      <c r="J93" s="99"/>
    </row>
    <row r="94" spans="2:10">
      <c r="B94" s="99"/>
      <c r="C94" s="99"/>
      <c r="D94" s="99"/>
      <c r="E94" s="99"/>
      <c r="F94" s="99"/>
      <c r="G94" s="99"/>
      <c r="H94" s="99"/>
      <c r="I94" s="99"/>
      <c r="J94" s="99"/>
    </row>
    <row r="95" spans="2:10">
      <c r="B95" s="99"/>
      <c r="C95" s="99"/>
      <c r="D95" s="99"/>
      <c r="E95" s="99"/>
      <c r="F95" s="99"/>
      <c r="G95" s="99"/>
      <c r="H95" s="99"/>
      <c r="I95" s="99"/>
      <c r="J95" s="99"/>
    </row>
    <row r="96" spans="2:10">
      <c r="B96" s="99"/>
      <c r="C96" s="99"/>
      <c r="D96" s="99"/>
      <c r="E96" s="99"/>
      <c r="F96" s="99"/>
      <c r="G96" s="99"/>
      <c r="H96" s="99"/>
      <c r="I96" s="99"/>
      <c r="J96" s="99"/>
    </row>
    <row r="97" spans="2:10">
      <c r="B97" s="99"/>
      <c r="C97" s="99"/>
      <c r="D97" s="99"/>
      <c r="E97" s="99"/>
      <c r="F97" s="99"/>
      <c r="G97" s="99"/>
      <c r="H97" s="99"/>
      <c r="I97" s="99"/>
      <c r="J97" s="99"/>
    </row>
    <row r="98" spans="2:10">
      <c r="B98" s="99"/>
      <c r="C98" s="99"/>
      <c r="D98" s="99"/>
      <c r="E98" s="99"/>
      <c r="F98" s="99"/>
      <c r="G98" s="99"/>
      <c r="H98" s="99"/>
      <c r="I98" s="99"/>
      <c r="J98" s="99"/>
    </row>
    <row r="99" spans="2:10">
      <c r="B99" s="99"/>
      <c r="C99" s="99"/>
      <c r="D99" s="99"/>
      <c r="E99" s="99"/>
      <c r="F99" s="99"/>
      <c r="G99" s="99"/>
      <c r="H99" s="99"/>
      <c r="I99" s="99"/>
      <c r="J99" s="99"/>
    </row>
    <row r="100" spans="2:10"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2:10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>
      <c r="B110" s="125"/>
      <c r="C110" s="125"/>
      <c r="D110" s="105"/>
      <c r="E110" s="105"/>
      <c r="F110" s="130"/>
      <c r="G110" s="130"/>
      <c r="H110" s="130"/>
      <c r="I110" s="130"/>
      <c r="J110" s="105"/>
    </row>
    <row r="111" spans="2:10">
      <c r="B111" s="125"/>
      <c r="C111" s="125"/>
      <c r="D111" s="105"/>
      <c r="E111" s="105"/>
      <c r="F111" s="130"/>
      <c r="G111" s="130"/>
      <c r="H111" s="130"/>
      <c r="I111" s="130"/>
      <c r="J111" s="105"/>
    </row>
    <row r="112" spans="2:10">
      <c r="B112" s="125"/>
      <c r="C112" s="125"/>
      <c r="D112" s="105"/>
      <c r="E112" s="105"/>
      <c r="F112" s="130"/>
      <c r="G112" s="130"/>
      <c r="H112" s="130"/>
      <c r="I112" s="130"/>
      <c r="J112" s="105"/>
    </row>
    <row r="113" spans="2:10">
      <c r="B113" s="125"/>
      <c r="C113" s="125"/>
      <c r="D113" s="105"/>
      <c r="E113" s="105"/>
      <c r="F113" s="130"/>
      <c r="G113" s="130"/>
      <c r="H113" s="130"/>
      <c r="I113" s="130"/>
      <c r="J113" s="105"/>
    </row>
    <row r="114" spans="2:10">
      <c r="B114" s="125"/>
      <c r="C114" s="125"/>
      <c r="D114" s="105"/>
      <c r="E114" s="105"/>
      <c r="F114" s="130"/>
      <c r="G114" s="130"/>
      <c r="H114" s="130"/>
      <c r="I114" s="130"/>
      <c r="J114" s="105"/>
    </row>
    <row r="115" spans="2:10">
      <c r="B115" s="125"/>
      <c r="C115" s="125"/>
      <c r="D115" s="105"/>
      <c r="E115" s="105"/>
      <c r="F115" s="130"/>
      <c r="G115" s="130"/>
      <c r="H115" s="130"/>
      <c r="I115" s="130"/>
      <c r="J115" s="105"/>
    </row>
    <row r="116" spans="2:10">
      <c r="B116" s="125"/>
      <c r="C116" s="125"/>
      <c r="D116" s="105"/>
      <c r="E116" s="105"/>
      <c r="F116" s="130"/>
      <c r="G116" s="130"/>
      <c r="H116" s="130"/>
      <c r="I116" s="130"/>
      <c r="J116" s="105"/>
    </row>
    <row r="117" spans="2:10">
      <c r="B117" s="125"/>
      <c r="C117" s="125"/>
      <c r="D117" s="105"/>
      <c r="E117" s="105"/>
      <c r="F117" s="130"/>
      <c r="G117" s="130"/>
      <c r="H117" s="130"/>
      <c r="I117" s="130"/>
      <c r="J117" s="105"/>
    </row>
    <row r="118" spans="2:10">
      <c r="B118" s="125"/>
      <c r="C118" s="125"/>
      <c r="D118" s="105"/>
      <c r="E118" s="105"/>
      <c r="F118" s="130"/>
      <c r="G118" s="130"/>
      <c r="H118" s="130"/>
      <c r="I118" s="130"/>
      <c r="J118" s="105"/>
    </row>
    <row r="119" spans="2:10">
      <c r="B119" s="125"/>
      <c r="C119" s="125"/>
      <c r="D119" s="105"/>
      <c r="E119" s="105"/>
      <c r="F119" s="130"/>
      <c r="G119" s="130"/>
      <c r="H119" s="130"/>
      <c r="I119" s="130"/>
      <c r="J119" s="105"/>
    </row>
    <row r="120" spans="2:10">
      <c r="B120" s="125"/>
      <c r="C120" s="125"/>
      <c r="D120" s="105"/>
      <c r="E120" s="105"/>
      <c r="F120" s="130"/>
      <c r="G120" s="130"/>
      <c r="H120" s="130"/>
      <c r="I120" s="130"/>
      <c r="J120" s="105"/>
    </row>
    <row r="121" spans="2:10">
      <c r="B121" s="125"/>
      <c r="C121" s="125"/>
      <c r="D121" s="105"/>
      <c r="E121" s="105"/>
      <c r="F121" s="130"/>
      <c r="G121" s="130"/>
      <c r="H121" s="130"/>
      <c r="I121" s="130"/>
      <c r="J121" s="105"/>
    </row>
    <row r="122" spans="2:10">
      <c r="B122" s="125"/>
      <c r="C122" s="125"/>
      <c r="D122" s="105"/>
      <c r="E122" s="105"/>
      <c r="F122" s="130"/>
      <c r="G122" s="130"/>
      <c r="H122" s="130"/>
      <c r="I122" s="130"/>
      <c r="J122" s="105"/>
    </row>
    <row r="123" spans="2:10">
      <c r="B123" s="125"/>
      <c r="C123" s="125"/>
      <c r="D123" s="105"/>
      <c r="E123" s="105"/>
      <c r="F123" s="130"/>
      <c r="G123" s="130"/>
      <c r="H123" s="130"/>
      <c r="I123" s="130"/>
      <c r="J123" s="105"/>
    </row>
    <row r="124" spans="2:10">
      <c r="B124" s="125"/>
      <c r="C124" s="125"/>
      <c r="D124" s="105"/>
      <c r="E124" s="105"/>
      <c r="F124" s="130"/>
      <c r="G124" s="130"/>
      <c r="H124" s="130"/>
      <c r="I124" s="130"/>
      <c r="J124" s="105"/>
    </row>
    <row r="125" spans="2:10">
      <c r="B125" s="125"/>
      <c r="C125" s="125"/>
      <c r="D125" s="105"/>
      <c r="E125" s="105"/>
      <c r="F125" s="130"/>
      <c r="G125" s="130"/>
      <c r="H125" s="130"/>
      <c r="I125" s="130"/>
      <c r="J125" s="105"/>
    </row>
    <row r="126" spans="2:10">
      <c r="B126" s="125"/>
      <c r="C126" s="125"/>
      <c r="D126" s="105"/>
      <c r="E126" s="105"/>
      <c r="F126" s="130"/>
      <c r="G126" s="130"/>
      <c r="H126" s="130"/>
      <c r="I126" s="130"/>
      <c r="J126" s="105"/>
    </row>
    <row r="127" spans="2:10">
      <c r="B127" s="125"/>
      <c r="C127" s="125"/>
      <c r="D127" s="105"/>
      <c r="E127" s="105"/>
      <c r="F127" s="130"/>
      <c r="G127" s="130"/>
      <c r="H127" s="130"/>
      <c r="I127" s="130"/>
      <c r="J127" s="105"/>
    </row>
    <row r="128" spans="2:10">
      <c r="B128" s="125"/>
      <c r="C128" s="125"/>
      <c r="D128" s="105"/>
      <c r="E128" s="105"/>
      <c r="F128" s="130"/>
      <c r="G128" s="130"/>
      <c r="H128" s="130"/>
      <c r="I128" s="130"/>
      <c r="J128" s="105"/>
    </row>
    <row r="129" spans="2:10">
      <c r="B129" s="125"/>
      <c r="C129" s="125"/>
      <c r="D129" s="105"/>
      <c r="E129" s="105"/>
      <c r="F129" s="130"/>
      <c r="G129" s="130"/>
      <c r="H129" s="130"/>
      <c r="I129" s="130"/>
      <c r="J129" s="105"/>
    </row>
    <row r="130" spans="2:10">
      <c r="B130" s="125"/>
      <c r="C130" s="125"/>
      <c r="D130" s="105"/>
      <c r="E130" s="105"/>
      <c r="F130" s="130"/>
      <c r="G130" s="130"/>
      <c r="H130" s="130"/>
      <c r="I130" s="130"/>
      <c r="J130" s="105"/>
    </row>
    <row r="131" spans="2:10">
      <c r="B131" s="125"/>
      <c r="C131" s="125"/>
      <c r="D131" s="105"/>
      <c r="E131" s="105"/>
      <c r="F131" s="130"/>
      <c r="G131" s="130"/>
      <c r="H131" s="130"/>
      <c r="I131" s="130"/>
      <c r="J131" s="105"/>
    </row>
    <row r="132" spans="2:10">
      <c r="B132" s="125"/>
      <c r="C132" s="125"/>
      <c r="D132" s="105"/>
      <c r="E132" s="105"/>
      <c r="F132" s="130"/>
      <c r="G132" s="130"/>
      <c r="H132" s="130"/>
      <c r="I132" s="130"/>
      <c r="J132" s="105"/>
    </row>
    <row r="133" spans="2:10">
      <c r="B133" s="125"/>
      <c r="C133" s="125"/>
      <c r="D133" s="105"/>
      <c r="E133" s="105"/>
      <c r="F133" s="130"/>
      <c r="G133" s="130"/>
      <c r="H133" s="130"/>
      <c r="I133" s="130"/>
      <c r="J133" s="105"/>
    </row>
    <row r="134" spans="2:10">
      <c r="B134" s="125"/>
      <c r="C134" s="125"/>
      <c r="D134" s="105"/>
      <c r="E134" s="105"/>
      <c r="F134" s="130"/>
      <c r="G134" s="130"/>
      <c r="H134" s="130"/>
      <c r="I134" s="130"/>
      <c r="J134" s="105"/>
    </row>
    <row r="135" spans="2:10">
      <c r="B135" s="125"/>
      <c r="C135" s="125"/>
      <c r="D135" s="105"/>
      <c r="E135" s="105"/>
      <c r="F135" s="130"/>
      <c r="G135" s="130"/>
      <c r="H135" s="130"/>
      <c r="I135" s="130"/>
      <c r="J135" s="105"/>
    </row>
    <row r="136" spans="2:10">
      <c r="B136" s="125"/>
      <c r="C136" s="125"/>
      <c r="D136" s="105"/>
      <c r="E136" s="105"/>
      <c r="F136" s="130"/>
      <c r="G136" s="130"/>
      <c r="H136" s="130"/>
      <c r="I136" s="130"/>
      <c r="J136" s="105"/>
    </row>
    <row r="137" spans="2:10">
      <c r="B137" s="125"/>
      <c r="C137" s="125"/>
      <c r="D137" s="105"/>
      <c r="E137" s="105"/>
      <c r="F137" s="130"/>
      <c r="G137" s="130"/>
      <c r="H137" s="130"/>
      <c r="I137" s="130"/>
      <c r="J137" s="105"/>
    </row>
    <row r="138" spans="2:10">
      <c r="B138" s="125"/>
      <c r="C138" s="125"/>
      <c r="D138" s="105"/>
      <c r="E138" s="105"/>
      <c r="F138" s="130"/>
      <c r="G138" s="130"/>
      <c r="H138" s="130"/>
      <c r="I138" s="130"/>
      <c r="J138" s="105"/>
    </row>
    <row r="139" spans="2:10">
      <c r="B139" s="125"/>
      <c r="C139" s="125"/>
      <c r="D139" s="105"/>
      <c r="E139" s="105"/>
      <c r="F139" s="130"/>
      <c r="G139" s="130"/>
      <c r="H139" s="130"/>
      <c r="I139" s="130"/>
      <c r="J139" s="105"/>
    </row>
    <row r="140" spans="2:10">
      <c r="B140" s="125"/>
      <c r="C140" s="125"/>
      <c r="D140" s="105"/>
      <c r="E140" s="105"/>
      <c r="F140" s="130"/>
      <c r="G140" s="130"/>
      <c r="H140" s="130"/>
      <c r="I140" s="130"/>
      <c r="J140" s="105"/>
    </row>
    <row r="141" spans="2:10">
      <c r="B141" s="125"/>
      <c r="C141" s="125"/>
      <c r="D141" s="105"/>
      <c r="E141" s="105"/>
      <c r="F141" s="130"/>
      <c r="G141" s="130"/>
      <c r="H141" s="130"/>
      <c r="I141" s="130"/>
      <c r="J141" s="105"/>
    </row>
    <row r="142" spans="2:10">
      <c r="B142" s="125"/>
      <c r="C142" s="125"/>
      <c r="D142" s="105"/>
      <c r="E142" s="105"/>
      <c r="F142" s="130"/>
      <c r="G142" s="130"/>
      <c r="H142" s="130"/>
      <c r="I142" s="130"/>
      <c r="J142" s="105"/>
    </row>
    <row r="143" spans="2:10">
      <c r="B143" s="125"/>
      <c r="C143" s="125"/>
      <c r="D143" s="105"/>
      <c r="E143" s="105"/>
      <c r="F143" s="130"/>
      <c r="G143" s="130"/>
      <c r="H143" s="130"/>
      <c r="I143" s="130"/>
      <c r="J143" s="105"/>
    </row>
    <row r="144" spans="2:10">
      <c r="B144" s="125"/>
      <c r="C144" s="125"/>
      <c r="D144" s="105"/>
      <c r="E144" s="105"/>
      <c r="F144" s="130"/>
      <c r="G144" s="130"/>
      <c r="H144" s="130"/>
      <c r="I144" s="130"/>
      <c r="J144" s="105"/>
    </row>
    <row r="145" spans="2:10">
      <c r="B145" s="125"/>
      <c r="C145" s="125"/>
      <c r="D145" s="105"/>
      <c r="E145" s="105"/>
      <c r="F145" s="130"/>
      <c r="G145" s="130"/>
      <c r="H145" s="130"/>
      <c r="I145" s="130"/>
      <c r="J145" s="105"/>
    </row>
    <row r="146" spans="2:10">
      <c r="B146" s="125"/>
      <c r="C146" s="125"/>
      <c r="D146" s="105"/>
      <c r="E146" s="105"/>
      <c r="F146" s="130"/>
      <c r="G146" s="130"/>
      <c r="H146" s="130"/>
      <c r="I146" s="130"/>
      <c r="J146" s="105"/>
    </row>
    <row r="147" spans="2:10">
      <c r="B147" s="125"/>
      <c r="C147" s="125"/>
      <c r="D147" s="105"/>
      <c r="E147" s="105"/>
      <c r="F147" s="130"/>
      <c r="G147" s="130"/>
      <c r="H147" s="130"/>
      <c r="I147" s="130"/>
      <c r="J147" s="105"/>
    </row>
    <row r="148" spans="2:10">
      <c r="B148" s="125"/>
      <c r="C148" s="125"/>
      <c r="D148" s="105"/>
      <c r="E148" s="105"/>
      <c r="F148" s="130"/>
      <c r="G148" s="130"/>
      <c r="H148" s="130"/>
      <c r="I148" s="130"/>
      <c r="J148" s="105"/>
    </row>
    <row r="149" spans="2:10">
      <c r="B149" s="125"/>
      <c r="C149" s="125"/>
      <c r="D149" s="105"/>
      <c r="E149" s="105"/>
      <c r="F149" s="130"/>
      <c r="G149" s="130"/>
      <c r="H149" s="130"/>
      <c r="I149" s="130"/>
      <c r="J149" s="105"/>
    </row>
    <row r="150" spans="2:10">
      <c r="B150" s="125"/>
      <c r="C150" s="125"/>
      <c r="D150" s="105"/>
      <c r="E150" s="105"/>
      <c r="F150" s="130"/>
      <c r="G150" s="130"/>
      <c r="H150" s="130"/>
      <c r="I150" s="130"/>
      <c r="J150" s="105"/>
    </row>
    <row r="151" spans="2:10">
      <c r="B151" s="125"/>
      <c r="C151" s="125"/>
      <c r="D151" s="105"/>
      <c r="E151" s="105"/>
      <c r="F151" s="130"/>
      <c r="G151" s="130"/>
      <c r="H151" s="130"/>
      <c r="I151" s="130"/>
      <c r="J151" s="105"/>
    </row>
    <row r="152" spans="2:10">
      <c r="B152" s="125"/>
      <c r="C152" s="125"/>
      <c r="D152" s="105"/>
      <c r="E152" s="105"/>
      <c r="F152" s="130"/>
      <c r="G152" s="130"/>
      <c r="H152" s="130"/>
      <c r="I152" s="130"/>
      <c r="J152" s="105"/>
    </row>
    <row r="153" spans="2:10">
      <c r="B153" s="125"/>
      <c r="C153" s="125"/>
      <c r="D153" s="105"/>
      <c r="E153" s="105"/>
      <c r="F153" s="130"/>
      <c r="G153" s="130"/>
      <c r="H153" s="130"/>
      <c r="I153" s="130"/>
      <c r="J153" s="105"/>
    </row>
    <row r="154" spans="2:10">
      <c r="B154" s="125"/>
      <c r="C154" s="125"/>
      <c r="D154" s="105"/>
      <c r="E154" s="105"/>
      <c r="F154" s="130"/>
      <c r="G154" s="130"/>
      <c r="H154" s="130"/>
      <c r="I154" s="130"/>
      <c r="J154" s="105"/>
    </row>
    <row r="155" spans="2:10">
      <c r="B155" s="125"/>
      <c r="C155" s="125"/>
      <c r="D155" s="105"/>
      <c r="E155" s="105"/>
      <c r="F155" s="130"/>
      <c r="G155" s="130"/>
      <c r="H155" s="130"/>
      <c r="I155" s="130"/>
      <c r="J155" s="105"/>
    </row>
    <row r="156" spans="2:10">
      <c r="B156" s="125"/>
      <c r="C156" s="125"/>
      <c r="D156" s="105"/>
      <c r="E156" s="105"/>
      <c r="F156" s="130"/>
      <c r="G156" s="130"/>
      <c r="H156" s="130"/>
      <c r="I156" s="130"/>
      <c r="J156" s="105"/>
    </row>
    <row r="157" spans="2:10">
      <c r="B157" s="125"/>
      <c r="C157" s="125"/>
      <c r="D157" s="105"/>
      <c r="E157" s="105"/>
      <c r="F157" s="130"/>
      <c r="G157" s="130"/>
      <c r="H157" s="130"/>
      <c r="I157" s="130"/>
      <c r="J157" s="105"/>
    </row>
    <row r="158" spans="2:10">
      <c r="B158" s="125"/>
      <c r="C158" s="125"/>
      <c r="D158" s="105"/>
      <c r="E158" s="105"/>
      <c r="F158" s="130"/>
      <c r="G158" s="130"/>
      <c r="H158" s="130"/>
      <c r="I158" s="130"/>
      <c r="J158" s="105"/>
    </row>
    <row r="159" spans="2:10">
      <c r="B159" s="125"/>
      <c r="C159" s="125"/>
      <c r="D159" s="105"/>
      <c r="E159" s="105"/>
      <c r="F159" s="130"/>
      <c r="G159" s="130"/>
      <c r="H159" s="130"/>
      <c r="I159" s="130"/>
      <c r="J159" s="105"/>
    </row>
    <row r="160" spans="2:10">
      <c r="B160" s="125"/>
      <c r="C160" s="125"/>
      <c r="D160" s="105"/>
      <c r="E160" s="105"/>
      <c r="F160" s="130"/>
      <c r="G160" s="130"/>
      <c r="H160" s="130"/>
      <c r="I160" s="130"/>
      <c r="J160" s="105"/>
    </row>
    <row r="161" spans="2:10">
      <c r="B161" s="125"/>
      <c r="C161" s="125"/>
      <c r="D161" s="105"/>
      <c r="E161" s="105"/>
      <c r="F161" s="130"/>
      <c r="G161" s="130"/>
      <c r="H161" s="130"/>
      <c r="I161" s="130"/>
      <c r="J161" s="105"/>
    </row>
    <row r="162" spans="2:10">
      <c r="B162" s="125"/>
      <c r="C162" s="125"/>
      <c r="D162" s="105"/>
      <c r="E162" s="105"/>
      <c r="F162" s="130"/>
      <c r="G162" s="130"/>
      <c r="H162" s="130"/>
      <c r="I162" s="130"/>
      <c r="J162" s="105"/>
    </row>
    <row r="163" spans="2:10">
      <c r="B163" s="125"/>
      <c r="C163" s="125"/>
      <c r="D163" s="105"/>
      <c r="E163" s="105"/>
      <c r="F163" s="130"/>
      <c r="G163" s="130"/>
      <c r="H163" s="130"/>
      <c r="I163" s="130"/>
      <c r="J163" s="105"/>
    </row>
    <row r="164" spans="2:10">
      <c r="B164" s="125"/>
      <c r="C164" s="125"/>
      <c r="D164" s="105"/>
      <c r="E164" s="105"/>
      <c r="F164" s="130"/>
      <c r="G164" s="130"/>
      <c r="H164" s="130"/>
      <c r="I164" s="130"/>
      <c r="J164" s="105"/>
    </row>
    <row r="165" spans="2:10">
      <c r="B165" s="125"/>
      <c r="C165" s="125"/>
      <c r="D165" s="105"/>
      <c r="E165" s="105"/>
      <c r="F165" s="130"/>
      <c r="G165" s="130"/>
      <c r="H165" s="130"/>
      <c r="I165" s="130"/>
      <c r="J165" s="105"/>
    </row>
    <row r="166" spans="2:10">
      <c r="B166" s="125"/>
      <c r="C166" s="125"/>
      <c r="D166" s="105"/>
      <c r="E166" s="105"/>
      <c r="F166" s="130"/>
      <c r="G166" s="130"/>
      <c r="H166" s="130"/>
      <c r="I166" s="130"/>
      <c r="J166" s="105"/>
    </row>
    <row r="167" spans="2:10">
      <c r="B167" s="125"/>
      <c r="C167" s="125"/>
      <c r="D167" s="105"/>
      <c r="E167" s="105"/>
      <c r="F167" s="130"/>
      <c r="G167" s="130"/>
      <c r="H167" s="130"/>
      <c r="I167" s="130"/>
      <c r="J167" s="105"/>
    </row>
    <row r="168" spans="2:10">
      <c r="B168" s="125"/>
      <c r="C168" s="125"/>
      <c r="D168" s="105"/>
      <c r="E168" s="105"/>
      <c r="F168" s="130"/>
      <c r="G168" s="130"/>
      <c r="H168" s="130"/>
      <c r="I168" s="130"/>
      <c r="J168" s="105"/>
    </row>
    <row r="169" spans="2:10">
      <c r="B169" s="125"/>
      <c r="C169" s="125"/>
      <c r="D169" s="105"/>
      <c r="E169" s="105"/>
      <c r="F169" s="130"/>
      <c r="G169" s="130"/>
      <c r="H169" s="130"/>
      <c r="I169" s="130"/>
      <c r="J169" s="105"/>
    </row>
    <row r="170" spans="2:10">
      <c r="B170" s="125"/>
      <c r="C170" s="125"/>
      <c r="D170" s="105"/>
      <c r="E170" s="105"/>
      <c r="F170" s="130"/>
      <c r="G170" s="130"/>
      <c r="H170" s="130"/>
      <c r="I170" s="130"/>
      <c r="J170" s="105"/>
    </row>
    <row r="171" spans="2:10">
      <c r="B171" s="125"/>
      <c r="C171" s="125"/>
      <c r="D171" s="105"/>
      <c r="E171" s="105"/>
      <c r="F171" s="130"/>
      <c r="G171" s="130"/>
      <c r="H171" s="130"/>
      <c r="I171" s="130"/>
      <c r="J171" s="105"/>
    </row>
    <row r="172" spans="2:10">
      <c r="B172" s="125"/>
      <c r="C172" s="125"/>
      <c r="D172" s="105"/>
      <c r="E172" s="105"/>
      <c r="F172" s="130"/>
      <c r="G172" s="130"/>
      <c r="H172" s="130"/>
      <c r="I172" s="130"/>
      <c r="J172" s="105"/>
    </row>
    <row r="173" spans="2:10">
      <c r="B173" s="125"/>
      <c r="C173" s="125"/>
      <c r="D173" s="105"/>
      <c r="E173" s="105"/>
      <c r="F173" s="130"/>
      <c r="G173" s="130"/>
      <c r="H173" s="130"/>
      <c r="I173" s="130"/>
      <c r="J173" s="105"/>
    </row>
    <row r="174" spans="2:10">
      <c r="B174" s="125"/>
      <c r="C174" s="125"/>
      <c r="D174" s="105"/>
      <c r="E174" s="105"/>
      <c r="F174" s="130"/>
      <c r="G174" s="130"/>
      <c r="H174" s="130"/>
      <c r="I174" s="130"/>
      <c r="J174" s="105"/>
    </row>
    <row r="175" spans="2:10">
      <c r="B175" s="125"/>
      <c r="C175" s="125"/>
      <c r="D175" s="105"/>
      <c r="E175" s="105"/>
      <c r="F175" s="130"/>
      <c r="G175" s="130"/>
      <c r="H175" s="130"/>
      <c r="I175" s="130"/>
      <c r="J175" s="105"/>
    </row>
    <row r="176" spans="2:10">
      <c r="B176" s="125"/>
      <c r="C176" s="125"/>
      <c r="D176" s="105"/>
      <c r="E176" s="105"/>
      <c r="F176" s="130"/>
      <c r="G176" s="130"/>
      <c r="H176" s="130"/>
      <c r="I176" s="130"/>
      <c r="J176" s="105"/>
    </row>
    <row r="177" spans="2:10">
      <c r="B177" s="125"/>
      <c r="C177" s="125"/>
      <c r="D177" s="105"/>
      <c r="E177" s="105"/>
      <c r="F177" s="130"/>
      <c r="G177" s="130"/>
      <c r="H177" s="130"/>
      <c r="I177" s="130"/>
      <c r="J177" s="105"/>
    </row>
    <row r="178" spans="2:10">
      <c r="B178" s="125"/>
      <c r="C178" s="125"/>
      <c r="D178" s="105"/>
      <c r="E178" s="105"/>
      <c r="F178" s="130"/>
      <c r="G178" s="130"/>
      <c r="H178" s="130"/>
      <c r="I178" s="130"/>
      <c r="J178" s="105"/>
    </row>
    <row r="179" spans="2:10">
      <c r="B179" s="125"/>
      <c r="C179" s="125"/>
      <c r="D179" s="105"/>
      <c r="E179" s="105"/>
      <c r="F179" s="130"/>
      <c r="G179" s="130"/>
      <c r="H179" s="130"/>
      <c r="I179" s="130"/>
      <c r="J179" s="105"/>
    </row>
    <row r="180" spans="2:10">
      <c r="B180" s="125"/>
      <c r="C180" s="125"/>
      <c r="D180" s="105"/>
      <c r="E180" s="105"/>
      <c r="F180" s="130"/>
      <c r="G180" s="130"/>
      <c r="H180" s="130"/>
      <c r="I180" s="130"/>
      <c r="J180" s="105"/>
    </row>
    <row r="181" spans="2:10">
      <c r="B181" s="125"/>
      <c r="C181" s="125"/>
      <c r="D181" s="105"/>
      <c r="E181" s="105"/>
      <c r="F181" s="130"/>
      <c r="G181" s="130"/>
      <c r="H181" s="130"/>
      <c r="I181" s="130"/>
      <c r="J181" s="105"/>
    </row>
    <row r="182" spans="2:10">
      <c r="B182" s="125"/>
      <c r="C182" s="125"/>
      <c r="D182" s="105"/>
      <c r="E182" s="105"/>
      <c r="F182" s="130"/>
      <c r="G182" s="130"/>
      <c r="H182" s="130"/>
      <c r="I182" s="130"/>
      <c r="J182" s="105"/>
    </row>
    <row r="183" spans="2:10">
      <c r="B183" s="125"/>
      <c r="C183" s="125"/>
      <c r="D183" s="105"/>
      <c r="E183" s="105"/>
      <c r="F183" s="130"/>
      <c r="G183" s="130"/>
      <c r="H183" s="130"/>
      <c r="I183" s="130"/>
      <c r="J183" s="105"/>
    </row>
    <row r="184" spans="2:10">
      <c r="B184" s="125"/>
      <c r="C184" s="125"/>
      <c r="D184" s="105"/>
      <c r="E184" s="105"/>
      <c r="F184" s="130"/>
      <c r="G184" s="130"/>
      <c r="H184" s="130"/>
      <c r="I184" s="130"/>
      <c r="J184" s="105"/>
    </row>
    <row r="185" spans="2:10">
      <c r="B185" s="125"/>
      <c r="C185" s="125"/>
      <c r="D185" s="105"/>
      <c r="E185" s="105"/>
      <c r="F185" s="130"/>
      <c r="G185" s="130"/>
      <c r="H185" s="130"/>
      <c r="I185" s="130"/>
      <c r="J185" s="105"/>
    </row>
    <row r="186" spans="2:10">
      <c r="B186" s="125"/>
      <c r="C186" s="125"/>
      <c r="D186" s="105"/>
      <c r="E186" s="105"/>
      <c r="F186" s="130"/>
      <c r="G186" s="130"/>
      <c r="H186" s="130"/>
      <c r="I186" s="130"/>
      <c r="J186" s="105"/>
    </row>
    <row r="187" spans="2:10">
      <c r="B187" s="125"/>
      <c r="C187" s="125"/>
      <c r="D187" s="105"/>
      <c r="E187" s="105"/>
      <c r="F187" s="130"/>
      <c r="G187" s="130"/>
      <c r="H187" s="130"/>
      <c r="I187" s="130"/>
      <c r="J187" s="105"/>
    </row>
    <row r="188" spans="2:10">
      <c r="B188" s="125"/>
      <c r="C188" s="125"/>
      <c r="D188" s="105"/>
      <c r="E188" s="105"/>
      <c r="F188" s="130"/>
      <c r="G188" s="130"/>
      <c r="H188" s="130"/>
      <c r="I188" s="130"/>
      <c r="J188" s="105"/>
    </row>
    <row r="189" spans="2:10">
      <c r="B189" s="125"/>
      <c r="C189" s="125"/>
      <c r="D189" s="105"/>
      <c r="E189" s="105"/>
      <c r="F189" s="130"/>
      <c r="G189" s="130"/>
      <c r="H189" s="130"/>
      <c r="I189" s="130"/>
      <c r="J189" s="105"/>
    </row>
    <row r="190" spans="2:10">
      <c r="B190" s="125"/>
      <c r="C190" s="125"/>
      <c r="D190" s="105"/>
      <c r="E190" s="105"/>
      <c r="F190" s="130"/>
      <c r="G190" s="130"/>
      <c r="H190" s="130"/>
      <c r="I190" s="130"/>
      <c r="J190" s="105"/>
    </row>
    <row r="191" spans="2:10">
      <c r="B191" s="125"/>
      <c r="C191" s="125"/>
      <c r="D191" s="105"/>
      <c r="E191" s="105"/>
      <c r="F191" s="130"/>
      <c r="G191" s="130"/>
      <c r="H191" s="130"/>
      <c r="I191" s="130"/>
      <c r="J191" s="105"/>
    </row>
    <row r="192" spans="2:10">
      <c r="B192" s="125"/>
      <c r="C192" s="125"/>
      <c r="D192" s="105"/>
      <c r="E192" s="105"/>
      <c r="F192" s="130"/>
      <c r="G192" s="130"/>
      <c r="H192" s="130"/>
      <c r="I192" s="130"/>
      <c r="J192" s="105"/>
    </row>
    <row r="193" spans="2:10">
      <c r="B193" s="125"/>
      <c r="C193" s="125"/>
      <c r="D193" s="105"/>
      <c r="E193" s="105"/>
      <c r="F193" s="130"/>
      <c r="G193" s="130"/>
      <c r="H193" s="130"/>
      <c r="I193" s="130"/>
      <c r="J193" s="105"/>
    </row>
    <row r="194" spans="2:10">
      <c r="B194" s="125"/>
      <c r="C194" s="125"/>
      <c r="D194" s="105"/>
      <c r="E194" s="105"/>
      <c r="F194" s="130"/>
      <c r="G194" s="130"/>
      <c r="H194" s="130"/>
      <c r="I194" s="130"/>
      <c r="J194" s="105"/>
    </row>
    <row r="195" spans="2:10">
      <c r="B195" s="125"/>
      <c r="C195" s="125"/>
      <c r="D195" s="105"/>
      <c r="E195" s="105"/>
      <c r="F195" s="130"/>
      <c r="G195" s="130"/>
      <c r="H195" s="130"/>
      <c r="I195" s="130"/>
      <c r="J195" s="105"/>
    </row>
    <row r="196" spans="2:10">
      <c r="B196" s="125"/>
      <c r="C196" s="125"/>
      <c r="D196" s="105"/>
      <c r="E196" s="105"/>
      <c r="F196" s="130"/>
      <c r="G196" s="130"/>
      <c r="H196" s="130"/>
      <c r="I196" s="130"/>
      <c r="J196" s="105"/>
    </row>
    <row r="197" spans="2:10">
      <c r="B197" s="125"/>
      <c r="C197" s="125"/>
      <c r="D197" s="105"/>
      <c r="E197" s="105"/>
      <c r="F197" s="130"/>
      <c r="G197" s="130"/>
      <c r="H197" s="130"/>
      <c r="I197" s="130"/>
      <c r="J197" s="105"/>
    </row>
    <row r="198" spans="2:10">
      <c r="B198" s="125"/>
      <c r="C198" s="125"/>
      <c r="D198" s="105"/>
      <c r="E198" s="105"/>
      <c r="F198" s="130"/>
      <c r="G198" s="130"/>
      <c r="H198" s="130"/>
      <c r="I198" s="130"/>
      <c r="J198" s="105"/>
    </row>
    <row r="199" spans="2:10">
      <c r="B199" s="125"/>
      <c r="C199" s="125"/>
      <c r="D199" s="105"/>
      <c r="E199" s="105"/>
      <c r="F199" s="130"/>
      <c r="G199" s="130"/>
      <c r="H199" s="130"/>
      <c r="I199" s="130"/>
      <c r="J199" s="105"/>
    </row>
    <row r="200" spans="2:10">
      <c r="B200" s="125"/>
      <c r="C200" s="125"/>
      <c r="D200" s="105"/>
      <c r="E200" s="105"/>
      <c r="F200" s="130"/>
      <c r="G200" s="130"/>
      <c r="H200" s="130"/>
      <c r="I200" s="130"/>
      <c r="J200" s="10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139</v>
      </c>
      <c r="C1" s="77" t="s" vm="1">
        <v>204</v>
      </c>
    </row>
    <row r="2" spans="2:11">
      <c r="B2" s="56" t="s">
        <v>138</v>
      </c>
      <c r="C2" s="77" t="s">
        <v>205</v>
      </c>
    </row>
    <row r="3" spans="2:11">
      <c r="B3" s="56" t="s">
        <v>140</v>
      </c>
      <c r="C3" s="77" t="s">
        <v>206</v>
      </c>
    </row>
    <row r="4" spans="2:11">
      <c r="B4" s="56" t="s">
        <v>141</v>
      </c>
      <c r="C4" s="77">
        <v>2148</v>
      </c>
    </row>
    <row r="6" spans="2:11" ht="26.25" customHeight="1">
      <c r="B6" s="148" t="s">
        <v>168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s="3" customFormat="1" ht="66">
      <c r="B7" s="59" t="s">
        <v>113</v>
      </c>
      <c r="C7" s="59" t="s">
        <v>114</v>
      </c>
      <c r="D7" s="59" t="s">
        <v>15</v>
      </c>
      <c r="E7" s="59" t="s">
        <v>16</v>
      </c>
      <c r="F7" s="59" t="s">
        <v>54</v>
      </c>
      <c r="G7" s="59" t="s">
        <v>98</v>
      </c>
      <c r="H7" s="59" t="s">
        <v>50</v>
      </c>
      <c r="I7" s="59" t="s">
        <v>107</v>
      </c>
      <c r="J7" s="59" t="s">
        <v>142</v>
      </c>
      <c r="K7" s="59" t="s">
        <v>143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190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2:11" ht="21" customHeight="1">
      <c r="B11" s="124"/>
      <c r="C11" s="99"/>
      <c r="D11" s="99"/>
      <c r="E11" s="99"/>
      <c r="F11" s="99"/>
      <c r="G11" s="99"/>
      <c r="H11" s="99"/>
      <c r="I11" s="99"/>
      <c r="J11" s="99"/>
      <c r="K11" s="99"/>
    </row>
    <row r="12" spans="2:11">
      <c r="B12" s="124"/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125"/>
      <c r="C110" s="125"/>
      <c r="D110" s="130"/>
      <c r="E110" s="130"/>
      <c r="F110" s="130"/>
      <c r="G110" s="130"/>
      <c r="H110" s="130"/>
      <c r="I110" s="105"/>
      <c r="J110" s="105"/>
      <c r="K110" s="105"/>
    </row>
    <row r="111" spans="2:11">
      <c r="B111" s="125"/>
      <c r="C111" s="125"/>
      <c r="D111" s="130"/>
      <c r="E111" s="130"/>
      <c r="F111" s="130"/>
      <c r="G111" s="130"/>
      <c r="H111" s="130"/>
      <c r="I111" s="105"/>
      <c r="J111" s="105"/>
      <c r="K111" s="105"/>
    </row>
    <row r="112" spans="2:11">
      <c r="B112" s="125"/>
      <c r="C112" s="125"/>
      <c r="D112" s="130"/>
      <c r="E112" s="130"/>
      <c r="F112" s="130"/>
      <c r="G112" s="130"/>
      <c r="H112" s="130"/>
      <c r="I112" s="105"/>
      <c r="J112" s="105"/>
      <c r="K112" s="105"/>
    </row>
    <row r="113" spans="2:11">
      <c r="B113" s="125"/>
      <c r="C113" s="125"/>
      <c r="D113" s="130"/>
      <c r="E113" s="130"/>
      <c r="F113" s="130"/>
      <c r="G113" s="130"/>
      <c r="H113" s="130"/>
      <c r="I113" s="105"/>
      <c r="J113" s="105"/>
      <c r="K113" s="105"/>
    </row>
    <row r="114" spans="2:11">
      <c r="B114" s="125"/>
      <c r="C114" s="125"/>
      <c r="D114" s="130"/>
      <c r="E114" s="130"/>
      <c r="F114" s="130"/>
      <c r="G114" s="130"/>
      <c r="H114" s="130"/>
      <c r="I114" s="105"/>
      <c r="J114" s="105"/>
      <c r="K114" s="105"/>
    </row>
    <row r="115" spans="2:11">
      <c r="B115" s="125"/>
      <c r="C115" s="125"/>
      <c r="D115" s="130"/>
      <c r="E115" s="130"/>
      <c r="F115" s="130"/>
      <c r="G115" s="130"/>
      <c r="H115" s="130"/>
      <c r="I115" s="105"/>
      <c r="J115" s="105"/>
      <c r="K115" s="105"/>
    </row>
    <row r="116" spans="2:11">
      <c r="B116" s="125"/>
      <c r="C116" s="125"/>
      <c r="D116" s="130"/>
      <c r="E116" s="130"/>
      <c r="F116" s="130"/>
      <c r="G116" s="130"/>
      <c r="H116" s="130"/>
      <c r="I116" s="105"/>
      <c r="J116" s="105"/>
      <c r="K116" s="105"/>
    </row>
    <row r="117" spans="2:11">
      <c r="B117" s="125"/>
      <c r="C117" s="125"/>
      <c r="D117" s="130"/>
      <c r="E117" s="130"/>
      <c r="F117" s="130"/>
      <c r="G117" s="130"/>
      <c r="H117" s="130"/>
      <c r="I117" s="105"/>
      <c r="J117" s="105"/>
      <c r="K117" s="105"/>
    </row>
    <row r="118" spans="2:11">
      <c r="B118" s="125"/>
      <c r="C118" s="125"/>
      <c r="D118" s="130"/>
      <c r="E118" s="130"/>
      <c r="F118" s="130"/>
      <c r="G118" s="130"/>
      <c r="H118" s="130"/>
      <c r="I118" s="105"/>
      <c r="J118" s="105"/>
      <c r="K118" s="105"/>
    </row>
    <row r="119" spans="2:11">
      <c r="B119" s="125"/>
      <c r="C119" s="125"/>
      <c r="D119" s="130"/>
      <c r="E119" s="130"/>
      <c r="F119" s="130"/>
      <c r="G119" s="130"/>
      <c r="H119" s="130"/>
      <c r="I119" s="105"/>
      <c r="J119" s="105"/>
      <c r="K119" s="105"/>
    </row>
    <row r="120" spans="2:11">
      <c r="B120" s="125"/>
      <c r="C120" s="125"/>
      <c r="D120" s="130"/>
      <c r="E120" s="130"/>
      <c r="F120" s="130"/>
      <c r="G120" s="130"/>
      <c r="H120" s="130"/>
      <c r="I120" s="105"/>
      <c r="J120" s="105"/>
      <c r="K120" s="105"/>
    </row>
    <row r="121" spans="2:11">
      <c r="B121" s="125"/>
      <c r="C121" s="125"/>
      <c r="D121" s="130"/>
      <c r="E121" s="130"/>
      <c r="F121" s="130"/>
      <c r="G121" s="130"/>
      <c r="H121" s="130"/>
      <c r="I121" s="105"/>
      <c r="J121" s="105"/>
      <c r="K121" s="105"/>
    </row>
    <row r="122" spans="2:11">
      <c r="B122" s="125"/>
      <c r="C122" s="125"/>
      <c r="D122" s="130"/>
      <c r="E122" s="130"/>
      <c r="F122" s="130"/>
      <c r="G122" s="130"/>
      <c r="H122" s="130"/>
      <c r="I122" s="105"/>
      <c r="J122" s="105"/>
      <c r="K122" s="105"/>
    </row>
    <row r="123" spans="2:11">
      <c r="B123" s="125"/>
      <c r="C123" s="125"/>
      <c r="D123" s="130"/>
      <c r="E123" s="130"/>
      <c r="F123" s="130"/>
      <c r="G123" s="130"/>
      <c r="H123" s="130"/>
      <c r="I123" s="105"/>
      <c r="J123" s="105"/>
      <c r="K123" s="105"/>
    </row>
    <row r="124" spans="2:11">
      <c r="B124" s="125"/>
      <c r="C124" s="125"/>
      <c r="D124" s="130"/>
      <c r="E124" s="130"/>
      <c r="F124" s="130"/>
      <c r="G124" s="130"/>
      <c r="H124" s="130"/>
      <c r="I124" s="105"/>
      <c r="J124" s="105"/>
      <c r="K124" s="105"/>
    </row>
    <row r="125" spans="2:11">
      <c r="B125" s="125"/>
      <c r="C125" s="125"/>
      <c r="D125" s="130"/>
      <c r="E125" s="130"/>
      <c r="F125" s="130"/>
      <c r="G125" s="130"/>
      <c r="H125" s="130"/>
      <c r="I125" s="105"/>
      <c r="J125" s="105"/>
      <c r="K125" s="105"/>
    </row>
    <row r="126" spans="2:11">
      <c r="B126" s="125"/>
      <c r="C126" s="125"/>
      <c r="D126" s="130"/>
      <c r="E126" s="130"/>
      <c r="F126" s="130"/>
      <c r="G126" s="130"/>
      <c r="H126" s="130"/>
      <c r="I126" s="105"/>
      <c r="J126" s="105"/>
      <c r="K126" s="105"/>
    </row>
    <row r="127" spans="2:11">
      <c r="B127" s="125"/>
      <c r="C127" s="125"/>
      <c r="D127" s="130"/>
      <c r="E127" s="130"/>
      <c r="F127" s="130"/>
      <c r="G127" s="130"/>
      <c r="H127" s="130"/>
      <c r="I127" s="105"/>
      <c r="J127" s="105"/>
      <c r="K127" s="105"/>
    </row>
    <row r="128" spans="2:11">
      <c r="B128" s="125"/>
      <c r="C128" s="125"/>
      <c r="D128" s="130"/>
      <c r="E128" s="130"/>
      <c r="F128" s="130"/>
      <c r="G128" s="130"/>
      <c r="H128" s="130"/>
      <c r="I128" s="105"/>
      <c r="J128" s="105"/>
      <c r="K128" s="105"/>
    </row>
    <row r="129" spans="2:11">
      <c r="B129" s="125"/>
      <c r="C129" s="125"/>
      <c r="D129" s="130"/>
      <c r="E129" s="130"/>
      <c r="F129" s="130"/>
      <c r="G129" s="130"/>
      <c r="H129" s="130"/>
      <c r="I129" s="105"/>
      <c r="J129" s="105"/>
      <c r="K129" s="105"/>
    </row>
    <row r="130" spans="2:11">
      <c r="B130" s="125"/>
      <c r="C130" s="125"/>
      <c r="D130" s="130"/>
      <c r="E130" s="130"/>
      <c r="F130" s="130"/>
      <c r="G130" s="130"/>
      <c r="H130" s="130"/>
      <c r="I130" s="105"/>
      <c r="J130" s="105"/>
      <c r="K130" s="105"/>
    </row>
    <row r="131" spans="2:11">
      <c r="B131" s="125"/>
      <c r="C131" s="125"/>
      <c r="D131" s="130"/>
      <c r="E131" s="130"/>
      <c r="F131" s="130"/>
      <c r="G131" s="130"/>
      <c r="H131" s="130"/>
      <c r="I131" s="105"/>
      <c r="J131" s="105"/>
      <c r="K131" s="105"/>
    </row>
    <row r="132" spans="2:11">
      <c r="B132" s="125"/>
      <c r="C132" s="125"/>
      <c r="D132" s="130"/>
      <c r="E132" s="130"/>
      <c r="F132" s="130"/>
      <c r="G132" s="130"/>
      <c r="H132" s="130"/>
      <c r="I132" s="105"/>
      <c r="J132" s="105"/>
      <c r="K132" s="105"/>
    </row>
    <row r="133" spans="2:11">
      <c r="B133" s="125"/>
      <c r="C133" s="125"/>
      <c r="D133" s="130"/>
      <c r="E133" s="130"/>
      <c r="F133" s="130"/>
      <c r="G133" s="130"/>
      <c r="H133" s="130"/>
      <c r="I133" s="105"/>
      <c r="J133" s="105"/>
      <c r="K133" s="105"/>
    </row>
    <row r="134" spans="2:11">
      <c r="B134" s="125"/>
      <c r="C134" s="125"/>
      <c r="D134" s="130"/>
      <c r="E134" s="130"/>
      <c r="F134" s="130"/>
      <c r="G134" s="130"/>
      <c r="H134" s="130"/>
      <c r="I134" s="105"/>
      <c r="J134" s="105"/>
      <c r="K134" s="105"/>
    </row>
    <row r="135" spans="2:11">
      <c r="B135" s="125"/>
      <c r="C135" s="125"/>
      <c r="D135" s="130"/>
      <c r="E135" s="130"/>
      <c r="F135" s="130"/>
      <c r="G135" s="130"/>
      <c r="H135" s="130"/>
      <c r="I135" s="105"/>
      <c r="J135" s="105"/>
      <c r="K135" s="105"/>
    </row>
    <row r="136" spans="2:11">
      <c r="B136" s="125"/>
      <c r="C136" s="125"/>
      <c r="D136" s="130"/>
      <c r="E136" s="130"/>
      <c r="F136" s="130"/>
      <c r="G136" s="130"/>
      <c r="H136" s="130"/>
      <c r="I136" s="105"/>
      <c r="J136" s="105"/>
      <c r="K136" s="105"/>
    </row>
    <row r="137" spans="2:11">
      <c r="B137" s="125"/>
      <c r="C137" s="125"/>
      <c r="D137" s="130"/>
      <c r="E137" s="130"/>
      <c r="F137" s="130"/>
      <c r="G137" s="130"/>
      <c r="H137" s="130"/>
      <c r="I137" s="105"/>
      <c r="J137" s="105"/>
      <c r="K137" s="105"/>
    </row>
    <row r="138" spans="2:11">
      <c r="B138" s="125"/>
      <c r="C138" s="125"/>
      <c r="D138" s="130"/>
      <c r="E138" s="130"/>
      <c r="F138" s="130"/>
      <c r="G138" s="130"/>
      <c r="H138" s="130"/>
      <c r="I138" s="105"/>
      <c r="J138" s="105"/>
      <c r="K138" s="105"/>
    </row>
    <row r="139" spans="2:11">
      <c r="B139" s="125"/>
      <c r="C139" s="125"/>
      <c r="D139" s="130"/>
      <c r="E139" s="130"/>
      <c r="F139" s="130"/>
      <c r="G139" s="130"/>
      <c r="H139" s="130"/>
      <c r="I139" s="105"/>
      <c r="J139" s="105"/>
      <c r="K139" s="105"/>
    </row>
    <row r="140" spans="2:11">
      <c r="B140" s="125"/>
      <c r="C140" s="125"/>
      <c r="D140" s="130"/>
      <c r="E140" s="130"/>
      <c r="F140" s="130"/>
      <c r="G140" s="130"/>
      <c r="H140" s="130"/>
      <c r="I140" s="105"/>
      <c r="J140" s="105"/>
      <c r="K140" s="105"/>
    </row>
    <row r="141" spans="2:11">
      <c r="B141" s="125"/>
      <c r="C141" s="125"/>
      <c r="D141" s="130"/>
      <c r="E141" s="130"/>
      <c r="F141" s="130"/>
      <c r="G141" s="130"/>
      <c r="H141" s="130"/>
      <c r="I141" s="105"/>
      <c r="J141" s="105"/>
      <c r="K141" s="105"/>
    </row>
    <row r="142" spans="2:11">
      <c r="B142" s="125"/>
      <c r="C142" s="125"/>
      <c r="D142" s="130"/>
      <c r="E142" s="130"/>
      <c r="F142" s="130"/>
      <c r="G142" s="130"/>
      <c r="H142" s="130"/>
      <c r="I142" s="105"/>
      <c r="J142" s="105"/>
      <c r="K142" s="105"/>
    </row>
    <row r="143" spans="2:11">
      <c r="B143" s="125"/>
      <c r="C143" s="125"/>
      <c r="D143" s="130"/>
      <c r="E143" s="130"/>
      <c r="F143" s="130"/>
      <c r="G143" s="130"/>
      <c r="H143" s="130"/>
      <c r="I143" s="105"/>
      <c r="J143" s="105"/>
      <c r="K143" s="105"/>
    </row>
    <row r="144" spans="2:11">
      <c r="B144" s="125"/>
      <c r="C144" s="125"/>
      <c r="D144" s="130"/>
      <c r="E144" s="130"/>
      <c r="F144" s="130"/>
      <c r="G144" s="130"/>
      <c r="H144" s="130"/>
      <c r="I144" s="105"/>
      <c r="J144" s="105"/>
      <c r="K144" s="105"/>
    </row>
    <row r="145" spans="2:11">
      <c r="B145" s="125"/>
      <c r="C145" s="125"/>
      <c r="D145" s="130"/>
      <c r="E145" s="130"/>
      <c r="F145" s="130"/>
      <c r="G145" s="130"/>
      <c r="H145" s="130"/>
      <c r="I145" s="105"/>
      <c r="J145" s="105"/>
      <c r="K145" s="105"/>
    </row>
    <row r="146" spans="2:11">
      <c r="B146" s="125"/>
      <c r="C146" s="125"/>
      <c r="D146" s="130"/>
      <c r="E146" s="130"/>
      <c r="F146" s="130"/>
      <c r="G146" s="130"/>
      <c r="H146" s="130"/>
      <c r="I146" s="105"/>
      <c r="J146" s="105"/>
      <c r="K146" s="105"/>
    </row>
    <row r="147" spans="2:11">
      <c r="B147" s="125"/>
      <c r="C147" s="125"/>
      <c r="D147" s="130"/>
      <c r="E147" s="130"/>
      <c r="F147" s="130"/>
      <c r="G147" s="130"/>
      <c r="H147" s="130"/>
      <c r="I147" s="105"/>
      <c r="J147" s="105"/>
      <c r="K147" s="105"/>
    </row>
    <row r="148" spans="2:11">
      <c r="B148" s="125"/>
      <c r="C148" s="125"/>
      <c r="D148" s="130"/>
      <c r="E148" s="130"/>
      <c r="F148" s="130"/>
      <c r="G148" s="130"/>
      <c r="H148" s="130"/>
      <c r="I148" s="105"/>
      <c r="J148" s="105"/>
      <c r="K148" s="105"/>
    </row>
    <row r="149" spans="2:11">
      <c r="B149" s="125"/>
      <c r="C149" s="125"/>
      <c r="D149" s="130"/>
      <c r="E149" s="130"/>
      <c r="F149" s="130"/>
      <c r="G149" s="130"/>
      <c r="H149" s="130"/>
      <c r="I149" s="105"/>
      <c r="J149" s="105"/>
      <c r="K149" s="105"/>
    </row>
    <row r="150" spans="2:11">
      <c r="B150" s="125"/>
      <c r="C150" s="125"/>
      <c r="D150" s="130"/>
      <c r="E150" s="130"/>
      <c r="F150" s="130"/>
      <c r="G150" s="130"/>
      <c r="H150" s="130"/>
      <c r="I150" s="105"/>
      <c r="J150" s="105"/>
      <c r="K150" s="105"/>
    </row>
    <row r="151" spans="2:11">
      <c r="B151" s="125"/>
      <c r="C151" s="125"/>
      <c r="D151" s="130"/>
      <c r="E151" s="130"/>
      <c r="F151" s="130"/>
      <c r="G151" s="130"/>
      <c r="H151" s="130"/>
      <c r="I151" s="105"/>
      <c r="J151" s="105"/>
      <c r="K151" s="105"/>
    </row>
    <row r="152" spans="2:11">
      <c r="B152" s="125"/>
      <c r="C152" s="125"/>
      <c r="D152" s="130"/>
      <c r="E152" s="130"/>
      <c r="F152" s="130"/>
      <c r="G152" s="130"/>
      <c r="H152" s="130"/>
      <c r="I152" s="105"/>
      <c r="J152" s="105"/>
      <c r="K152" s="105"/>
    </row>
    <row r="153" spans="2:11">
      <c r="B153" s="125"/>
      <c r="C153" s="125"/>
      <c r="D153" s="130"/>
      <c r="E153" s="130"/>
      <c r="F153" s="130"/>
      <c r="G153" s="130"/>
      <c r="H153" s="130"/>
      <c r="I153" s="105"/>
      <c r="J153" s="105"/>
      <c r="K153" s="105"/>
    </row>
    <row r="154" spans="2:11">
      <c r="B154" s="125"/>
      <c r="C154" s="125"/>
      <c r="D154" s="130"/>
      <c r="E154" s="130"/>
      <c r="F154" s="130"/>
      <c r="G154" s="130"/>
      <c r="H154" s="130"/>
      <c r="I154" s="105"/>
      <c r="J154" s="105"/>
      <c r="K154" s="105"/>
    </row>
    <row r="155" spans="2:11">
      <c r="B155" s="125"/>
      <c r="C155" s="125"/>
      <c r="D155" s="130"/>
      <c r="E155" s="130"/>
      <c r="F155" s="130"/>
      <c r="G155" s="130"/>
      <c r="H155" s="130"/>
      <c r="I155" s="105"/>
      <c r="J155" s="105"/>
      <c r="K155" s="105"/>
    </row>
    <row r="156" spans="2:11">
      <c r="B156" s="125"/>
      <c r="C156" s="125"/>
      <c r="D156" s="130"/>
      <c r="E156" s="130"/>
      <c r="F156" s="130"/>
      <c r="G156" s="130"/>
      <c r="H156" s="130"/>
      <c r="I156" s="105"/>
      <c r="J156" s="105"/>
      <c r="K156" s="105"/>
    </row>
    <row r="157" spans="2:11">
      <c r="B157" s="125"/>
      <c r="C157" s="125"/>
      <c r="D157" s="130"/>
      <c r="E157" s="130"/>
      <c r="F157" s="130"/>
      <c r="G157" s="130"/>
      <c r="H157" s="130"/>
      <c r="I157" s="105"/>
      <c r="J157" s="105"/>
      <c r="K157" s="105"/>
    </row>
    <row r="158" spans="2:11">
      <c r="B158" s="125"/>
      <c r="C158" s="125"/>
      <c r="D158" s="130"/>
      <c r="E158" s="130"/>
      <c r="F158" s="130"/>
      <c r="G158" s="130"/>
      <c r="H158" s="130"/>
      <c r="I158" s="105"/>
      <c r="J158" s="105"/>
      <c r="K158" s="105"/>
    </row>
    <row r="159" spans="2:11">
      <c r="B159" s="125"/>
      <c r="C159" s="125"/>
      <c r="D159" s="130"/>
      <c r="E159" s="130"/>
      <c r="F159" s="130"/>
      <c r="G159" s="130"/>
      <c r="H159" s="130"/>
      <c r="I159" s="105"/>
      <c r="J159" s="105"/>
      <c r="K159" s="105"/>
    </row>
    <row r="160" spans="2:11">
      <c r="B160" s="125"/>
      <c r="C160" s="125"/>
      <c r="D160" s="130"/>
      <c r="E160" s="130"/>
      <c r="F160" s="130"/>
      <c r="G160" s="130"/>
      <c r="H160" s="130"/>
      <c r="I160" s="105"/>
      <c r="J160" s="105"/>
      <c r="K160" s="105"/>
    </row>
    <row r="161" spans="2:11">
      <c r="B161" s="125"/>
      <c r="C161" s="125"/>
      <c r="D161" s="130"/>
      <c r="E161" s="130"/>
      <c r="F161" s="130"/>
      <c r="G161" s="130"/>
      <c r="H161" s="130"/>
      <c r="I161" s="105"/>
      <c r="J161" s="105"/>
      <c r="K161" s="105"/>
    </row>
    <row r="162" spans="2:11">
      <c r="B162" s="125"/>
      <c r="C162" s="125"/>
      <c r="D162" s="130"/>
      <c r="E162" s="130"/>
      <c r="F162" s="130"/>
      <c r="G162" s="130"/>
      <c r="H162" s="130"/>
      <c r="I162" s="105"/>
      <c r="J162" s="105"/>
      <c r="K162" s="105"/>
    </row>
    <row r="163" spans="2:11">
      <c r="B163" s="125"/>
      <c r="C163" s="125"/>
      <c r="D163" s="130"/>
      <c r="E163" s="130"/>
      <c r="F163" s="130"/>
      <c r="G163" s="130"/>
      <c r="H163" s="130"/>
      <c r="I163" s="105"/>
      <c r="J163" s="105"/>
      <c r="K163" s="105"/>
    </row>
    <row r="164" spans="2:11">
      <c r="B164" s="125"/>
      <c r="C164" s="125"/>
      <c r="D164" s="130"/>
      <c r="E164" s="130"/>
      <c r="F164" s="130"/>
      <c r="G164" s="130"/>
      <c r="H164" s="130"/>
      <c r="I164" s="105"/>
      <c r="J164" s="105"/>
      <c r="K164" s="105"/>
    </row>
    <row r="165" spans="2:11">
      <c r="B165" s="125"/>
      <c r="C165" s="125"/>
      <c r="D165" s="130"/>
      <c r="E165" s="130"/>
      <c r="F165" s="130"/>
      <c r="G165" s="130"/>
      <c r="H165" s="130"/>
      <c r="I165" s="105"/>
      <c r="J165" s="105"/>
      <c r="K165" s="105"/>
    </row>
    <row r="166" spans="2:11">
      <c r="B166" s="125"/>
      <c r="C166" s="125"/>
      <c r="D166" s="130"/>
      <c r="E166" s="130"/>
      <c r="F166" s="130"/>
      <c r="G166" s="130"/>
      <c r="H166" s="130"/>
      <c r="I166" s="105"/>
      <c r="J166" s="105"/>
      <c r="K166" s="105"/>
    </row>
    <row r="167" spans="2:11">
      <c r="B167" s="125"/>
      <c r="C167" s="125"/>
      <c r="D167" s="130"/>
      <c r="E167" s="130"/>
      <c r="F167" s="130"/>
      <c r="G167" s="130"/>
      <c r="H167" s="130"/>
      <c r="I167" s="105"/>
      <c r="J167" s="105"/>
      <c r="K167" s="105"/>
    </row>
    <row r="168" spans="2:11">
      <c r="B168" s="125"/>
      <c r="C168" s="125"/>
      <c r="D168" s="130"/>
      <c r="E168" s="130"/>
      <c r="F168" s="130"/>
      <c r="G168" s="130"/>
      <c r="H168" s="130"/>
      <c r="I168" s="105"/>
      <c r="J168" s="105"/>
      <c r="K168" s="105"/>
    </row>
    <row r="169" spans="2:11">
      <c r="B169" s="125"/>
      <c r="C169" s="125"/>
      <c r="D169" s="130"/>
      <c r="E169" s="130"/>
      <c r="F169" s="130"/>
      <c r="G169" s="130"/>
      <c r="H169" s="130"/>
      <c r="I169" s="105"/>
      <c r="J169" s="105"/>
      <c r="K169" s="105"/>
    </row>
    <row r="170" spans="2:11">
      <c r="B170" s="125"/>
      <c r="C170" s="125"/>
      <c r="D170" s="130"/>
      <c r="E170" s="130"/>
      <c r="F170" s="130"/>
      <c r="G170" s="130"/>
      <c r="H170" s="130"/>
      <c r="I170" s="105"/>
      <c r="J170" s="105"/>
      <c r="K170" s="105"/>
    </row>
    <row r="171" spans="2:11">
      <c r="B171" s="125"/>
      <c r="C171" s="125"/>
      <c r="D171" s="130"/>
      <c r="E171" s="130"/>
      <c r="F171" s="130"/>
      <c r="G171" s="130"/>
      <c r="H171" s="130"/>
      <c r="I171" s="105"/>
      <c r="J171" s="105"/>
      <c r="K171" s="105"/>
    </row>
    <row r="172" spans="2:11">
      <c r="B172" s="125"/>
      <c r="C172" s="125"/>
      <c r="D172" s="130"/>
      <c r="E172" s="130"/>
      <c r="F172" s="130"/>
      <c r="G172" s="130"/>
      <c r="H172" s="130"/>
      <c r="I172" s="105"/>
      <c r="J172" s="105"/>
      <c r="K172" s="105"/>
    </row>
    <row r="173" spans="2:11">
      <c r="B173" s="125"/>
      <c r="C173" s="125"/>
      <c r="D173" s="130"/>
      <c r="E173" s="130"/>
      <c r="F173" s="130"/>
      <c r="G173" s="130"/>
      <c r="H173" s="130"/>
      <c r="I173" s="105"/>
      <c r="J173" s="105"/>
      <c r="K173" s="105"/>
    </row>
    <row r="174" spans="2:11">
      <c r="B174" s="125"/>
      <c r="C174" s="125"/>
      <c r="D174" s="130"/>
      <c r="E174" s="130"/>
      <c r="F174" s="130"/>
      <c r="G174" s="130"/>
      <c r="H174" s="130"/>
      <c r="I174" s="105"/>
      <c r="J174" s="105"/>
      <c r="K174" s="105"/>
    </row>
    <row r="175" spans="2:11">
      <c r="B175" s="125"/>
      <c r="C175" s="125"/>
      <c r="D175" s="130"/>
      <c r="E175" s="130"/>
      <c r="F175" s="130"/>
      <c r="G175" s="130"/>
      <c r="H175" s="130"/>
      <c r="I175" s="105"/>
      <c r="J175" s="105"/>
      <c r="K175" s="105"/>
    </row>
    <row r="176" spans="2:11">
      <c r="B176" s="125"/>
      <c r="C176" s="125"/>
      <c r="D176" s="130"/>
      <c r="E176" s="130"/>
      <c r="F176" s="130"/>
      <c r="G176" s="130"/>
      <c r="H176" s="130"/>
      <c r="I176" s="105"/>
      <c r="J176" s="105"/>
      <c r="K176" s="105"/>
    </row>
    <row r="177" spans="2:11">
      <c r="B177" s="125"/>
      <c r="C177" s="125"/>
      <c r="D177" s="130"/>
      <c r="E177" s="130"/>
      <c r="F177" s="130"/>
      <c r="G177" s="130"/>
      <c r="H177" s="130"/>
      <c r="I177" s="105"/>
      <c r="J177" s="105"/>
      <c r="K177" s="105"/>
    </row>
    <row r="178" spans="2:11">
      <c r="B178" s="125"/>
      <c r="C178" s="125"/>
      <c r="D178" s="130"/>
      <c r="E178" s="130"/>
      <c r="F178" s="130"/>
      <c r="G178" s="130"/>
      <c r="H178" s="130"/>
      <c r="I178" s="105"/>
      <c r="J178" s="105"/>
      <c r="K178" s="105"/>
    </row>
    <row r="179" spans="2:11">
      <c r="B179" s="125"/>
      <c r="C179" s="125"/>
      <c r="D179" s="130"/>
      <c r="E179" s="130"/>
      <c r="F179" s="130"/>
      <c r="G179" s="130"/>
      <c r="H179" s="130"/>
      <c r="I179" s="105"/>
      <c r="J179" s="105"/>
      <c r="K179" s="105"/>
    </row>
    <row r="180" spans="2:11">
      <c r="B180" s="125"/>
      <c r="C180" s="125"/>
      <c r="D180" s="130"/>
      <c r="E180" s="130"/>
      <c r="F180" s="130"/>
      <c r="G180" s="130"/>
      <c r="H180" s="130"/>
      <c r="I180" s="105"/>
      <c r="J180" s="105"/>
      <c r="K180" s="105"/>
    </row>
    <row r="181" spans="2:11">
      <c r="B181" s="125"/>
      <c r="C181" s="125"/>
      <c r="D181" s="130"/>
      <c r="E181" s="130"/>
      <c r="F181" s="130"/>
      <c r="G181" s="130"/>
      <c r="H181" s="130"/>
      <c r="I181" s="105"/>
      <c r="J181" s="105"/>
      <c r="K181" s="105"/>
    </row>
    <row r="182" spans="2:11">
      <c r="B182" s="125"/>
      <c r="C182" s="125"/>
      <c r="D182" s="130"/>
      <c r="E182" s="130"/>
      <c r="F182" s="130"/>
      <c r="G182" s="130"/>
      <c r="H182" s="130"/>
      <c r="I182" s="105"/>
      <c r="J182" s="105"/>
      <c r="K182" s="105"/>
    </row>
    <row r="183" spans="2:11">
      <c r="B183" s="125"/>
      <c r="C183" s="125"/>
      <c r="D183" s="130"/>
      <c r="E183" s="130"/>
      <c r="F183" s="130"/>
      <c r="G183" s="130"/>
      <c r="H183" s="130"/>
      <c r="I183" s="105"/>
      <c r="J183" s="105"/>
      <c r="K183" s="105"/>
    </row>
    <row r="184" spans="2:11">
      <c r="B184" s="125"/>
      <c r="C184" s="125"/>
      <c r="D184" s="130"/>
      <c r="E184" s="130"/>
      <c r="F184" s="130"/>
      <c r="G184" s="130"/>
      <c r="H184" s="130"/>
      <c r="I184" s="105"/>
      <c r="J184" s="105"/>
      <c r="K184" s="105"/>
    </row>
    <row r="185" spans="2:11">
      <c r="B185" s="125"/>
      <c r="C185" s="125"/>
      <c r="D185" s="130"/>
      <c r="E185" s="130"/>
      <c r="F185" s="130"/>
      <c r="G185" s="130"/>
      <c r="H185" s="130"/>
      <c r="I185" s="105"/>
      <c r="J185" s="105"/>
      <c r="K185" s="105"/>
    </row>
    <row r="186" spans="2:11">
      <c r="B186" s="125"/>
      <c r="C186" s="125"/>
      <c r="D186" s="130"/>
      <c r="E186" s="130"/>
      <c r="F186" s="130"/>
      <c r="G186" s="130"/>
      <c r="H186" s="130"/>
      <c r="I186" s="105"/>
      <c r="J186" s="105"/>
      <c r="K186" s="105"/>
    </row>
    <row r="187" spans="2:11">
      <c r="B187" s="125"/>
      <c r="C187" s="125"/>
      <c r="D187" s="130"/>
      <c r="E187" s="130"/>
      <c r="F187" s="130"/>
      <c r="G187" s="130"/>
      <c r="H187" s="130"/>
      <c r="I187" s="105"/>
      <c r="J187" s="105"/>
      <c r="K187" s="105"/>
    </row>
    <row r="188" spans="2:11">
      <c r="B188" s="125"/>
      <c r="C188" s="125"/>
      <c r="D188" s="130"/>
      <c r="E188" s="130"/>
      <c r="F188" s="130"/>
      <c r="G188" s="130"/>
      <c r="H188" s="130"/>
      <c r="I188" s="105"/>
      <c r="J188" s="105"/>
      <c r="K188" s="105"/>
    </row>
    <row r="189" spans="2:11">
      <c r="B189" s="125"/>
      <c r="C189" s="125"/>
      <c r="D189" s="130"/>
      <c r="E189" s="130"/>
      <c r="F189" s="130"/>
      <c r="G189" s="130"/>
      <c r="H189" s="130"/>
      <c r="I189" s="105"/>
      <c r="J189" s="105"/>
      <c r="K189" s="105"/>
    </row>
    <row r="190" spans="2:11">
      <c r="B190" s="125"/>
      <c r="C190" s="125"/>
      <c r="D190" s="130"/>
      <c r="E190" s="130"/>
      <c r="F190" s="130"/>
      <c r="G190" s="130"/>
      <c r="H190" s="130"/>
      <c r="I190" s="105"/>
      <c r="J190" s="105"/>
      <c r="K190" s="105"/>
    </row>
    <row r="191" spans="2:11">
      <c r="B191" s="125"/>
      <c r="C191" s="125"/>
      <c r="D191" s="130"/>
      <c r="E191" s="130"/>
      <c r="F191" s="130"/>
      <c r="G191" s="130"/>
      <c r="H191" s="130"/>
      <c r="I191" s="105"/>
      <c r="J191" s="105"/>
      <c r="K191" s="105"/>
    </row>
    <row r="192" spans="2:11">
      <c r="B192" s="125"/>
      <c r="C192" s="125"/>
      <c r="D192" s="130"/>
      <c r="E192" s="130"/>
      <c r="F192" s="130"/>
      <c r="G192" s="130"/>
      <c r="H192" s="130"/>
      <c r="I192" s="105"/>
      <c r="J192" s="105"/>
      <c r="K192" s="105"/>
    </row>
    <row r="193" spans="2:11">
      <c r="B193" s="125"/>
      <c r="C193" s="125"/>
      <c r="D193" s="130"/>
      <c r="E193" s="130"/>
      <c r="F193" s="130"/>
      <c r="G193" s="130"/>
      <c r="H193" s="130"/>
      <c r="I193" s="105"/>
      <c r="J193" s="105"/>
      <c r="K193" s="105"/>
    </row>
    <row r="194" spans="2:11">
      <c r="B194" s="125"/>
      <c r="C194" s="125"/>
      <c r="D194" s="130"/>
      <c r="E194" s="130"/>
      <c r="F194" s="130"/>
      <c r="G194" s="130"/>
      <c r="H194" s="130"/>
      <c r="I194" s="105"/>
      <c r="J194" s="105"/>
      <c r="K194" s="105"/>
    </row>
    <row r="195" spans="2:11">
      <c r="B195" s="125"/>
      <c r="C195" s="125"/>
      <c r="D195" s="130"/>
      <c r="E195" s="130"/>
      <c r="F195" s="130"/>
      <c r="G195" s="130"/>
      <c r="H195" s="130"/>
      <c r="I195" s="105"/>
      <c r="J195" s="105"/>
      <c r="K195" s="105"/>
    </row>
    <row r="196" spans="2:11">
      <c r="B196" s="125"/>
      <c r="C196" s="125"/>
      <c r="D196" s="130"/>
      <c r="E196" s="130"/>
      <c r="F196" s="130"/>
      <c r="G196" s="130"/>
      <c r="H196" s="130"/>
      <c r="I196" s="105"/>
      <c r="J196" s="105"/>
      <c r="K196" s="105"/>
    </row>
    <row r="197" spans="2:11">
      <c r="B197" s="125"/>
      <c r="C197" s="125"/>
      <c r="D197" s="130"/>
      <c r="E197" s="130"/>
      <c r="F197" s="130"/>
      <c r="G197" s="130"/>
      <c r="H197" s="130"/>
      <c r="I197" s="105"/>
      <c r="J197" s="105"/>
      <c r="K197" s="105"/>
    </row>
    <row r="198" spans="2:11">
      <c r="B198" s="125"/>
      <c r="C198" s="125"/>
      <c r="D198" s="130"/>
      <c r="E198" s="130"/>
      <c r="F198" s="130"/>
      <c r="G198" s="130"/>
      <c r="H198" s="130"/>
      <c r="I198" s="105"/>
      <c r="J198" s="105"/>
      <c r="K198" s="105"/>
    </row>
    <row r="199" spans="2:11">
      <c r="B199" s="125"/>
      <c r="C199" s="125"/>
      <c r="D199" s="130"/>
      <c r="E199" s="130"/>
      <c r="F199" s="130"/>
      <c r="G199" s="130"/>
      <c r="H199" s="130"/>
      <c r="I199" s="105"/>
      <c r="J199" s="105"/>
      <c r="K199" s="105"/>
    </row>
    <row r="200" spans="2:11">
      <c r="B200" s="125"/>
      <c r="C200" s="125"/>
      <c r="D200" s="130"/>
      <c r="E200" s="130"/>
      <c r="F200" s="130"/>
      <c r="G200" s="130"/>
      <c r="H200" s="130"/>
      <c r="I200" s="105"/>
      <c r="J200" s="105"/>
      <c r="K200" s="105"/>
    </row>
    <row r="201" spans="2:11">
      <c r="B201" s="125"/>
      <c r="C201" s="125"/>
      <c r="D201" s="130"/>
      <c r="E201" s="130"/>
      <c r="F201" s="130"/>
      <c r="G201" s="130"/>
      <c r="H201" s="130"/>
      <c r="I201" s="105"/>
      <c r="J201" s="105"/>
      <c r="K201" s="105"/>
    </row>
    <row r="202" spans="2:11">
      <c r="B202" s="125"/>
      <c r="C202" s="125"/>
      <c r="D202" s="130"/>
      <c r="E202" s="130"/>
      <c r="F202" s="130"/>
      <c r="G202" s="130"/>
      <c r="H202" s="130"/>
      <c r="I202" s="105"/>
      <c r="J202" s="105"/>
      <c r="K202" s="105"/>
    </row>
    <row r="203" spans="2:11">
      <c r="B203" s="125"/>
      <c r="C203" s="125"/>
      <c r="D203" s="130"/>
      <c r="E203" s="130"/>
      <c r="F203" s="130"/>
      <c r="G203" s="130"/>
      <c r="H203" s="130"/>
      <c r="I203" s="105"/>
      <c r="J203" s="105"/>
      <c r="K203" s="105"/>
    </row>
    <row r="204" spans="2:11">
      <c r="B204" s="125"/>
      <c r="C204" s="125"/>
      <c r="D204" s="130"/>
      <c r="E204" s="130"/>
      <c r="F204" s="130"/>
      <c r="G204" s="130"/>
      <c r="H204" s="130"/>
      <c r="I204" s="105"/>
      <c r="J204" s="105"/>
      <c r="K204" s="105"/>
    </row>
    <row r="205" spans="2:11">
      <c r="B205" s="125"/>
      <c r="C205" s="125"/>
      <c r="D205" s="130"/>
      <c r="E205" s="130"/>
      <c r="F205" s="130"/>
      <c r="G205" s="130"/>
      <c r="H205" s="130"/>
      <c r="I205" s="105"/>
      <c r="J205" s="105"/>
      <c r="K205" s="105"/>
    </row>
    <row r="206" spans="2:11">
      <c r="B206" s="125"/>
      <c r="C206" s="125"/>
      <c r="D206" s="130"/>
      <c r="E206" s="130"/>
      <c r="F206" s="130"/>
      <c r="G206" s="130"/>
      <c r="H206" s="130"/>
      <c r="I206" s="105"/>
      <c r="J206" s="105"/>
      <c r="K206" s="105"/>
    </row>
    <row r="207" spans="2:11">
      <c r="B207" s="125"/>
      <c r="C207" s="125"/>
      <c r="D207" s="130"/>
      <c r="E207" s="130"/>
      <c r="F207" s="130"/>
      <c r="G207" s="130"/>
      <c r="H207" s="130"/>
      <c r="I207" s="105"/>
      <c r="J207" s="105"/>
      <c r="K207" s="105"/>
    </row>
    <row r="208" spans="2:11">
      <c r="B208" s="125"/>
      <c r="C208" s="125"/>
      <c r="D208" s="130"/>
      <c r="E208" s="130"/>
      <c r="F208" s="130"/>
      <c r="G208" s="130"/>
      <c r="H208" s="130"/>
      <c r="I208" s="105"/>
      <c r="J208" s="105"/>
      <c r="K208" s="105"/>
    </row>
    <row r="209" spans="2:11">
      <c r="B209" s="125"/>
      <c r="C209" s="125"/>
      <c r="D209" s="130"/>
      <c r="E209" s="130"/>
      <c r="F209" s="130"/>
      <c r="G209" s="130"/>
      <c r="H209" s="130"/>
      <c r="I209" s="105"/>
      <c r="J209" s="105"/>
      <c r="K209" s="105"/>
    </row>
    <row r="210" spans="2:11">
      <c r="B210" s="125"/>
      <c r="C210" s="125"/>
      <c r="D210" s="130"/>
      <c r="E210" s="130"/>
      <c r="F210" s="130"/>
      <c r="G210" s="130"/>
      <c r="H210" s="130"/>
      <c r="I210" s="105"/>
      <c r="J210" s="105"/>
      <c r="K210" s="105"/>
    </row>
    <row r="211" spans="2:11">
      <c r="B211" s="125"/>
      <c r="C211" s="125"/>
      <c r="D211" s="130"/>
      <c r="E211" s="130"/>
      <c r="F211" s="130"/>
      <c r="G211" s="130"/>
      <c r="H211" s="130"/>
      <c r="I211" s="105"/>
      <c r="J211" s="105"/>
      <c r="K211" s="105"/>
    </row>
    <row r="212" spans="2:11">
      <c r="B212" s="125"/>
      <c r="C212" s="125"/>
      <c r="D212" s="130"/>
      <c r="E212" s="130"/>
      <c r="F212" s="130"/>
      <c r="G212" s="130"/>
      <c r="H212" s="130"/>
      <c r="I212" s="105"/>
      <c r="J212" s="105"/>
      <c r="K212" s="105"/>
    </row>
    <row r="213" spans="2:11">
      <c r="B213" s="125"/>
      <c r="C213" s="125"/>
      <c r="D213" s="130"/>
      <c r="E213" s="130"/>
      <c r="F213" s="130"/>
      <c r="G213" s="130"/>
      <c r="H213" s="130"/>
      <c r="I213" s="105"/>
      <c r="J213" s="105"/>
      <c r="K213" s="105"/>
    </row>
    <row r="214" spans="2:11">
      <c r="B214" s="125"/>
      <c r="C214" s="125"/>
      <c r="D214" s="130"/>
      <c r="E214" s="130"/>
      <c r="F214" s="130"/>
      <c r="G214" s="130"/>
      <c r="H214" s="130"/>
      <c r="I214" s="105"/>
      <c r="J214" s="105"/>
      <c r="K214" s="105"/>
    </row>
    <row r="215" spans="2:11">
      <c r="B215" s="125"/>
      <c r="C215" s="125"/>
      <c r="D215" s="130"/>
      <c r="E215" s="130"/>
      <c r="F215" s="130"/>
      <c r="G215" s="130"/>
      <c r="H215" s="130"/>
      <c r="I215" s="105"/>
      <c r="J215" s="105"/>
      <c r="K215" s="105"/>
    </row>
    <row r="216" spans="2:11">
      <c r="B216" s="125"/>
      <c r="C216" s="125"/>
      <c r="D216" s="130"/>
      <c r="E216" s="130"/>
      <c r="F216" s="130"/>
      <c r="G216" s="130"/>
      <c r="H216" s="130"/>
      <c r="I216" s="105"/>
      <c r="J216" s="105"/>
      <c r="K216" s="105"/>
    </row>
    <row r="217" spans="2:11">
      <c r="B217" s="125"/>
      <c r="C217" s="125"/>
      <c r="D217" s="130"/>
      <c r="E217" s="130"/>
      <c r="F217" s="130"/>
      <c r="G217" s="130"/>
      <c r="H217" s="130"/>
      <c r="I217" s="105"/>
      <c r="J217" s="105"/>
      <c r="K217" s="105"/>
    </row>
    <row r="218" spans="2:11">
      <c r="B218" s="125"/>
      <c r="C218" s="125"/>
      <c r="D218" s="130"/>
      <c r="E218" s="130"/>
      <c r="F218" s="130"/>
      <c r="G218" s="130"/>
      <c r="H218" s="130"/>
      <c r="I218" s="105"/>
      <c r="J218" s="105"/>
      <c r="K218" s="105"/>
    </row>
    <row r="219" spans="2:11">
      <c r="B219" s="125"/>
      <c r="C219" s="125"/>
      <c r="D219" s="130"/>
      <c r="E219" s="130"/>
      <c r="F219" s="130"/>
      <c r="G219" s="130"/>
      <c r="H219" s="130"/>
      <c r="I219" s="105"/>
      <c r="J219" s="105"/>
      <c r="K219" s="105"/>
    </row>
    <row r="220" spans="2:11">
      <c r="B220" s="125"/>
      <c r="C220" s="125"/>
      <c r="D220" s="130"/>
      <c r="E220" s="130"/>
      <c r="F220" s="130"/>
      <c r="G220" s="130"/>
      <c r="H220" s="130"/>
      <c r="I220" s="105"/>
      <c r="J220" s="105"/>
      <c r="K220" s="105"/>
    </row>
    <row r="221" spans="2:11">
      <c r="B221" s="125"/>
      <c r="C221" s="125"/>
      <c r="D221" s="130"/>
      <c r="E221" s="130"/>
      <c r="F221" s="130"/>
      <c r="G221" s="130"/>
      <c r="H221" s="130"/>
      <c r="I221" s="105"/>
      <c r="J221" s="105"/>
      <c r="K221" s="105"/>
    </row>
    <row r="222" spans="2:11">
      <c r="B222" s="125"/>
      <c r="C222" s="125"/>
      <c r="D222" s="130"/>
      <c r="E222" s="130"/>
      <c r="F222" s="130"/>
      <c r="G222" s="130"/>
      <c r="H222" s="130"/>
      <c r="I222" s="105"/>
      <c r="J222" s="105"/>
      <c r="K222" s="105"/>
    </row>
    <row r="223" spans="2:11">
      <c r="B223" s="125"/>
      <c r="C223" s="125"/>
      <c r="D223" s="130"/>
      <c r="E223" s="130"/>
      <c r="F223" s="130"/>
      <c r="G223" s="130"/>
      <c r="H223" s="130"/>
      <c r="I223" s="105"/>
      <c r="J223" s="105"/>
      <c r="K223" s="105"/>
    </row>
    <row r="224" spans="2:11">
      <c r="B224" s="125"/>
      <c r="C224" s="125"/>
      <c r="D224" s="130"/>
      <c r="E224" s="130"/>
      <c r="F224" s="130"/>
      <c r="G224" s="130"/>
      <c r="H224" s="130"/>
      <c r="I224" s="105"/>
      <c r="J224" s="105"/>
      <c r="K224" s="105"/>
    </row>
    <row r="225" spans="2:11">
      <c r="B225" s="125"/>
      <c r="C225" s="125"/>
      <c r="D225" s="130"/>
      <c r="E225" s="130"/>
      <c r="F225" s="130"/>
      <c r="G225" s="130"/>
      <c r="H225" s="130"/>
      <c r="I225" s="105"/>
      <c r="J225" s="105"/>
      <c r="K225" s="105"/>
    </row>
    <row r="226" spans="2:11">
      <c r="B226" s="125"/>
      <c r="C226" s="125"/>
      <c r="D226" s="130"/>
      <c r="E226" s="130"/>
      <c r="F226" s="130"/>
      <c r="G226" s="130"/>
      <c r="H226" s="130"/>
      <c r="I226" s="105"/>
      <c r="J226" s="105"/>
      <c r="K226" s="105"/>
    </row>
    <row r="227" spans="2:11">
      <c r="B227" s="125"/>
      <c r="C227" s="125"/>
      <c r="D227" s="130"/>
      <c r="E227" s="130"/>
      <c r="F227" s="130"/>
      <c r="G227" s="130"/>
      <c r="H227" s="130"/>
      <c r="I227" s="105"/>
      <c r="J227" s="105"/>
      <c r="K227" s="105"/>
    </row>
    <row r="228" spans="2:11">
      <c r="B228" s="125"/>
      <c r="C228" s="125"/>
      <c r="D228" s="130"/>
      <c r="E228" s="130"/>
      <c r="F228" s="130"/>
      <c r="G228" s="130"/>
      <c r="H228" s="130"/>
      <c r="I228" s="105"/>
      <c r="J228" s="105"/>
      <c r="K228" s="105"/>
    </row>
    <row r="229" spans="2:11">
      <c r="B229" s="125"/>
      <c r="C229" s="125"/>
      <c r="D229" s="130"/>
      <c r="E229" s="130"/>
      <c r="F229" s="130"/>
      <c r="G229" s="130"/>
      <c r="H229" s="130"/>
      <c r="I229" s="105"/>
      <c r="J229" s="105"/>
      <c r="K229" s="105"/>
    </row>
    <row r="230" spans="2:11">
      <c r="B230" s="125"/>
      <c r="C230" s="125"/>
      <c r="D230" s="130"/>
      <c r="E230" s="130"/>
      <c r="F230" s="130"/>
      <c r="G230" s="130"/>
      <c r="H230" s="130"/>
      <c r="I230" s="105"/>
      <c r="J230" s="105"/>
      <c r="K230" s="105"/>
    </row>
    <row r="231" spans="2:11">
      <c r="B231" s="125"/>
      <c r="C231" s="125"/>
      <c r="D231" s="130"/>
      <c r="E231" s="130"/>
      <c r="F231" s="130"/>
      <c r="G231" s="130"/>
      <c r="H231" s="130"/>
      <c r="I231" s="105"/>
      <c r="J231" s="105"/>
      <c r="K231" s="105"/>
    </row>
    <row r="232" spans="2:11">
      <c r="B232" s="125"/>
      <c r="C232" s="125"/>
      <c r="D232" s="130"/>
      <c r="E232" s="130"/>
      <c r="F232" s="130"/>
      <c r="G232" s="130"/>
      <c r="H232" s="130"/>
      <c r="I232" s="105"/>
      <c r="J232" s="105"/>
      <c r="K232" s="105"/>
    </row>
    <row r="233" spans="2:11">
      <c r="B233" s="125"/>
      <c r="C233" s="125"/>
      <c r="D233" s="130"/>
      <c r="E233" s="130"/>
      <c r="F233" s="130"/>
      <c r="G233" s="130"/>
      <c r="H233" s="130"/>
      <c r="I233" s="105"/>
      <c r="J233" s="105"/>
      <c r="K233" s="105"/>
    </row>
    <row r="234" spans="2:11">
      <c r="B234" s="125"/>
      <c r="C234" s="125"/>
      <c r="D234" s="130"/>
      <c r="E234" s="130"/>
      <c r="F234" s="130"/>
      <c r="G234" s="130"/>
      <c r="H234" s="130"/>
      <c r="I234" s="105"/>
      <c r="J234" s="105"/>
      <c r="K234" s="105"/>
    </row>
    <row r="235" spans="2:11">
      <c r="B235" s="125"/>
      <c r="C235" s="125"/>
      <c r="D235" s="130"/>
      <c r="E235" s="130"/>
      <c r="F235" s="130"/>
      <c r="G235" s="130"/>
      <c r="H235" s="130"/>
      <c r="I235" s="105"/>
      <c r="J235" s="105"/>
      <c r="K235" s="105"/>
    </row>
    <row r="236" spans="2:11">
      <c r="B236" s="125"/>
      <c r="C236" s="125"/>
      <c r="D236" s="130"/>
      <c r="E236" s="130"/>
      <c r="F236" s="130"/>
      <c r="G236" s="130"/>
      <c r="H236" s="130"/>
      <c r="I236" s="105"/>
      <c r="J236" s="105"/>
      <c r="K236" s="105"/>
    </row>
    <row r="237" spans="2:11">
      <c r="B237" s="125"/>
      <c r="C237" s="125"/>
      <c r="D237" s="130"/>
      <c r="E237" s="130"/>
      <c r="F237" s="130"/>
      <c r="G237" s="130"/>
      <c r="H237" s="130"/>
      <c r="I237" s="105"/>
      <c r="J237" s="105"/>
      <c r="K237" s="105"/>
    </row>
    <row r="238" spans="2:11">
      <c r="B238" s="125"/>
      <c r="C238" s="125"/>
      <c r="D238" s="130"/>
      <c r="E238" s="130"/>
      <c r="F238" s="130"/>
      <c r="G238" s="130"/>
      <c r="H238" s="130"/>
      <c r="I238" s="105"/>
      <c r="J238" s="105"/>
      <c r="K238" s="105"/>
    </row>
    <row r="239" spans="2:11">
      <c r="B239" s="125"/>
      <c r="C239" s="125"/>
      <c r="D239" s="130"/>
      <c r="E239" s="130"/>
      <c r="F239" s="130"/>
      <c r="G239" s="130"/>
      <c r="H239" s="130"/>
      <c r="I239" s="105"/>
      <c r="J239" s="105"/>
      <c r="K239" s="105"/>
    </row>
    <row r="240" spans="2:11">
      <c r="B240" s="125"/>
      <c r="C240" s="125"/>
      <c r="D240" s="130"/>
      <c r="E240" s="130"/>
      <c r="F240" s="130"/>
      <c r="G240" s="130"/>
      <c r="H240" s="130"/>
      <c r="I240" s="105"/>
      <c r="J240" s="105"/>
      <c r="K240" s="105"/>
    </row>
    <row r="241" spans="2:11">
      <c r="B241" s="125"/>
      <c r="C241" s="125"/>
      <c r="D241" s="130"/>
      <c r="E241" s="130"/>
      <c r="F241" s="130"/>
      <c r="G241" s="130"/>
      <c r="H241" s="130"/>
      <c r="I241" s="105"/>
      <c r="J241" s="105"/>
      <c r="K241" s="105"/>
    </row>
    <row r="242" spans="2:11">
      <c r="B242" s="125"/>
      <c r="C242" s="125"/>
      <c r="D242" s="130"/>
      <c r="E242" s="130"/>
      <c r="F242" s="130"/>
      <c r="G242" s="130"/>
      <c r="H242" s="130"/>
      <c r="I242" s="105"/>
      <c r="J242" s="105"/>
      <c r="K242" s="105"/>
    </row>
    <row r="243" spans="2:11">
      <c r="B243" s="125"/>
      <c r="C243" s="125"/>
      <c r="D243" s="130"/>
      <c r="E243" s="130"/>
      <c r="F243" s="130"/>
      <c r="G243" s="130"/>
      <c r="H243" s="130"/>
      <c r="I243" s="105"/>
      <c r="J243" s="105"/>
      <c r="K243" s="105"/>
    </row>
    <row r="244" spans="2:11">
      <c r="B244" s="125"/>
      <c r="C244" s="125"/>
      <c r="D244" s="130"/>
      <c r="E244" s="130"/>
      <c r="F244" s="130"/>
      <c r="G244" s="130"/>
      <c r="H244" s="130"/>
      <c r="I244" s="105"/>
      <c r="J244" s="105"/>
      <c r="K244" s="105"/>
    </row>
    <row r="245" spans="2:11">
      <c r="B245" s="125"/>
      <c r="C245" s="125"/>
      <c r="D245" s="130"/>
      <c r="E245" s="130"/>
      <c r="F245" s="130"/>
      <c r="G245" s="130"/>
      <c r="H245" s="130"/>
      <c r="I245" s="105"/>
      <c r="J245" s="105"/>
      <c r="K245" s="105"/>
    </row>
    <row r="246" spans="2:11">
      <c r="B246" s="125"/>
      <c r="C246" s="125"/>
      <c r="D246" s="130"/>
      <c r="E246" s="130"/>
      <c r="F246" s="130"/>
      <c r="G246" s="130"/>
      <c r="H246" s="130"/>
      <c r="I246" s="105"/>
      <c r="J246" s="105"/>
      <c r="K246" s="105"/>
    </row>
    <row r="247" spans="2:11">
      <c r="B247" s="125"/>
      <c r="C247" s="125"/>
      <c r="D247" s="130"/>
      <c r="E247" s="130"/>
      <c r="F247" s="130"/>
      <c r="G247" s="130"/>
      <c r="H247" s="130"/>
      <c r="I247" s="105"/>
      <c r="J247" s="105"/>
      <c r="K247" s="105"/>
    </row>
    <row r="248" spans="2:11">
      <c r="B248" s="125"/>
      <c r="C248" s="125"/>
      <c r="D248" s="130"/>
      <c r="E248" s="130"/>
      <c r="F248" s="130"/>
      <c r="G248" s="130"/>
      <c r="H248" s="130"/>
      <c r="I248" s="105"/>
      <c r="J248" s="105"/>
      <c r="K248" s="105"/>
    </row>
    <row r="249" spans="2:11">
      <c r="B249" s="125"/>
      <c r="C249" s="125"/>
      <c r="D249" s="130"/>
      <c r="E249" s="130"/>
      <c r="F249" s="130"/>
      <c r="G249" s="130"/>
      <c r="H249" s="130"/>
      <c r="I249" s="105"/>
      <c r="J249" s="105"/>
      <c r="K249" s="105"/>
    </row>
    <row r="250" spans="2:11">
      <c r="B250" s="125"/>
      <c r="C250" s="125"/>
      <c r="D250" s="130"/>
      <c r="E250" s="130"/>
      <c r="F250" s="130"/>
      <c r="G250" s="130"/>
      <c r="H250" s="130"/>
      <c r="I250" s="105"/>
      <c r="J250" s="105"/>
      <c r="K250" s="105"/>
    </row>
    <row r="251" spans="2:11">
      <c r="B251" s="125"/>
      <c r="C251" s="125"/>
      <c r="D251" s="130"/>
      <c r="E251" s="130"/>
      <c r="F251" s="130"/>
      <c r="G251" s="130"/>
      <c r="H251" s="130"/>
      <c r="I251" s="105"/>
      <c r="J251" s="105"/>
      <c r="K251" s="105"/>
    </row>
    <row r="252" spans="2:11">
      <c r="B252" s="125"/>
      <c r="C252" s="125"/>
      <c r="D252" s="130"/>
      <c r="E252" s="130"/>
      <c r="F252" s="130"/>
      <c r="G252" s="130"/>
      <c r="H252" s="130"/>
      <c r="I252" s="105"/>
      <c r="J252" s="105"/>
      <c r="K252" s="105"/>
    </row>
    <row r="253" spans="2:11">
      <c r="B253" s="125"/>
      <c r="C253" s="125"/>
      <c r="D253" s="130"/>
      <c r="E253" s="130"/>
      <c r="F253" s="130"/>
      <c r="G253" s="130"/>
      <c r="H253" s="130"/>
      <c r="I253" s="105"/>
      <c r="J253" s="105"/>
      <c r="K253" s="105"/>
    </row>
    <row r="254" spans="2:11">
      <c r="B254" s="125"/>
      <c r="C254" s="125"/>
      <c r="D254" s="130"/>
      <c r="E254" s="130"/>
      <c r="F254" s="130"/>
      <c r="G254" s="130"/>
      <c r="H254" s="130"/>
      <c r="I254" s="105"/>
      <c r="J254" s="105"/>
      <c r="K254" s="105"/>
    </row>
    <row r="255" spans="2:11">
      <c r="B255" s="125"/>
      <c r="C255" s="125"/>
      <c r="D255" s="130"/>
      <c r="E255" s="130"/>
      <c r="F255" s="130"/>
      <c r="G255" s="130"/>
      <c r="H255" s="130"/>
      <c r="I255" s="105"/>
      <c r="J255" s="105"/>
      <c r="K255" s="105"/>
    </row>
    <row r="256" spans="2:11">
      <c r="B256" s="125"/>
      <c r="C256" s="125"/>
      <c r="D256" s="130"/>
      <c r="E256" s="130"/>
      <c r="F256" s="130"/>
      <c r="G256" s="130"/>
      <c r="H256" s="130"/>
      <c r="I256" s="105"/>
      <c r="J256" s="105"/>
      <c r="K256" s="105"/>
    </row>
    <row r="257" spans="2:11">
      <c r="B257" s="125"/>
      <c r="C257" s="125"/>
      <c r="D257" s="130"/>
      <c r="E257" s="130"/>
      <c r="F257" s="130"/>
      <c r="G257" s="130"/>
      <c r="H257" s="130"/>
      <c r="I257" s="105"/>
      <c r="J257" s="105"/>
      <c r="K257" s="105"/>
    </row>
    <row r="258" spans="2:11">
      <c r="B258" s="125"/>
      <c r="C258" s="125"/>
      <c r="D258" s="130"/>
      <c r="E258" s="130"/>
      <c r="F258" s="130"/>
      <c r="G258" s="130"/>
      <c r="H258" s="130"/>
      <c r="I258" s="105"/>
      <c r="J258" s="105"/>
      <c r="K258" s="105"/>
    </row>
    <row r="259" spans="2:11">
      <c r="B259" s="125"/>
      <c r="C259" s="125"/>
      <c r="D259" s="130"/>
      <c r="E259" s="130"/>
      <c r="F259" s="130"/>
      <c r="G259" s="130"/>
      <c r="H259" s="130"/>
      <c r="I259" s="105"/>
      <c r="J259" s="105"/>
      <c r="K259" s="105"/>
    </row>
    <row r="260" spans="2:11">
      <c r="B260" s="125"/>
      <c r="C260" s="125"/>
      <c r="D260" s="130"/>
      <c r="E260" s="130"/>
      <c r="F260" s="130"/>
      <c r="G260" s="130"/>
      <c r="H260" s="130"/>
      <c r="I260" s="105"/>
      <c r="J260" s="105"/>
      <c r="K260" s="105"/>
    </row>
    <row r="261" spans="2:11">
      <c r="B261" s="125"/>
      <c r="C261" s="125"/>
      <c r="D261" s="130"/>
      <c r="E261" s="130"/>
      <c r="F261" s="130"/>
      <c r="G261" s="130"/>
      <c r="H261" s="130"/>
      <c r="I261" s="105"/>
      <c r="J261" s="105"/>
      <c r="K261" s="105"/>
    </row>
    <row r="262" spans="2:11">
      <c r="B262" s="125"/>
      <c r="C262" s="125"/>
      <c r="D262" s="130"/>
      <c r="E262" s="130"/>
      <c r="F262" s="130"/>
      <c r="G262" s="130"/>
      <c r="H262" s="130"/>
      <c r="I262" s="105"/>
      <c r="J262" s="105"/>
      <c r="K262" s="105"/>
    </row>
    <row r="263" spans="2:11">
      <c r="B263" s="125"/>
      <c r="C263" s="125"/>
      <c r="D263" s="130"/>
      <c r="E263" s="130"/>
      <c r="F263" s="130"/>
      <c r="G263" s="130"/>
      <c r="H263" s="130"/>
      <c r="I263" s="105"/>
      <c r="J263" s="105"/>
      <c r="K263" s="105"/>
    </row>
    <row r="264" spans="2:11">
      <c r="B264" s="125"/>
      <c r="C264" s="125"/>
      <c r="D264" s="130"/>
      <c r="E264" s="130"/>
      <c r="F264" s="130"/>
      <c r="G264" s="130"/>
      <c r="H264" s="130"/>
      <c r="I264" s="105"/>
      <c r="J264" s="105"/>
      <c r="K264" s="105"/>
    </row>
    <row r="265" spans="2:11">
      <c r="B265" s="125"/>
      <c r="C265" s="125"/>
      <c r="D265" s="130"/>
      <c r="E265" s="130"/>
      <c r="F265" s="130"/>
      <c r="G265" s="130"/>
      <c r="H265" s="130"/>
      <c r="I265" s="105"/>
      <c r="J265" s="105"/>
      <c r="K265" s="105"/>
    </row>
    <row r="266" spans="2:11">
      <c r="B266" s="125"/>
      <c r="C266" s="125"/>
      <c r="D266" s="130"/>
      <c r="E266" s="130"/>
      <c r="F266" s="130"/>
      <c r="G266" s="130"/>
      <c r="H266" s="130"/>
      <c r="I266" s="105"/>
      <c r="J266" s="105"/>
      <c r="K266" s="105"/>
    </row>
    <row r="267" spans="2:11">
      <c r="B267" s="125"/>
      <c r="C267" s="125"/>
      <c r="D267" s="130"/>
      <c r="E267" s="130"/>
      <c r="F267" s="130"/>
      <c r="G267" s="130"/>
      <c r="H267" s="130"/>
      <c r="I267" s="105"/>
      <c r="J267" s="105"/>
      <c r="K267" s="105"/>
    </row>
    <row r="268" spans="2:11">
      <c r="B268" s="125"/>
      <c r="C268" s="125"/>
      <c r="D268" s="130"/>
      <c r="E268" s="130"/>
      <c r="F268" s="130"/>
      <c r="G268" s="130"/>
      <c r="H268" s="130"/>
      <c r="I268" s="105"/>
      <c r="J268" s="105"/>
      <c r="K268" s="105"/>
    </row>
    <row r="269" spans="2:11">
      <c r="B269" s="125"/>
      <c r="C269" s="125"/>
      <c r="D269" s="130"/>
      <c r="E269" s="130"/>
      <c r="F269" s="130"/>
      <c r="G269" s="130"/>
      <c r="H269" s="130"/>
      <c r="I269" s="105"/>
      <c r="J269" s="105"/>
      <c r="K269" s="105"/>
    </row>
    <row r="270" spans="2:11">
      <c r="B270" s="125"/>
      <c r="C270" s="125"/>
      <c r="D270" s="130"/>
      <c r="E270" s="130"/>
      <c r="F270" s="130"/>
      <c r="G270" s="130"/>
      <c r="H270" s="130"/>
      <c r="I270" s="105"/>
      <c r="J270" s="105"/>
      <c r="K270" s="105"/>
    </row>
    <row r="271" spans="2:11">
      <c r="B271" s="125"/>
      <c r="C271" s="125"/>
      <c r="D271" s="130"/>
      <c r="E271" s="130"/>
      <c r="F271" s="130"/>
      <c r="G271" s="130"/>
      <c r="H271" s="130"/>
      <c r="I271" s="105"/>
      <c r="J271" s="105"/>
      <c r="K271" s="105"/>
    </row>
    <row r="272" spans="2:11">
      <c r="B272" s="125"/>
      <c r="C272" s="125"/>
      <c r="D272" s="130"/>
      <c r="E272" s="130"/>
      <c r="F272" s="130"/>
      <c r="G272" s="130"/>
      <c r="H272" s="130"/>
      <c r="I272" s="105"/>
      <c r="J272" s="105"/>
      <c r="K272" s="105"/>
    </row>
    <row r="273" spans="2:11">
      <c r="B273" s="125"/>
      <c r="C273" s="125"/>
      <c r="D273" s="130"/>
      <c r="E273" s="130"/>
      <c r="F273" s="130"/>
      <c r="G273" s="130"/>
      <c r="H273" s="130"/>
      <c r="I273" s="105"/>
      <c r="J273" s="105"/>
      <c r="K273" s="105"/>
    </row>
    <row r="274" spans="2:11">
      <c r="B274" s="125"/>
      <c r="C274" s="125"/>
      <c r="D274" s="130"/>
      <c r="E274" s="130"/>
      <c r="F274" s="130"/>
      <c r="G274" s="130"/>
      <c r="H274" s="130"/>
      <c r="I274" s="105"/>
      <c r="J274" s="105"/>
      <c r="K274" s="105"/>
    </row>
    <row r="275" spans="2:11">
      <c r="B275" s="125"/>
      <c r="C275" s="125"/>
      <c r="D275" s="130"/>
      <c r="E275" s="130"/>
      <c r="F275" s="130"/>
      <c r="G275" s="130"/>
      <c r="H275" s="130"/>
      <c r="I275" s="105"/>
      <c r="J275" s="105"/>
      <c r="K275" s="105"/>
    </row>
    <row r="276" spans="2:11">
      <c r="B276" s="125"/>
      <c r="C276" s="125"/>
      <c r="D276" s="130"/>
      <c r="E276" s="130"/>
      <c r="F276" s="130"/>
      <c r="G276" s="130"/>
      <c r="H276" s="130"/>
      <c r="I276" s="105"/>
      <c r="J276" s="105"/>
      <c r="K276" s="105"/>
    </row>
    <row r="277" spans="2:11">
      <c r="B277" s="125"/>
      <c r="C277" s="125"/>
      <c r="D277" s="130"/>
      <c r="E277" s="130"/>
      <c r="F277" s="130"/>
      <c r="G277" s="130"/>
      <c r="H277" s="130"/>
      <c r="I277" s="105"/>
      <c r="J277" s="105"/>
      <c r="K277" s="105"/>
    </row>
    <row r="278" spans="2:11">
      <c r="B278" s="125"/>
      <c r="C278" s="125"/>
      <c r="D278" s="130"/>
      <c r="E278" s="130"/>
      <c r="F278" s="130"/>
      <c r="G278" s="130"/>
      <c r="H278" s="130"/>
      <c r="I278" s="105"/>
      <c r="J278" s="105"/>
      <c r="K278" s="105"/>
    </row>
    <row r="279" spans="2:11">
      <c r="B279" s="125"/>
      <c r="C279" s="125"/>
      <c r="D279" s="130"/>
      <c r="E279" s="130"/>
      <c r="F279" s="130"/>
      <c r="G279" s="130"/>
      <c r="H279" s="130"/>
      <c r="I279" s="105"/>
      <c r="J279" s="105"/>
      <c r="K279" s="105"/>
    </row>
    <row r="280" spans="2:11">
      <c r="B280" s="125"/>
      <c r="C280" s="125"/>
      <c r="D280" s="130"/>
      <c r="E280" s="130"/>
      <c r="F280" s="130"/>
      <c r="G280" s="130"/>
      <c r="H280" s="130"/>
      <c r="I280" s="105"/>
      <c r="J280" s="105"/>
      <c r="K280" s="105"/>
    </row>
    <row r="281" spans="2:11">
      <c r="B281" s="125"/>
      <c r="C281" s="125"/>
      <c r="D281" s="130"/>
      <c r="E281" s="130"/>
      <c r="F281" s="130"/>
      <c r="G281" s="130"/>
      <c r="H281" s="130"/>
      <c r="I281" s="105"/>
      <c r="J281" s="105"/>
      <c r="K281" s="105"/>
    </row>
    <row r="282" spans="2:11">
      <c r="B282" s="125"/>
      <c r="C282" s="125"/>
      <c r="D282" s="130"/>
      <c r="E282" s="130"/>
      <c r="F282" s="130"/>
      <c r="G282" s="130"/>
      <c r="H282" s="130"/>
      <c r="I282" s="105"/>
      <c r="J282" s="105"/>
      <c r="K282" s="105"/>
    </row>
    <row r="283" spans="2:11">
      <c r="B283" s="125"/>
      <c r="C283" s="125"/>
      <c r="D283" s="130"/>
      <c r="E283" s="130"/>
      <c r="F283" s="130"/>
      <c r="G283" s="130"/>
      <c r="H283" s="130"/>
      <c r="I283" s="105"/>
      <c r="J283" s="105"/>
      <c r="K283" s="105"/>
    </row>
    <row r="284" spans="2:11">
      <c r="B284" s="125"/>
      <c r="C284" s="125"/>
      <c r="D284" s="130"/>
      <c r="E284" s="130"/>
      <c r="F284" s="130"/>
      <c r="G284" s="130"/>
      <c r="H284" s="130"/>
      <c r="I284" s="105"/>
      <c r="J284" s="105"/>
      <c r="K284" s="105"/>
    </row>
    <row r="285" spans="2:11">
      <c r="B285" s="125"/>
      <c r="C285" s="125"/>
      <c r="D285" s="130"/>
      <c r="E285" s="130"/>
      <c r="F285" s="130"/>
      <c r="G285" s="130"/>
      <c r="H285" s="130"/>
      <c r="I285" s="105"/>
      <c r="J285" s="105"/>
      <c r="K285" s="105"/>
    </row>
    <row r="286" spans="2:11">
      <c r="B286" s="125"/>
      <c r="C286" s="125"/>
      <c r="D286" s="130"/>
      <c r="E286" s="130"/>
      <c r="F286" s="130"/>
      <c r="G286" s="130"/>
      <c r="H286" s="130"/>
      <c r="I286" s="105"/>
      <c r="J286" s="105"/>
      <c r="K286" s="105"/>
    </row>
    <row r="287" spans="2:11">
      <c r="B287" s="125"/>
      <c r="C287" s="125"/>
      <c r="D287" s="130"/>
      <c r="E287" s="130"/>
      <c r="F287" s="130"/>
      <c r="G287" s="130"/>
      <c r="H287" s="130"/>
      <c r="I287" s="105"/>
      <c r="J287" s="105"/>
      <c r="K287" s="105"/>
    </row>
    <row r="288" spans="2:11">
      <c r="B288" s="125"/>
      <c r="C288" s="125"/>
      <c r="D288" s="130"/>
      <c r="E288" s="130"/>
      <c r="F288" s="130"/>
      <c r="G288" s="130"/>
      <c r="H288" s="130"/>
      <c r="I288" s="105"/>
      <c r="J288" s="105"/>
      <c r="K288" s="105"/>
    </row>
    <row r="289" spans="2:11">
      <c r="B289" s="125"/>
      <c r="C289" s="125"/>
      <c r="D289" s="130"/>
      <c r="E289" s="130"/>
      <c r="F289" s="130"/>
      <c r="G289" s="130"/>
      <c r="H289" s="130"/>
      <c r="I289" s="105"/>
      <c r="J289" s="105"/>
      <c r="K289" s="105"/>
    </row>
    <row r="290" spans="2:11">
      <c r="B290" s="125"/>
      <c r="C290" s="125"/>
      <c r="D290" s="130"/>
      <c r="E290" s="130"/>
      <c r="F290" s="130"/>
      <c r="G290" s="130"/>
      <c r="H290" s="130"/>
      <c r="I290" s="105"/>
      <c r="J290" s="105"/>
      <c r="K290" s="105"/>
    </row>
    <row r="291" spans="2:11">
      <c r="B291" s="125"/>
      <c r="C291" s="125"/>
      <c r="D291" s="130"/>
      <c r="E291" s="130"/>
      <c r="F291" s="130"/>
      <c r="G291" s="130"/>
      <c r="H291" s="130"/>
      <c r="I291" s="105"/>
      <c r="J291" s="105"/>
      <c r="K291" s="105"/>
    </row>
    <row r="292" spans="2:11">
      <c r="B292" s="125"/>
      <c r="C292" s="125"/>
      <c r="D292" s="130"/>
      <c r="E292" s="130"/>
      <c r="F292" s="130"/>
      <c r="G292" s="130"/>
      <c r="H292" s="130"/>
      <c r="I292" s="105"/>
      <c r="J292" s="105"/>
      <c r="K292" s="105"/>
    </row>
    <row r="293" spans="2:11">
      <c r="B293" s="125"/>
      <c r="C293" s="125"/>
      <c r="D293" s="130"/>
      <c r="E293" s="130"/>
      <c r="F293" s="130"/>
      <c r="G293" s="130"/>
      <c r="H293" s="130"/>
      <c r="I293" s="105"/>
      <c r="J293" s="105"/>
      <c r="K293" s="105"/>
    </row>
    <row r="294" spans="2:11">
      <c r="B294" s="125"/>
      <c r="C294" s="125"/>
      <c r="D294" s="130"/>
      <c r="E294" s="130"/>
      <c r="F294" s="130"/>
      <c r="G294" s="130"/>
      <c r="H294" s="130"/>
      <c r="I294" s="105"/>
      <c r="J294" s="105"/>
      <c r="K294" s="105"/>
    </row>
    <row r="295" spans="2:11">
      <c r="B295" s="125"/>
      <c r="C295" s="125"/>
      <c r="D295" s="130"/>
      <c r="E295" s="130"/>
      <c r="F295" s="130"/>
      <c r="G295" s="130"/>
      <c r="H295" s="130"/>
      <c r="I295" s="105"/>
      <c r="J295" s="105"/>
      <c r="K295" s="105"/>
    </row>
    <row r="296" spans="2:11">
      <c r="B296" s="125"/>
      <c r="C296" s="125"/>
      <c r="D296" s="130"/>
      <c r="E296" s="130"/>
      <c r="F296" s="130"/>
      <c r="G296" s="130"/>
      <c r="H296" s="130"/>
      <c r="I296" s="105"/>
      <c r="J296" s="105"/>
      <c r="K296" s="105"/>
    </row>
    <row r="297" spans="2:11">
      <c r="B297" s="125"/>
      <c r="C297" s="125"/>
      <c r="D297" s="130"/>
      <c r="E297" s="130"/>
      <c r="F297" s="130"/>
      <c r="G297" s="130"/>
      <c r="H297" s="130"/>
      <c r="I297" s="105"/>
      <c r="J297" s="105"/>
      <c r="K297" s="105"/>
    </row>
    <row r="298" spans="2:11">
      <c r="B298" s="125"/>
      <c r="C298" s="125"/>
      <c r="D298" s="130"/>
      <c r="E298" s="130"/>
      <c r="F298" s="130"/>
      <c r="G298" s="130"/>
      <c r="H298" s="130"/>
      <c r="I298" s="105"/>
      <c r="J298" s="105"/>
      <c r="K298" s="105"/>
    </row>
    <row r="299" spans="2:11">
      <c r="B299" s="125"/>
      <c r="C299" s="125"/>
      <c r="D299" s="130"/>
      <c r="E299" s="130"/>
      <c r="F299" s="130"/>
      <c r="G299" s="130"/>
      <c r="H299" s="130"/>
      <c r="I299" s="105"/>
      <c r="J299" s="105"/>
      <c r="K299" s="105"/>
    </row>
    <row r="300" spans="2:11">
      <c r="B300" s="125"/>
      <c r="C300" s="125"/>
      <c r="D300" s="130"/>
      <c r="E300" s="130"/>
      <c r="F300" s="130"/>
      <c r="G300" s="130"/>
      <c r="H300" s="130"/>
      <c r="I300" s="105"/>
      <c r="J300" s="105"/>
      <c r="K300" s="105"/>
    </row>
    <row r="301" spans="2:11">
      <c r="B301" s="125"/>
      <c r="C301" s="125"/>
      <c r="D301" s="130"/>
      <c r="E301" s="130"/>
      <c r="F301" s="130"/>
      <c r="G301" s="130"/>
      <c r="H301" s="130"/>
      <c r="I301" s="105"/>
      <c r="J301" s="105"/>
      <c r="K301" s="105"/>
    </row>
    <row r="302" spans="2:11">
      <c r="B302" s="125"/>
      <c r="C302" s="125"/>
      <c r="D302" s="130"/>
      <c r="E302" s="130"/>
      <c r="F302" s="130"/>
      <c r="G302" s="130"/>
      <c r="H302" s="130"/>
      <c r="I302" s="105"/>
      <c r="J302" s="105"/>
      <c r="K302" s="105"/>
    </row>
    <row r="303" spans="2:11">
      <c r="B303" s="125"/>
      <c r="C303" s="125"/>
      <c r="D303" s="130"/>
      <c r="E303" s="130"/>
      <c r="F303" s="130"/>
      <c r="G303" s="130"/>
      <c r="H303" s="130"/>
      <c r="I303" s="105"/>
      <c r="J303" s="105"/>
      <c r="K303" s="105"/>
    </row>
    <row r="304" spans="2:11">
      <c r="B304" s="125"/>
      <c r="C304" s="125"/>
      <c r="D304" s="130"/>
      <c r="E304" s="130"/>
      <c r="F304" s="130"/>
      <c r="G304" s="130"/>
      <c r="H304" s="130"/>
      <c r="I304" s="105"/>
      <c r="J304" s="105"/>
      <c r="K304" s="105"/>
    </row>
    <row r="305" spans="2:11">
      <c r="B305" s="125"/>
      <c r="C305" s="125"/>
      <c r="D305" s="130"/>
      <c r="E305" s="130"/>
      <c r="F305" s="130"/>
      <c r="G305" s="130"/>
      <c r="H305" s="130"/>
      <c r="I305" s="105"/>
      <c r="J305" s="105"/>
      <c r="K305" s="105"/>
    </row>
    <row r="306" spans="2:11">
      <c r="B306" s="125"/>
      <c r="C306" s="125"/>
      <c r="D306" s="130"/>
      <c r="E306" s="130"/>
      <c r="F306" s="130"/>
      <c r="G306" s="130"/>
      <c r="H306" s="130"/>
      <c r="I306" s="105"/>
      <c r="J306" s="105"/>
      <c r="K306" s="105"/>
    </row>
    <row r="307" spans="2:11">
      <c r="B307" s="125"/>
      <c r="C307" s="125"/>
      <c r="D307" s="130"/>
      <c r="E307" s="130"/>
      <c r="F307" s="130"/>
      <c r="G307" s="130"/>
      <c r="H307" s="130"/>
      <c r="I307" s="105"/>
      <c r="J307" s="105"/>
      <c r="K307" s="105"/>
    </row>
    <row r="308" spans="2:11">
      <c r="B308" s="125"/>
      <c r="C308" s="125"/>
      <c r="D308" s="130"/>
      <c r="E308" s="130"/>
      <c r="F308" s="130"/>
      <c r="G308" s="130"/>
      <c r="H308" s="130"/>
      <c r="I308" s="105"/>
      <c r="J308" s="105"/>
      <c r="K308" s="105"/>
    </row>
    <row r="309" spans="2:11">
      <c r="B309" s="125"/>
      <c r="C309" s="125"/>
      <c r="D309" s="130"/>
      <c r="E309" s="130"/>
      <c r="F309" s="130"/>
      <c r="G309" s="130"/>
      <c r="H309" s="130"/>
      <c r="I309" s="105"/>
      <c r="J309" s="105"/>
      <c r="K309" s="105"/>
    </row>
    <row r="310" spans="2:11">
      <c r="B310" s="125"/>
      <c r="C310" s="125"/>
      <c r="D310" s="130"/>
      <c r="E310" s="130"/>
      <c r="F310" s="130"/>
      <c r="G310" s="130"/>
      <c r="H310" s="130"/>
      <c r="I310" s="105"/>
      <c r="J310" s="105"/>
      <c r="K310" s="105"/>
    </row>
    <row r="311" spans="2:11">
      <c r="B311" s="125"/>
      <c r="C311" s="125"/>
      <c r="D311" s="130"/>
      <c r="E311" s="130"/>
      <c r="F311" s="130"/>
      <c r="G311" s="130"/>
      <c r="H311" s="130"/>
      <c r="I311" s="105"/>
      <c r="J311" s="105"/>
      <c r="K311" s="105"/>
    </row>
    <row r="312" spans="2:11">
      <c r="B312" s="125"/>
      <c r="C312" s="125"/>
      <c r="D312" s="130"/>
      <c r="E312" s="130"/>
      <c r="F312" s="130"/>
      <c r="G312" s="130"/>
      <c r="H312" s="130"/>
      <c r="I312" s="105"/>
      <c r="J312" s="105"/>
      <c r="K312" s="10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139</v>
      </c>
      <c r="C1" s="77" t="s" vm="1">
        <v>204</v>
      </c>
    </row>
    <row r="2" spans="2:15">
      <c r="B2" s="56" t="s">
        <v>138</v>
      </c>
      <c r="C2" s="77" t="s">
        <v>205</v>
      </c>
    </row>
    <row r="3" spans="2:15">
      <c r="B3" s="56" t="s">
        <v>140</v>
      </c>
      <c r="C3" s="77" t="s">
        <v>206</v>
      </c>
    </row>
    <row r="4" spans="2:15">
      <c r="B4" s="56" t="s">
        <v>141</v>
      </c>
      <c r="C4" s="77">
        <v>2148</v>
      </c>
    </row>
    <row r="6" spans="2:15" ht="26.25" customHeight="1">
      <c r="B6" s="148" t="s">
        <v>169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5" s="3" customFormat="1" ht="63">
      <c r="B7" s="59" t="s">
        <v>113</v>
      </c>
      <c r="C7" s="61" t="s">
        <v>43</v>
      </c>
      <c r="D7" s="61" t="s">
        <v>15</v>
      </c>
      <c r="E7" s="61" t="s">
        <v>16</v>
      </c>
      <c r="F7" s="61" t="s">
        <v>54</v>
      </c>
      <c r="G7" s="61" t="s">
        <v>98</v>
      </c>
      <c r="H7" s="61" t="s">
        <v>50</v>
      </c>
      <c r="I7" s="61" t="s">
        <v>107</v>
      </c>
      <c r="J7" s="61" t="s">
        <v>142</v>
      </c>
      <c r="K7" s="63" t="s">
        <v>143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190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99" t="s">
        <v>53</v>
      </c>
      <c r="C10" s="83"/>
      <c r="D10" s="83"/>
      <c r="E10" s="83"/>
      <c r="F10" s="83"/>
      <c r="G10" s="83"/>
      <c r="H10" s="94">
        <v>0</v>
      </c>
      <c r="I10" s="93">
        <v>0.15942143999999997</v>
      </c>
      <c r="J10" s="94">
        <v>1</v>
      </c>
      <c r="K10" s="94">
        <f>I10/'סכום נכסי הקרן'!$C$42</f>
        <v>4.1274352730236233E-5</v>
      </c>
      <c r="O10" s="1"/>
    </row>
    <row r="11" spans="2:15" ht="21" customHeight="1">
      <c r="B11" s="103" t="s">
        <v>184</v>
      </c>
      <c r="C11" s="83"/>
      <c r="D11" s="83"/>
      <c r="E11" s="83"/>
      <c r="F11" s="83"/>
      <c r="G11" s="83"/>
      <c r="H11" s="94">
        <v>0</v>
      </c>
      <c r="I11" s="93">
        <v>0.15942143999999997</v>
      </c>
      <c r="J11" s="94">
        <v>1</v>
      </c>
      <c r="K11" s="94">
        <f>I11/'סכום נכסי הקרן'!$C$42</f>
        <v>4.1274352730236233E-5</v>
      </c>
    </row>
    <row r="12" spans="2:15">
      <c r="B12" s="82" t="s">
        <v>1263</v>
      </c>
      <c r="C12" s="83" t="s">
        <v>1264</v>
      </c>
      <c r="D12" s="83" t="s">
        <v>670</v>
      </c>
      <c r="E12" s="83" t="s">
        <v>296</v>
      </c>
      <c r="F12" s="97">
        <v>0</v>
      </c>
      <c r="G12" s="96" t="s">
        <v>126</v>
      </c>
      <c r="H12" s="94">
        <v>0</v>
      </c>
      <c r="I12" s="93">
        <v>0.15942143999999997</v>
      </c>
      <c r="J12" s="94">
        <v>1</v>
      </c>
      <c r="K12" s="94">
        <f>I12/'סכום נכסי הקרן'!$C$42</f>
        <v>4.1274352730236233E-5</v>
      </c>
    </row>
    <row r="13" spans="2:15">
      <c r="B13" s="103"/>
      <c r="C13" s="83"/>
      <c r="D13" s="83"/>
      <c r="E13" s="83"/>
      <c r="F13" s="83"/>
      <c r="G13" s="83"/>
      <c r="H13" s="94"/>
      <c r="I13" s="83"/>
      <c r="J13" s="94"/>
      <c r="K13" s="83"/>
    </row>
    <row r="14" spans="2:15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5">
      <c r="B16" s="124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124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125"/>
      <c r="C113" s="105"/>
      <c r="D113" s="130"/>
      <c r="E113" s="130"/>
      <c r="F113" s="130"/>
      <c r="G113" s="130"/>
      <c r="H113" s="130"/>
      <c r="I113" s="105"/>
      <c r="J113" s="105"/>
      <c r="K113" s="105"/>
    </row>
    <row r="114" spans="2:11">
      <c r="B114" s="125"/>
      <c r="C114" s="105"/>
      <c r="D114" s="130"/>
      <c r="E114" s="130"/>
      <c r="F114" s="130"/>
      <c r="G114" s="130"/>
      <c r="H114" s="130"/>
      <c r="I114" s="105"/>
      <c r="J114" s="105"/>
      <c r="K114" s="105"/>
    </row>
    <row r="115" spans="2:11">
      <c r="B115" s="125"/>
      <c r="C115" s="105"/>
      <c r="D115" s="130"/>
      <c r="E115" s="130"/>
      <c r="F115" s="130"/>
      <c r="G115" s="130"/>
      <c r="H115" s="130"/>
      <c r="I115" s="105"/>
      <c r="J115" s="105"/>
      <c r="K115" s="105"/>
    </row>
    <row r="116" spans="2:11">
      <c r="B116" s="125"/>
      <c r="C116" s="105"/>
      <c r="D116" s="130"/>
      <c r="E116" s="130"/>
      <c r="F116" s="130"/>
      <c r="G116" s="130"/>
      <c r="H116" s="130"/>
      <c r="I116" s="105"/>
      <c r="J116" s="105"/>
      <c r="K116" s="105"/>
    </row>
    <row r="117" spans="2:11">
      <c r="B117" s="125"/>
      <c r="C117" s="105"/>
      <c r="D117" s="130"/>
      <c r="E117" s="130"/>
      <c r="F117" s="130"/>
      <c r="G117" s="130"/>
      <c r="H117" s="130"/>
      <c r="I117" s="105"/>
      <c r="J117" s="105"/>
      <c r="K117" s="105"/>
    </row>
    <row r="118" spans="2:11">
      <c r="B118" s="125"/>
      <c r="C118" s="105"/>
      <c r="D118" s="130"/>
      <c r="E118" s="130"/>
      <c r="F118" s="130"/>
      <c r="G118" s="130"/>
      <c r="H118" s="130"/>
      <c r="I118" s="105"/>
      <c r="J118" s="105"/>
      <c r="K118" s="105"/>
    </row>
    <row r="119" spans="2:11">
      <c r="B119" s="125"/>
      <c r="C119" s="105"/>
      <c r="D119" s="130"/>
      <c r="E119" s="130"/>
      <c r="F119" s="130"/>
      <c r="G119" s="130"/>
      <c r="H119" s="130"/>
      <c r="I119" s="105"/>
      <c r="J119" s="105"/>
      <c r="K119" s="105"/>
    </row>
    <row r="120" spans="2:11">
      <c r="B120" s="125"/>
      <c r="C120" s="105"/>
      <c r="D120" s="130"/>
      <c r="E120" s="130"/>
      <c r="F120" s="130"/>
      <c r="G120" s="130"/>
      <c r="H120" s="130"/>
      <c r="I120" s="105"/>
      <c r="J120" s="105"/>
      <c r="K120" s="105"/>
    </row>
    <row r="121" spans="2:11">
      <c r="B121" s="125"/>
      <c r="C121" s="105"/>
      <c r="D121" s="130"/>
      <c r="E121" s="130"/>
      <c r="F121" s="130"/>
      <c r="G121" s="130"/>
      <c r="H121" s="130"/>
      <c r="I121" s="105"/>
      <c r="J121" s="105"/>
      <c r="K121" s="105"/>
    </row>
    <row r="122" spans="2:11">
      <c r="B122" s="125"/>
      <c r="C122" s="105"/>
      <c r="D122" s="130"/>
      <c r="E122" s="130"/>
      <c r="F122" s="130"/>
      <c r="G122" s="130"/>
      <c r="H122" s="130"/>
      <c r="I122" s="105"/>
      <c r="J122" s="105"/>
      <c r="K122" s="105"/>
    </row>
    <row r="123" spans="2:11">
      <c r="B123" s="125"/>
      <c r="C123" s="105"/>
      <c r="D123" s="130"/>
      <c r="E123" s="130"/>
      <c r="F123" s="130"/>
      <c r="G123" s="130"/>
      <c r="H123" s="130"/>
      <c r="I123" s="105"/>
      <c r="J123" s="105"/>
      <c r="K123" s="105"/>
    </row>
    <row r="124" spans="2:11">
      <c r="B124" s="125"/>
      <c r="C124" s="105"/>
      <c r="D124" s="130"/>
      <c r="E124" s="130"/>
      <c r="F124" s="130"/>
      <c r="G124" s="130"/>
      <c r="H124" s="130"/>
      <c r="I124" s="105"/>
      <c r="J124" s="105"/>
      <c r="K124" s="105"/>
    </row>
    <row r="125" spans="2:11">
      <c r="B125" s="125"/>
      <c r="C125" s="105"/>
      <c r="D125" s="130"/>
      <c r="E125" s="130"/>
      <c r="F125" s="130"/>
      <c r="G125" s="130"/>
      <c r="H125" s="130"/>
      <c r="I125" s="105"/>
      <c r="J125" s="105"/>
      <c r="K125" s="105"/>
    </row>
    <row r="126" spans="2:11">
      <c r="B126" s="125"/>
      <c r="C126" s="105"/>
      <c r="D126" s="130"/>
      <c r="E126" s="130"/>
      <c r="F126" s="130"/>
      <c r="G126" s="130"/>
      <c r="H126" s="130"/>
      <c r="I126" s="105"/>
      <c r="J126" s="105"/>
      <c r="K126" s="105"/>
    </row>
    <row r="127" spans="2:11">
      <c r="B127" s="125"/>
      <c r="C127" s="105"/>
      <c r="D127" s="130"/>
      <c r="E127" s="130"/>
      <c r="F127" s="130"/>
      <c r="G127" s="130"/>
      <c r="H127" s="130"/>
      <c r="I127" s="105"/>
      <c r="J127" s="105"/>
      <c r="K127" s="105"/>
    </row>
    <row r="128" spans="2:11">
      <c r="B128" s="125"/>
      <c r="C128" s="105"/>
      <c r="D128" s="130"/>
      <c r="E128" s="130"/>
      <c r="F128" s="130"/>
      <c r="G128" s="130"/>
      <c r="H128" s="130"/>
      <c r="I128" s="105"/>
      <c r="J128" s="105"/>
      <c r="K128" s="105"/>
    </row>
    <row r="129" spans="2:11">
      <c r="B129" s="125"/>
      <c r="C129" s="105"/>
      <c r="D129" s="130"/>
      <c r="E129" s="130"/>
      <c r="F129" s="130"/>
      <c r="G129" s="130"/>
      <c r="H129" s="130"/>
      <c r="I129" s="105"/>
      <c r="J129" s="105"/>
      <c r="K129" s="105"/>
    </row>
    <row r="130" spans="2:11">
      <c r="B130" s="125"/>
      <c r="C130" s="105"/>
      <c r="D130" s="130"/>
      <c r="E130" s="130"/>
      <c r="F130" s="130"/>
      <c r="G130" s="130"/>
      <c r="H130" s="130"/>
      <c r="I130" s="105"/>
      <c r="J130" s="105"/>
      <c r="K130" s="105"/>
    </row>
    <row r="131" spans="2:11">
      <c r="B131" s="125"/>
      <c r="C131" s="105"/>
      <c r="D131" s="130"/>
      <c r="E131" s="130"/>
      <c r="F131" s="130"/>
      <c r="G131" s="130"/>
      <c r="H131" s="130"/>
      <c r="I131" s="105"/>
      <c r="J131" s="105"/>
      <c r="K131" s="105"/>
    </row>
    <row r="132" spans="2:11">
      <c r="B132" s="125"/>
      <c r="C132" s="105"/>
      <c r="D132" s="130"/>
      <c r="E132" s="130"/>
      <c r="F132" s="130"/>
      <c r="G132" s="130"/>
      <c r="H132" s="130"/>
      <c r="I132" s="105"/>
      <c r="J132" s="105"/>
      <c r="K132" s="105"/>
    </row>
    <row r="133" spans="2:11">
      <c r="B133" s="125"/>
      <c r="C133" s="105"/>
      <c r="D133" s="130"/>
      <c r="E133" s="130"/>
      <c r="F133" s="130"/>
      <c r="G133" s="130"/>
      <c r="H133" s="130"/>
      <c r="I133" s="105"/>
      <c r="J133" s="105"/>
      <c r="K133" s="105"/>
    </row>
    <row r="134" spans="2:11">
      <c r="B134" s="125"/>
      <c r="C134" s="105"/>
      <c r="D134" s="130"/>
      <c r="E134" s="130"/>
      <c r="F134" s="130"/>
      <c r="G134" s="130"/>
      <c r="H134" s="130"/>
      <c r="I134" s="105"/>
      <c r="J134" s="105"/>
      <c r="K134" s="105"/>
    </row>
    <row r="135" spans="2:11">
      <c r="B135" s="125"/>
      <c r="C135" s="105"/>
      <c r="D135" s="130"/>
      <c r="E135" s="130"/>
      <c r="F135" s="130"/>
      <c r="G135" s="130"/>
      <c r="H135" s="130"/>
      <c r="I135" s="105"/>
      <c r="J135" s="105"/>
      <c r="K135" s="105"/>
    </row>
    <row r="136" spans="2:11">
      <c r="B136" s="125"/>
      <c r="C136" s="105"/>
      <c r="D136" s="130"/>
      <c r="E136" s="130"/>
      <c r="F136" s="130"/>
      <c r="G136" s="130"/>
      <c r="H136" s="130"/>
      <c r="I136" s="105"/>
      <c r="J136" s="105"/>
      <c r="K136" s="105"/>
    </row>
    <row r="137" spans="2:11">
      <c r="B137" s="125"/>
      <c r="C137" s="105"/>
      <c r="D137" s="130"/>
      <c r="E137" s="130"/>
      <c r="F137" s="130"/>
      <c r="G137" s="130"/>
      <c r="H137" s="130"/>
      <c r="I137" s="105"/>
      <c r="J137" s="105"/>
      <c r="K137" s="105"/>
    </row>
    <row r="138" spans="2:11">
      <c r="B138" s="125"/>
      <c r="C138" s="105"/>
      <c r="D138" s="130"/>
      <c r="E138" s="130"/>
      <c r="F138" s="130"/>
      <c r="G138" s="130"/>
      <c r="H138" s="130"/>
      <c r="I138" s="105"/>
      <c r="J138" s="105"/>
      <c r="K138" s="105"/>
    </row>
    <row r="139" spans="2:11">
      <c r="B139" s="125"/>
      <c r="C139" s="105"/>
      <c r="D139" s="130"/>
      <c r="E139" s="130"/>
      <c r="F139" s="130"/>
      <c r="G139" s="130"/>
      <c r="H139" s="130"/>
      <c r="I139" s="105"/>
      <c r="J139" s="105"/>
      <c r="K139" s="105"/>
    </row>
    <row r="140" spans="2:11">
      <c r="B140" s="125"/>
      <c r="C140" s="105"/>
      <c r="D140" s="130"/>
      <c r="E140" s="130"/>
      <c r="F140" s="130"/>
      <c r="G140" s="130"/>
      <c r="H140" s="130"/>
      <c r="I140" s="105"/>
      <c r="J140" s="105"/>
      <c r="K140" s="105"/>
    </row>
    <row r="141" spans="2:11">
      <c r="B141" s="125"/>
      <c r="C141" s="105"/>
      <c r="D141" s="130"/>
      <c r="E141" s="130"/>
      <c r="F141" s="130"/>
      <c r="G141" s="130"/>
      <c r="H141" s="130"/>
      <c r="I141" s="105"/>
      <c r="J141" s="105"/>
      <c r="K141" s="105"/>
    </row>
    <row r="142" spans="2:11">
      <c r="B142" s="125"/>
      <c r="C142" s="105"/>
      <c r="D142" s="130"/>
      <c r="E142" s="130"/>
      <c r="F142" s="130"/>
      <c r="G142" s="130"/>
      <c r="H142" s="130"/>
      <c r="I142" s="105"/>
      <c r="J142" s="105"/>
      <c r="K142" s="105"/>
    </row>
    <row r="143" spans="2:11">
      <c r="B143" s="125"/>
      <c r="C143" s="105"/>
      <c r="D143" s="130"/>
      <c r="E143" s="130"/>
      <c r="F143" s="130"/>
      <c r="G143" s="130"/>
      <c r="H143" s="130"/>
      <c r="I143" s="105"/>
      <c r="J143" s="105"/>
      <c r="K143" s="105"/>
    </row>
    <row r="144" spans="2:11">
      <c r="B144" s="125"/>
      <c r="C144" s="105"/>
      <c r="D144" s="130"/>
      <c r="E144" s="130"/>
      <c r="F144" s="130"/>
      <c r="G144" s="130"/>
      <c r="H144" s="130"/>
      <c r="I144" s="105"/>
      <c r="J144" s="105"/>
      <c r="K144" s="105"/>
    </row>
    <row r="145" spans="2:11">
      <c r="B145" s="125"/>
      <c r="C145" s="105"/>
      <c r="D145" s="130"/>
      <c r="E145" s="130"/>
      <c r="F145" s="130"/>
      <c r="G145" s="130"/>
      <c r="H145" s="130"/>
      <c r="I145" s="105"/>
      <c r="J145" s="105"/>
      <c r="K145" s="105"/>
    </row>
    <row r="146" spans="2:11">
      <c r="B146" s="125"/>
      <c r="C146" s="105"/>
      <c r="D146" s="130"/>
      <c r="E146" s="130"/>
      <c r="F146" s="130"/>
      <c r="G146" s="130"/>
      <c r="H146" s="130"/>
      <c r="I146" s="105"/>
      <c r="J146" s="105"/>
      <c r="K146" s="105"/>
    </row>
    <row r="147" spans="2:11">
      <c r="B147" s="125"/>
      <c r="C147" s="105"/>
      <c r="D147" s="130"/>
      <c r="E147" s="130"/>
      <c r="F147" s="130"/>
      <c r="G147" s="130"/>
      <c r="H147" s="130"/>
      <c r="I147" s="105"/>
      <c r="J147" s="105"/>
      <c r="K147" s="105"/>
    </row>
    <row r="148" spans="2:11">
      <c r="B148" s="125"/>
      <c r="C148" s="105"/>
      <c r="D148" s="130"/>
      <c r="E148" s="130"/>
      <c r="F148" s="130"/>
      <c r="G148" s="130"/>
      <c r="H148" s="130"/>
      <c r="I148" s="105"/>
      <c r="J148" s="105"/>
      <c r="K148" s="105"/>
    </row>
    <row r="149" spans="2:11">
      <c r="B149" s="125"/>
      <c r="C149" s="105"/>
      <c r="D149" s="130"/>
      <c r="E149" s="130"/>
      <c r="F149" s="130"/>
      <c r="G149" s="130"/>
      <c r="H149" s="130"/>
      <c r="I149" s="105"/>
      <c r="J149" s="105"/>
      <c r="K149" s="105"/>
    </row>
    <row r="150" spans="2:11">
      <c r="B150" s="125"/>
      <c r="C150" s="105"/>
      <c r="D150" s="130"/>
      <c r="E150" s="130"/>
      <c r="F150" s="130"/>
      <c r="G150" s="130"/>
      <c r="H150" s="130"/>
      <c r="I150" s="105"/>
      <c r="J150" s="105"/>
      <c r="K150" s="105"/>
    </row>
    <row r="151" spans="2:11">
      <c r="B151" s="125"/>
      <c r="C151" s="105"/>
      <c r="D151" s="130"/>
      <c r="E151" s="130"/>
      <c r="F151" s="130"/>
      <c r="G151" s="130"/>
      <c r="H151" s="130"/>
      <c r="I151" s="105"/>
      <c r="J151" s="105"/>
      <c r="K151" s="105"/>
    </row>
    <row r="152" spans="2:11">
      <c r="B152" s="125"/>
      <c r="C152" s="105"/>
      <c r="D152" s="130"/>
      <c r="E152" s="130"/>
      <c r="F152" s="130"/>
      <c r="G152" s="130"/>
      <c r="H152" s="130"/>
      <c r="I152" s="105"/>
      <c r="J152" s="105"/>
      <c r="K152" s="105"/>
    </row>
    <row r="153" spans="2:11">
      <c r="B153" s="125"/>
      <c r="C153" s="105"/>
      <c r="D153" s="130"/>
      <c r="E153" s="130"/>
      <c r="F153" s="130"/>
      <c r="G153" s="130"/>
      <c r="H153" s="130"/>
      <c r="I153" s="105"/>
      <c r="J153" s="105"/>
      <c r="K153" s="105"/>
    </row>
    <row r="154" spans="2:11">
      <c r="B154" s="125"/>
      <c r="C154" s="105"/>
      <c r="D154" s="130"/>
      <c r="E154" s="130"/>
      <c r="F154" s="130"/>
      <c r="G154" s="130"/>
      <c r="H154" s="130"/>
      <c r="I154" s="105"/>
      <c r="J154" s="105"/>
      <c r="K154" s="105"/>
    </row>
    <row r="155" spans="2:11">
      <c r="B155" s="125"/>
      <c r="C155" s="105"/>
      <c r="D155" s="130"/>
      <c r="E155" s="130"/>
      <c r="F155" s="130"/>
      <c r="G155" s="130"/>
      <c r="H155" s="130"/>
      <c r="I155" s="105"/>
      <c r="J155" s="105"/>
      <c r="K155" s="105"/>
    </row>
    <row r="156" spans="2:11">
      <c r="B156" s="125"/>
      <c r="C156" s="105"/>
      <c r="D156" s="130"/>
      <c r="E156" s="130"/>
      <c r="F156" s="130"/>
      <c r="G156" s="130"/>
      <c r="H156" s="130"/>
      <c r="I156" s="105"/>
      <c r="J156" s="105"/>
      <c r="K156" s="105"/>
    </row>
    <row r="157" spans="2:11">
      <c r="B157" s="125"/>
      <c r="C157" s="105"/>
      <c r="D157" s="130"/>
      <c r="E157" s="130"/>
      <c r="F157" s="130"/>
      <c r="G157" s="130"/>
      <c r="H157" s="130"/>
      <c r="I157" s="105"/>
      <c r="J157" s="105"/>
      <c r="K157" s="105"/>
    </row>
    <row r="158" spans="2:11">
      <c r="B158" s="125"/>
      <c r="C158" s="105"/>
      <c r="D158" s="130"/>
      <c r="E158" s="130"/>
      <c r="F158" s="130"/>
      <c r="G158" s="130"/>
      <c r="H158" s="130"/>
      <c r="I158" s="105"/>
      <c r="J158" s="105"/>
      <c r="K158" s="105"/>
    </row>
    <row r="159" spans="2:11">
      <c r="B159" s="125"/>
      <c r="C159" s="105"/>
      <c r="D159" s="130"/>
      <c r="E159" s="130"/>
      <c r="F159" s="130"/>
      <c r="G159" s="130"/>
      <c r="H159" s="130"/>
      <c r="I159" s="105"/>
      <c r="J159" s="105"/>
      <c r="K159" s="105"/>
    </row>
    <row r="160" spans="2:11">
      <c r="B160" s="125"/>
      <c r="C160" s="105"/>
      <c r="D160" s="130"/>
      <c r="E160" s="130"/>
      <c r="F160" s="130"/>
      <c r="G160" s="130"/>
      <c r="H160" s="130"/>
      <c r="I160" s="105"/>
      <c r="J160" s="105"/>
      <c r="K160" s="105"/>
    </row>
    <row r="161" spans="2:11">
      <c r="B161" s="125"/>
      <c r="C161" s="105"/>
      <c r="D161" s="130"/>
      <c r="E161" s="130"/>
      <c r="F161" s="130"/>
      <c r="G161" s="130"/>
      <c r="H161" s="130"/>
      <c r="I161" s="105"/>
      <c r="J161" s="105"/>
      <c r="K161" s="105"/>
    </row>
    <row r="162" spans="2:11">
      <c r="B162" s="125"/>
      <c r="C162" s="105"/>
      <c r="D162" s="130"/>
      <c r="E162" s="130"/>
      <c r="F162" s="130"/>
      <c r="G162" s="130"/>
      <c r="H162" s="130"/>
      <c r="I162" s="105"/>
      <c r="J162" s="105"/>
      <c r="K162" s="105"/>
    </row>
    <row r="163" spans="2:11">
      <c r="B163" s="125"/>
      <c r="C163" s="105"/>
      <c r="D163" s="130"/>
      <c r="E163" s="130"/>
      <c r="F163" s="130"/>
      <c r="G163" s="130"/>
      <c r="H163" s="130"/>
      <c r="I163" s="105"/>
      <c r="J163" s="105"/>
      <c r="K163" s="105"/>
    </row>
    <row r="164" spans="2:11">
      <c r="B164" s="125"/>
      <c r="C164" s="105"/>
      <c r="D164" s="130"/>
      <c r="E164" s="130"/>
      <c r="F164" s="130"/>
      <c r="G164" s="130"/>
      <c r="H164" s="130"/>
      <c r="I164" s="105"/>
      <c r="J164" s="105"/>
      <c r="K164" s="105"/>
    </row>
    <row r="165" spans="2:11">
      <c r="B165" s="125"/>
      <c r="C165" s="105"/>
      <c r="D165" s="130"/>
      <c r="E165" s="130"/>
      <c r="F165" s="130"/>
      <c r="G165" s="130"/>
      <c r="H165" s="130"/>
      <c r="I165" s="105"/>
      <c r="J165" s="105"/>
      <c r="K165" s="105"/>
    </row>
    <row r="166" spans="2:11">
      <c r="B166" s="125"/>
      <c r="C166" s="105"/>
      <c r="D166" s="130"/>
      <c r="E166" s="130"/>
      <c r="F166" s="130"/>
      <c r="G166" s="130"/>
      <c r="H166" s="130"/>
      <c r="I166" s="105"/>
      <c r="J166" s="105"/>
      <c r="K166" s="105"/>
    </row>
    <row r="167" spans="2:11">
      <c r="B167" s="125"/>
      <c r="C167" s="105"/>
      <c r="D167" s="130"/>
      <c r="E167" s="130"/>
      <c r="F167" s="130"/>
      <c r="G167" s="130"/>
      <c r="H167" s="130"/>
      <c r="I167" s="105"/>
      <c r="J167" s="105"/>
      <c r="K167" s="105"/>
    </row>
    <row r="168" spans="2:11">
      <c r="B168" s="125"/>
      <c r="C168" s="105"/>
      <c r="D168" s="130"/>
      <c r="E168" s="130"/>
      <c r="F168" s="130"/>
      <c r="G168" s="130"/>
      <c r="H168" s="130"/>
      <c r="I168" s="105"/>
      <c r="J168" s="105"/>
      <c r="K168" s="105"/>
    </row>
    <row r="169" spans="2:11">
      <c r="B169" s="125"/>
      <c r="C169" s="105"/>
      <c r="D169" s="130"/>
      <c r="E169" s="130"/>
      <c r="F169" s="130"/>
      <c r="G169" s="130"/>
      <c r="H169" s="130"/>
      <c r="I169" s="105"/>
      <c r="J169" s="105"/>
      <c r="K169" s="105"/>
    </row>
    <row r="170" spans="2:11">
      <c r="B170" s="125"/>
      <c r="C170" s="105"/>
      <c r="D170" s="130"/>
      <c r="E170" s="130"/>
      <c r="F170" s="130"/>
      <c r="G170" s="130"/>
      <c r="H170" s="130"/>
      <c r="I170" s="105"/>
      <c r="J170" s="105"/>
      <c r="K170" s="105"/>
    </row>
    <row r="171" spans="2:11">
      <c r="B171" s="125"/>
      <c r="C171" s="105"/>
      <c r="D171" s="130"/>
      <c r="E171" s="130"/>
      <c r="F171" s="130"/>
      <c r="G171" s="130"/>
      <c r="H171" s="130"/>
      <c r="I171" s="105"/>
      <c r="J171" s="105"/>
      <c r="K171" s="105"/>
    </row>
    <row r="172" spans="2:11">
      <c r="B172" s="125"/>
      <c r="C172" s="105"/>
      <c r="D172" s="130"/>
      <c r="E172" s="130"/>
      <c r="F172" s="130"/>
      <c r="G172" s="130"/>
      <c r="H172" s="130"/>
      <c r="I172" s="105"/>
      <c r="J172" s="105"/>
      <c r="K172" s="105"/>
    </row>
    <row r="173" spans="2:11">
      <c r="B173" s="125"/>
      <c r="C173" s="105"/>
      <c r="D173" s="130"/>
      <c r="E173" s="130"/>
      <c r="F173" s="130"/>
      <c r="G173" s="130"/>
      <c r="H173" s="130"/>
      <c r="I173" s="105"/>
      <c r="J173" s="105"/>
      <c r="K173" s="105"/>
    </row>
    <row r="174" spans="2:11">
      <c r="B174" s="125"/>
      <c r="C174" s="105"/>
      <c r="D174" s="130"/>
      <c r="E174" s="130"/>
      <c r="F174" s="130"/>
      <c r="G174" s="130"/>
      <c r="H174" s="130"/>
      <c r="I174" s="105"/>
      <c r="J174" s="105"/>
      <c r="K174" s="105"/>
    </row>
    <row r="175" spans="2:11">
      <c r="B175" s="125"/>
      <c r="C175" s="105"/>
      <c r="D175" s="130"/>
      <c r="E175" s="130"/>
      <c r="F175" s="130"/>
      <c r="G175" s="130"/>
      <c r="H175" s="130"/>
      <c r="I175" s="105"/>
      <c r="J175" s="105"/>
      <c r="K175" s="105"/>
    </row>
    <row r="176" spans="2:11">
      <c r="B176" s="125"/>
      <c r="C176" s="105"/>
      <c r="D176" s="130"/>
      <c r="E176" s="130"/>
      <c r="F176" s="130"/>
      <c r="G176" s="130"/>
      <c r="H176" s="130"/>
      <c r="I176" s="105"/>
      <c r="J176" s="105"/>
      <c r="K176" s="105"/>
    </row>
    <row r="177" spans="2:11">
      <c r="B177" s="125"/>
      <c r="C177" s="105"/>
      <c r="D177" s="130"/>
      <c r="E177" s="130"/>
      <c r="F177" s="130"/>
      <c r="G177" s="130"/>
      <c r="H177" s="130"/>
      <c r="I177" s="105"/>
      <c r="J177" s="105"/>
      <c r="K177" s="105"/>
    </row>
    <row r="178" spans="2:11">
      <c r="B178" s="125"/>
      <c r="C178" s="105"/>
      <c r="D178" s="130"/>
      <c r="E178" s="130"/>
      <c r="F178" s="130"/>
      <c r="G178" s="130"/>
      <c r="H178" s="130"/>
      <c r="I178" s="105"/>
      <c r="J178" s="105"/>
      <c r="K178" s="105"/>
    </row>
    <row r="179" spans="2:11">
      <c r="B179" s="125"/>
      <c r="C179" s="105"/>
      <c r="D179" s="130"/>
      <c r="E179" s="130"/>
      <c r="F179" s="130"/>
      <c r="G179" s="130"/>
      <c r="H179" s="130"/>
      <c r="I179" s="105"/>
      <c r="J179" s="105"/>
      <c r="K179" s="105"/>
    </row>
    <row r="180" spans="2:11">
      <c r="B180" s="125"/>
      <c r="C180" s="105"/>
      <c r="D180" s="130"/>
      <c r="E180" s="130"/>
      <c r="F180" s="130"/>
      <c r="G180" s="130"/>
      <c r="H180" s="130"/>
      <c r="I180" s="105"/>
      <c r="J180" s="105"/>
      <c r="K180" s="105"/>
    </row>
    <row r="181" spans="2:11">
      <c r="B181" s="125"/>
      <c r="C181" s="105"/>
      <c r="D181" s="130"/>
      <c r="E181" s="130"/>
      <c r="F181" s="130"/>
      <c r="G181" s="130"/>
      <c r="H181" s="130"/>
      <c r="I181" s="105"/>
      <c r="J181" s="105"/>
      <c r="K181" s="105"/>
    </row>
    <row r="182" spans="2:11">
      <c r="B182" s="125"/>
      <c r="C182" s="105"/>
      <c r="D182" s="130"/>
      <c r="E182" s="130"/>
      <c r="F182" s="130"/>
      <c r="G182" s="130"/>
      <c r="H182" s="130"/>
      <c r="I182" s="105"/>
      <c r="J182" s="105"/>
      <c r="K182" s="105"/>
    </row>
    <row r="183" spans="2:11">
      <c r="B183" s="125"/>
      <c r="C183" s="105"/>
      <c r="D183" s="130"/>
      <c r="E183" s="130"/>
      <c r="F183" s="130"/>
      <c r="G183" s="130"/>
      <c r="H183" s="130"/>
      <c r="I183" s="105"/>
      <c r="J183" s="105"/>
      <c r="K183" s="105"/>
    </row>
    <row r="184" spans="2:11">
      <c r="B184" s="125"/>
      <c r="C184" s="105"/>
      <c r="D184" s="130"/>
      <c r="E184" s="130"/>
      <c r="F184" s="130"/>
      <c r="G184" s="130"/>
      <c r="H184" s="130"/>
      <c r="I184" s="105"/>
      <c r="J184" s="105"/>
      <c r="K184" s="105"/>
    </row>
    <row r="185" spans="2:11">
      <c r="B185" s="125"/>
      <c r="C185" s="105"/>
      <c r="D185" s="130"/>
      <c r="E185" s="130"/>
      <c r="F185" s="130"/>
      <c r="G185" s="130"/>
      <c r="H185" s="130"/>
      <c r="I185" s="105"/>
      <c r="J185" s="105"/>
      <c r="K185" s="105"/>
    </row>
    <row r="186" spans="2:11">
      <c r="B186" s="125"/>
      <c r="C186" s="105"/>
      <c r="D186" s="130"/>
      <c r="E186" s="130"/>
      <c r="F186" s="130"/>
      <c r="G186" s="130"/>
      <c r="H186" s="130"/>
      <c r="I186" s="105"/>
      <c r="J186" s="105"/>
      <c r="K186" s="105"/>
    </row>
    <row r="187" spans="2:11">
      <c r="B187" s="125"/>
      <c r="C187" s="105"/>
      <c r="D187" s="130"/>
      <c r="E187" s="130"/>
      <c r="F187" s="130"/>
      <c r="G187" s="130"/>
      <c r="H187" s="130"/>
      <c r="I187" s="105"/>
      <c r="J187" s="105"/>
      <c r="K187" s="105"/>
    </row>
    <row r="188" spans="2:11">
      <c r="B188" s="125"/>
      <c r="C188" s="105"/>
      <c r="D188" s="130"/>
      <c r="E188" s="130"/>
      <c r="F188" s="130"/>
      <c r="G188" s="130"/>
      <c r="H188" s="130"/>
      <c r="I188" s="105"/>
      <c r="J188" s="105"/>
      <c r="K188" s="105"/>
    </row>
    <row r="189" spans="2:11">
      <c r="B189" s="125"/>
      <c r="C189" s="105"/>
      <c r="D189" s="130"/>
      <c r="E189" s="130"/>
      <c r="F189" s="130"/>
      <c r="G189" s="130"/>
      <c r="H189" s="130"/>
      <c r="I189" s="105"/>
      <c r="J189" s="105"/>
      <c r="K189" s="105"/>
    </row>
    <row r="190" spans="2:11">
      <c r="B190" s="125"/>
      <c r="C190" s="105"/>
      <c r="D190" s="130"/>
      <c r="E190" s="130"/>
      <c r="F190" s="130"/>
      <c r="G190" s="130"/>
      <c r="H190" s="130"/>
      <c r="I190" s="105"/>
      <c r="J190" s="105"/>
      <c r="K190" s="105"/>
    </row>
    <row r="191" spans="2:11">
      <c r="B191" s="125"/>
      <c r="C191" s="105"/>
      <c r="D191" s="130"/>
      <c r="E191" s="130"/>
      <c r="F191" s="130"/>
      <c r="G191" s="130"/>
      <c r="H191" s="130"/>
      <c r="I191" s="105"/>
      <c r="J191" s="105"/>
      <c r="K191" s="105"/>
    </row>
    <row r="192" spans="2:11">
      <c r="B192" s="125"/>
      <c r="C192" s="105"/>
      <c r="D192" s="130"/>
      <c r="E192" s="130"/>
      <c r="F192" s="130"/>
      <c r="G192" s="130"/>
      <c r="H192" s="130"/>
      <c r="I192" s="105"/>
      <c r="J192" s="105"/>
      <c r="K192" s="105"/>
    </row>
    <row r="193" spans="2:11">
      <c r="B193" s="125"/>
      <c r="C193" s="105"/>
      <c r="D193" s="130"/>
      <c r="E193" s="130"/>
      <c r="F193" s="130"/>
      <c r="G193" s="130"/>
      <c r="H193" s="130"/>
      <c r="I193" s="105"/>
      <c r="J193" s="105"/>
      <c r="K193" s="105"/>
    </row>
    <row r="194" spans="2:11">
      <c r="B194" s="125"/>
      <c r="C194" s="105"/>
      <c r="D194" s="130"/>
      <c r="E194" s="130"/>
      <c r="F194" s="130"/>
      <c r="G194" s="130"/>
      <c r="H194" s="130"/>
      <c r="I194" s="105"/>
      <c r="J194" s="105"/>
      <c r="K194" s="105"/>
    </row>
    <row r="195" spans="2:11">
      <c r="B195" s="125"/>
      <c r="C195" s="105"/>
      <c r="D195" s="130"/>
      <c r="E195" s="130"/>
      <c r="F195" s="130"/>
      <c r="G195" s="130"/>
      <c r="H195" s="130"/>
      <c r="I195" s="105"/>
      <c r="J195" s="105"/>
      <c r="K195" s="105"/>
    </row>
    <row r="196" spans="2:11">
      <c r="B196" s="125"/>
      <c r="C196" s="105"/>
      <c r="D196" s="130"/>
      <c r="E196" s="130"/>
      <c r="F196" s="130"/>
      <c r="G196" s="130"/>
      <c r="H196" s="130"/>
      <c r="I196" s="105"/>
      <c r="J196" s="105"/>
      <c r="K196" s="105"/>
    </row>
    <row r="197" spans="2:11">
      <c r="B197" s="125"/>
      <c r="C197" s="105"/>
      <c r="D197" s="130"/>
      <c r="E197" s="130"/>
      <c r="F197" s="130"/>
      <c r="G197" s="130"/>
      <c r="H197" s="130"/>
      <c r="I197" s="105"/>
      <c r="J197" s="105"/>
      <c r="K197" s="105"/>
    </row>
    <row r="198" spans="2:11">
      <c r="B198" s="125"/>
      <c r="C198" s="105"/>
      <c r="D198" s="130"/>
      <c r="E198" s="130"/>
      <c r="F198" s="130"/>
      <c r="G198" s="130"/>
      <c r="H198" s="130"/>
      <c r="I198" s="105"/>
      <c r="J198" s="105"/>
      <c r="K198" s="105"/>
    </row>
    <row r="199" spans="2:11">
      <c r="B199" s="125"/>
      <c r="C199" s="105"/>
      <c r="D199" s="130"/>
      <c r="E199" s="130"/>
      <c r="F199" s="130"/>
      <c r="G199" s="130"/>
      <c r="H199" s="130"/>
      <c r="I199" s="105"/>
      <c r="J199" s="105"/>
      <c r="K199" s="105"/>
    </row>
    <row r="200" spans="2:11">
      <c r="B200" s="125"/>
      <c r="C200" s="105"/>
      <c r="D200" s="130"/>
      <c r="E200" s="130"/>
      <c r="F200" s="130"/>
      <c r="G200" s="130"/>
      <c r="H200" s="130"/>
      <c r="I200" s="105"/>
      <c r="J200" s="105"/>
      <c r="K200" s="105"/>
    </row>
    <row r="201" spans="2:11">
      <c r="B201" s="125"/>
      <c r="C201" s="105"/>
      <c r="D201" s="130"/>
      <c r="E201" s="130"/>
      <c r="F201" s="130"/>
      <c r="G201" s="130"/>
      <c r="H201" s="130"/>
      <c r="I201" s="105"/>
      <c r="J201" s="105"/>
      <c r="K201" s="105"/>
    </row>
    <row r="202" spans="2:11">
      <c r="B202" s="125"/>
      <c r="C202" s="105"/>
      <c r="D202" s="130"/>
      <c r="E202" s="130"/>
      <c r="F202" s="130"/>
      <c r="G202" s="130"/>
      <c r="H202" s="130"/>
      <c r="I202" s="105"/>
      <c r="J202" s="105"/>
      <c r="K202" s="105"/>
    </row>
    <row r="203" spans="2:11">
      <c r="B203" s="125"/>
      <c r="C203" s="105"/>
      <c r="D203" s="130"/>
      <c r="E203" s="130"/>
      <c r="F203" s="130"/>
      <c r="G203" s="130"/>
      <c r="H203" s="130"/>
      <c r="I203" s="105"/>
      <c r="J203" s="105"/>
      <c r="K203" s="105"/>
    </row>
    <row r="204" spans="2:11">
      <c r="B204" s="125"/>
      <c r="C204" s="105"/>
      <c r="D204" s="130"/>
      <c r="E204" s="130"/>
      <c r="F204" s="130"/>
      <c r="G204" s="130"/>
      <c r="H204" s="130"/>
      <c r="I204" s="105"/>
      <c r="J204" s="105"/>
      <c r="K204" s="105"/>
    </row>
    <row r="205" spans="2:11">
      <c r="B205" s="125"/>
      <c r="C205" s="105"/>
      <c r="D205" s="130"/>
      <c r="E205" s="130"/>
      <c r="F205" s="130"/>
      <c r="G205" s="130"/>
      <c r="H205" s="130"/>
      <c r="I205" s="105"/>
      <c r="J205" s="105"/>
      <c r="K205" s="105"/>
    </row>
    <row r="206" spans="2:11">
      <c r="B206" s="125"/>
      <c r="C206" s="105"/>
      <c r="D206" s="130"/>
      <c r="E206" s="130"/>
      <c r="F206" s="130"/>
      <c r="G206" s="130"/>
      <c r="H206" s="130"/>
      <c r="I206" s="105"/>
      <c r="J206" s="105"/>
      <c r="K206" s="105"/>
    </row>
    <row r="207" spans="2:11">
      <c r="B207" s="125"/>
      <c r="C207" s="105"/>
      <c r="D207" s="130"/>
      <c r="E207" s="130"/>
      <c r="F207" s="130"/>
      <c r="G207" s="130"/>
      <c r="H207" s="130"/>
      <c r="I207" s="105"/>
      <c r="J207" s="105"/>
      <c r="K207" s="105"/>
    </row>
    <row r="208" spans="2:11">
      <c r="B208" s="125"/>
      <c r="C208" s="105"/>
      <c r="D208" s="130"/>
      <c r="E208" s="130"/>
      <c r="F208" s="130"/>
      <c r="G208" s="130"/>
      <c r="H208" s="130"/>
      <c r="I208" s="105"/>
      <c r="J208" s="105"/>
      <c r="K208" s="105"/>
    </row>
    <row r="209" spans="2:11">
      <c r="B209" s="125"/>
      <c r="C209" s="105"/>
      <c r="D209" s="130"/>
      <c r="E209" s="130"/>
      <c r="F209" s="130"/>
      <c r="G209" s="130"/>
      <c r="H209" s="130"/>
      <c r="I209" s="105"/>
      <c r="J209" s="105"/>
      <c r="K209" s="105"/>
    </row>
    <row r="210" spans="2:11">
      <c r="B210" s="125"/>
      <c r="C210" s="105"/>
      <c r="D210" s="130"/>
      <c r="E210" s="130"/>
      <c r="F210" s="130"/>
      <c r="G210" s="130"/>
      <c r="H210" s="130"/>
      <c r="I210" s="105"/>
      <c r="J210" s="105"/>
      <c r="K210" s="105"/>
    </row>
    <row r="211" spans="2:11">
      <c r="B211" s="125"/>
      <c r="C211" s="105"/>
      <c r="D211" s="130"/>
      <c r="E211" s="130"/>
      <c r="F211" s="130"/>
      <c r="G211" s="130"/>
      <c r="H211" s="130"/>
      <c r="I211" s="105"/>
      <c r="J211" s="105"/>
      <c r="K211" s="105"/>
    </row>
    <row r="212" spans="2:11">
      <c r="B212" s="125"/>
      <c r="C212" s="105"/>
      <c r="D212" s="130"/>
      <c r="E212" s="130"/>
      <c r="F212" s="130"/>
      <c r="G212" s="130"/>
      <c r="H212" s="130"/>
      <c r="I212" s="105"/>
      <c r="J212" s="105"/>
      <c r="K212" s="105"/>
    </row>
    <row r="213" spans="2:11">
      <c r="B213" s="125"/>
      <c r="C213" s="105"/>
      <c r="D213" s="130"/>
      <c r="E213" s="130"/>
      <c r="F213" s="130"/>
      <c r="G213" s="130"/>
      <c r="H213" s="130"/>
      <c r="I213" s="105"/>
      <c r="J213" s="105"/>
      <c r="K213" s="105"/>
    </row>
    <row r="214" spans="2:11">
      <c r="B214" s="125"/>
      <c r="C214" s="105"/>
      <c r="D214" s="130"/>
      <c r="E214" s="130"/>
      <c r="F214" s="130"/>
      <c r="G214" s="130"/>
      <c r="H214" s="130"/>
      <c r="I214" s="105"/>
      <c r="J214" s="105"/>
      <c r="K214" s="105"/>
    </row>
    <row r="215" spans="2:11">
      <c r="B215" s="125"/>
      <c r="C215" s="105"/>
      <c r="D215" s="130"/>
      <c r="E215" s="130"/>
      <c r="F215" s="130"/>
      <c r="G215" s="130"/>
      <c r="H215" s="130"/>
      <c r="I215" s="105"/>
      <c r="J215" s="105"/>
      <c r="K215" s="105"/>
    </row>
    <row r="216" spans="2:11">
      <c r="B216" s="125"/>
      <c r="C216" s="105"/>
      <c r="D216" s="130"/>
      <c r="E216" s="130"/>
      <c r="F216" s="130"/>
      <c r="G216" s="130"/>
      <c r="H216" s="130"/>
      <c r="I216" s="105"/>
      <c r="J216" s="105"/>
      <c r="K216" s="105"/>
    </row>
    <row r="217" spans="2:11">
      <c r="B217" s="125"/>
      <c r="C217" s="105"/>
      <c r="D217" s="130"/>
      <c r="E217" s="130"/>
      <c r="F217" s="130"/>
      <c r="G217" s="130"/>
      <c r="H217" s="130"/>
      <c r="I217" s="105"/>
      <c r="J217" s="105"/>
      <c r="K217" s="105"/>
    </row>
    <row r="218" spans="2:11">
      <c r="B218" s="125"/>
      <c r="C218" s="105"/>
      <c r="D218" s="130"/>
      <c r="E218" s="130"/>
      <c r="F218" s="130"/>
      <c r="G218" s="130"/>
      <c r="H218" s="130"/>
      <c r="I218" s="105"/>
      <c r="J218" s="105"/>
      <c r="K218" s="105"/>
    </row>
    <row r="219" spans="2:11">
      <c r="B219" s="125"/>
      <c r="C219" s="105"/>
      <c r="D219" s="130"/>
      <c r="E219" s="130"/>
      <c r="F219" s="130"/>
      <c r="G219" s="130"/>
      <c r="H219" s="130"/>
      <c r="I219" s="105"/>
      <c r="J219" s="105"/>
      <c r="K219" s="105"/>
    </row>
    <row r="220" spans="2:11">
      <c r="B220" s="125"/>
      <c r="C220" s="105"/>
      <c r="D220" s="130"/>
      <c r="E220" s="130"/>
      <c r="F220" s="130"/>
      <c r="G220" s="130"/>
      <c r="H220" s="130"/>
      <c r="I220" s="105"/>
      <c r="J220" s="105"/>
      <c r="K220" s="105"/>
    </row>
    <row r="221" spans="2:11">
      <c r="B221" s="125"/>
      <c r="C221" s="105"/>
      <c r="D221" s="130"/>
      <c r="E221" s="130"/>
      <c r="F221" s="130"/>
      <c r="G221" s="130"/>
      <c r="H221" s="130"/>
      <c r="I221" s="105"/>
      <c r="J221" s="105"/>
      <c r="K221" s="105"/>
    </row>
    <row r="222" spans="2:11">
      <c r="B222" s="125"/>
      <c r="C222" s="105"/>
      <c r="D222" s="130"/>
      <c r="E222" s="130"/>
      <c r="F222" s="130"/>
      <c r="G222" s="130"/>
      <c r="H222" s="130"/>
      <c r="I222" s="105"/>
      <c r="J222" s="105"/>
      <c r="K222" s="105"/>
    </row>
    <row r="223" spans="2:11">
      <c r="B223" s="125"/>
      <c r="C223" s="105"/>
      <c r="D223" s="130"/>
      <c r="E223" s="130"/>
      <c r="F223" s="130"/>
      <c r="G223" s="130"/>
      <c r="H223" s="130"/>
      <c r="I223" s="105"/>
      <c r="J223" s="105"/>
      <c r="K223" s="105"/>
    </row>
    <row r="224" spans="2:11">
      <c r="B224" s="125"/>
      <c r="C224" s="105"/>
      <c r="D224" s="130"/>
      <c r="E224" s="130"/>
      <c r="F224" s="130"/>
      <c r="G224" s="130"/>
      <c r="H224" s="130"/>
      <c r="I224" s="105"/>
      <c r="J224" s="105"/>
      <c r="K224" s="105"/>
    </row>
    <row r="225" spans="2:11">
      <c r="B225" s="125"/>
      <c r="C225" s="105"/>
      <c r="D225" s="130"/>
      <c r="E225" s="130"/>
      <c r="F225" s="130"/>
      <c r="G225" s="130"/>
      <c r="H225" s="130"/>
      <c r="I225" s="105"/>
      <c r="J225" s="105"/>
      <c r="K225" s="105"/>
    </row>
    <row r="226" spans="2:11">
      <c r="B226" s="125"/>
      <c r="C226" s="105"/>
      <c r="D226" s="130"/>
      <c r="E226" s="130"/>
      <c r="F226" s="130"/>
      <c r="G226" s="130"/>
      <c r="H226" s="130"/>
      <c r="I226" s="105"/>
      <c r="J226" s="105"/>
      <c r="K226" s="105"/>
    </row>
    <row r="227" spans="2:11">
      <c r="B227" s="125"/>
      <c r="C227" s="105"/>
      <c r="D227" s="130"/>
      <c r="E227" s="130"/>
      <c r="F227" s="130"/>
      <c r="G227" s="130"/>
      <c r="H227" s="130"/>
      <c r="I227" s="105"/>
      <c r="J227" s="105"/>
      <c r="K227" s="105"/>
    </row>
    <row r="228" spans="2:11">
      <c r="B228" s="125"/>
      <c r="C228" s="105"/>
      <c r="D228" s="130"/>
      <c r="E228" s="130"/>
      <c r="F228" s="130"/>
      <c r="G228" s="130"/>
      <c r="H228" s="130"/>
      <c r="I228" s="105"/>
      <c r="J228" s="105"/>
      <c r="K228" s="105"/>
    </row>
    <row r="229" spans="2:11">
      <c r="B229" s="125"/>
      <c r="C229" s="105"/>
      <c r="D229" s="130"/>
      <c r="E229" s="130"/>
      <c r="F229" s="130"/>
      <c r="G229" s="130"/>
      <c r="H229" s="130"/>
      <c r="I229" s="105"/>
      <c r="J229" s="105"/>
      <c r="K229" s="105"/>
    </row>
    <row r="230" spans="2:11">
      <c r="B230" s="125"/>
      <c r="C230" s="105"/>
      <c r="D230" s="130"/>
      <c r="E230" s="130"/>
      <c r="F230" s="130"/>
      <c r="G230" s="130"/>
      <c r="H230" s="130"/>
      <c r="I230" s="105"/>
      <c r="J230" s="105"/>
      <c r="K230" s="105"/>
    </row>
    <row r="231" spans="2:11">
      <c r="B231" s="125"/>
      <c r="C231" s="105"/>
      <c r="D231" s="130"/>
      <c r="E231" s="130"/>
      <c r="F231" s="130"/>
      <c r="G231" s="130"/>
      <c r="H231" s="130"/>
      <c r="I231" s="105"/>
      <c r="J231" s="105"/>
      <c r="K231" s="105"/>
    </row>
    <row r="232" spans="2:11">
      <c r="B232" s="125"/>
      <c r="C232" s="105"/>
      <c r="D232" s="130"/>
      <c r="E232" s="130"/>
      <c r="F232" s="130"/>
      <c r="G232" s="130"/>
      <c r="H232" s="130"/>
      <c r="I232" s="105"/>
      <c r="J232" s="105"/>
      <c r="K232" s="105"/>
    </row>
    <row r="233" spans="2:11">
      <c r="B233" s="125"/>
      <c r="C233" s="105"/>
      <c r="D233" s="130"/>
      <c r="E233" s="130"/>
      <c r="F233" s="130"/>
      <c r="G233" s="130"/>
      <c r="H233" s="130"/>
      <c r="I233" s="105"/>
      <c r="J233" s="105"/>
      <c r="K233" s="105"/>
    </row>
    <row r="234" spans="2:11">
      <c r="B234" s="125"/>
      <c r="C234" s="105"/>
      <c r="D234" s="130"/>
      <c r="E234" s="130"/>
      <c r="F234" s="130"/>
      <c r="G234" s="130"/>
      <c r="H234" s="130"/>
      <c r="I234" s="105"/>
      <c r="J234" s="105"/>
      <c r="K234" s="105"/>
    </row>
    <row r="235" spans="2:11">
      <c r="B235" s="125"/>
      <c r="C235" s="105"/>
      <c r="D235" s="130"/>
      <c r="E235" s="130"/>
      <c r="F235" s="130"/>
      <c r="G235" s="130"/>
      <c r="H235" s="130"/>
      <c r="I235" s="105"/>
      <c r="J235" s="105"/>
      <c r="K235" s="105"/>
    </row>
    <row r="236" spans="2:11">
      <c r="B236" s="125"/>
      <c r="C236" s="105"/>
      <c r="D236" s="130"/>
      <c r="E236" s="130"/>
      <c r="F236" s="130"/>
      <c r="G236" s="130"/>
      <c r="H236" s="130"/>
      <c r="I236" s="105"/>
      <c r="J236" s="105"/>
      <c r="K236" s="105"/>
    </row>
    <row r="237" spans="2:11">
      <c r="B237" s="125"/>
      <c r="C237" s="105"/>
      <c r="D237" s="130"/>
      <c r="E237" s="130"/>
      <c r="F237" s="130"/>
      <c r="G237" s="130"/>
      <c r="H237" s="130"/>
      <c r="I237" s="105"/>
      <c r="J237" s="105"/>
      <c r="K237" s="105"/>
    </row>
    <row r="238" spans="2:11">
      <c r="B238" s="125"/>
      <c r="C238" s="105"/>
      <c r="D238" s="130"/>
      <c r="E238" s="130"/>
      <c r="F238" s="130"/>
      <c r="G238" s="130"/>
      <c r="H238" s="130"/>
      <c r="I238" s="105"/>
      <c r="J238" s="105"/>
      <c r="K238" s="105"/>
    </row>
    <row r="239" spans="2:11">
      <c r="B239" s="125"/>
      <c r="C239" s="105"/>
      <c r="D239" s="130"/>
      <c r="E239" s="130"/>
      <c r="F239" s="130"/>
      <c r="G239" s="130"/>
      <c r="H239" s="130"/>
      <c r="I239" s="105"/>
      <c r="J239" s="105"/>
      <c r="K239" s="105"/>
    </row>
    <row r="240" spans="2:11">
      <c r="B240" s="125"/>
      <c r="C240" s="105"/>
      <c r="D240" s="130"/>
      <c r="E240" s="130"/>
      <c r="F240" s="130"/>
      <c r="G240" s="130"/>
      <c r="H240" s="130"/>
      <c r="I240" s="105"/>
      <c r="J240" s="105"/>
      <c r="K240" s="105"/>
    </row>
    <row r="241" spans="2:11">
      <c r="B241" s="125"/>
      <c r="C241" s="105"/>
      <c r="D241" s="130"/>
      <c r="E241" s="130"/>
      <c r="F241" s="130"/>
      <c r="G241" s="130"/>
      <c r="H241" s="130"/>
      <c r="I241" s="105"/>
      <c r="J241" s="105"/>
      <c r="K241" s="105"/>
    </row>
    <row r="242" spans="2:11">
      <c r="B242" s="125"/>
      <c r="C242" s="105"/>
      <c r="D242" s="130"/>
      <c r="E242" s="130"/>
      <c r="F242" s="130"/>
      <c r="G242" s="130"/>
      <c r="H242" s="130"/>
      <c r="I242" s="105"/>
      <c r="J242" s="105"/>
      <c r="K242" s="105"/>
    </row>
    <row r="243" spans="2:11">
      <c r="B243" s="125"/>
      <c r="C243" s="105"/>
      <c r="D243" s="130"/>
      <c r="E243" s="130"/>
      <c r="F243" s="130"/>
      <c r="G243" s="130"/>
      <c r="H243" s="130"/>
      <c r="I243" s="105"/>
      <c r="J243" s="105"/>
      <c r="K243" s="105"/>
    </row>
    <row r="244" spans="2:11">
      <c r="B244" s="125"/>
      <c r="C244" s="105"/>
      <c r="D244" s="130"/>
      <c r="E244" s="130"/>
      <c r="F244" s="130"/>
      <c r="G244" s="130"/>
      <c r="H244" s="130"/>
      <c r="I244" s="105"/>
      <c r="J244" s="105"/>
      <c r="K244" s="105"/>
    </row>
    <row r="245" spans="2:11">
      <c r="B245" s="125"/>
      <c r="C245" s="105"/>
      <c r="D245" s="130"/>
      <c r="E245" s="130"/>
      <c r="F245" s="130"/>
      <c r="G245" s="130"/>
      <c r="H245" s="130"/>
      <c r="I245" s="105"/>
      <c r="J245" s="105"/>
      <c r="K245" s="105"/>
    </row>
    <row r="246" spans="2:11">
      <c r="B246" s="125"/>
      <c r="C246" s="105"/>
      <c r="D246" s="130"/>
      <c r="E246" s="130"/>
      <c r="F246" s="130"/>
      <c r="G246" s="130"/>
      <c r="H246" s="130"/>
      <c r="I246" s="105"/>
      <c r="J246" s="105"/>
      <c r="K246" s="105"/>
    </row>
    <row r="247" spans="2:11">
      <c r="B247" s="125"/>
      <c r="C247" s="105"/>
      <c r="D247" s="130"/>
      <c r="E247" s="130"/>
      <c r="F247" s="130"/>
      <c r="G247" s="130"/>
      <c r="H247" s="130"/>
      <c r="I247" s="105"/>
      <c r="J247" s="105"/>
      <c r="K247" s="105"/>
    </row>
    <row r="248" spans="2:11">
      <c r="B248" s="125"/>
      <c r="C248" s="105"/>
      <c r="D248" s="130"/>
      <c r="E248" s="130"/>
      <c r="F248" s="130"/>
      <c r="G248" s="130"/>
      <c r="H248" s="130"/>
      <c r="I248" s="105"/>
      <c r="J248" s="105"/>
      <c r="K248" s="105"/>
    </row>
    <row r="249" spans="2:11">
      <c r="B249" s="125"/>
      <c r="C249" s="105"/>
      <c r="D249" s="130"/>
      <c r="E249" s="130"/>
      <c r="F249" s="130"/>
      <c r="G249" s="130"/>
      <c r="H249" s="130"/>
      <c r="I249" s="105"/>
      <c r="J249" s="105"/>
      <c r="K249" s="105"/>
    </row>
    <row r="250" spans="2:11">
      <c r="B250" s="125"/>
      <c r="C250" s="105"/>
      <c r="D250" s="130"/>
      <c r="E250" s="130"/>
      <c r="F250" s="130"/>
      <c r="G250" s="130"/>
      <c r="H250" s="130"/>
      <c r="I250" s="105"/>
      <c r="J250" s="105"/>
      <c r="K250" s="105"/>
    </row>
    <row r="251" spans="2:11">
      <c r="B251" s="125"/>
      <c r="C251" s="105"/>
      <c r="D251" s="130"/>
      <c r="E251" s="130"/>
      <c r="F251" s="130"/>
      <c r="G251" s="130"/>
      <c r="H251" s="130"/>
      <c r="I251" s="105"/>
      <c r="J251" s="105"/>
      <c r="K251" s="105"/>
    </row>
    <row r="252" spans="2:11">
      <c r="B252" s="125"/>
      <c r="C252" s="105"/>
      <c r="D252" s="130"/>
      <c r="E252" s="130"/>
      <c r="F252" s="130"/>
      <c r="G252" s="130"/>
      <c r="H252" s="130"/>
      <c r="I252" s="105"/>
      <c r="J252" s="105"/>
      <c r="K252" s="105"/>
    </row>
    <row r="253" spans="2:11">
      <c r="B253" s="125"/>
      <c r="C253" s="105"/>
      <c r="D253" s="130"/>
      <c r="E253" s="130"/>
      <c r="F253" s="130"/>
      <c r="G253" s="130"/>
      <c r="H253" s="130"/>
      <c r="I253" s="105"/>
      <c r="J253" s="105"/>
      <c r="K253" s="105"/>
    </row>
    <row r="254" spans="2:11">
      <c r="B254" s="125"/>
      <c r="C254" s="105"/>
      <c r="D254" s="130"/>
      <c r="E254" s="130"/>
      <c r="F254" s="130"/>
      <c r="G254" s="130"/>
      <c r="H254" s="130"/>
      <c r="I254" s="105"/>
      <c r="J254" s="105"/>
      <c r="K254" s="105"/>
    </row>
    <row r="255" spans="2:11">
      <c r="B255" s="125"/>
      <c r="C255" s="105"/>
      <c r="D255" s="130"/>
      <c r="E255" s="130"/>
      <c r="F255" s="130"/>
      <c r="G255" s="130"/>
      <c r="H255" s="130"/>
      <c r="I255" s="105"/>
      <c r="J255" s="105"/>
      <c r="K255" s="105"/>
    </row>
    <row r="256" spans="2:11">
      <c r="B256" s="125"/>
      <c r="C256" s="105"/>
      <c r="D256" s="130"/>
      <c r="E256" s="130"/>
      <c r="F256" s="130"/>
      <c r="G256" s="130"/>
      <c r="H256" s="130"/>
      <c r="I256" s="105"/>
      <c r="J256" s="105"/>
      <c r="K256" s="105"/>
    </row>
    <row r="257" spans="2:11">
      <c r="B257" s="125"/>
      <c r="C257" s="105"/>
      <c r="D257" s="130"/>
      <c r="E257" s="130"/>
      <c r="F257" s="130"/>
      <c r="G257" s="130"/>
      <c r="H257" s="130"/>
      <c r="I257" s="105"/>
      <c r="J257" s="105"/>
      <c r="K257" s="105"/>
    </row>
    <row r="258" spans="2:11">
      <c r="B258" s="125"/>
      <c r="C258" s="105"/>
      <c r="D258" s="130"/>
      <c r="E258" s="130"/>
      <c r="F258" s="130"/>
      <c r="G258" s="130"/>
      <c r="H258" s="130"/>
      <c r="I258" s="105"/>
      <c r="J258" s="105"/>
      <c r="K258" s="105"/>
    </row>
    <row r="259" spans="2:11">
      <c r="B259" s="125"/>
      <c r="C259" s="105"/>
      <c r="D259" s="130"/>
      <c r="E259" s="130"/>
      <c r="F259" s="130"/>
      <c r="G259" s="130"/>
      <c r="H259" s="130"/>
      <c r="I259" s="105"/>
      <c r="J259" s="105"/>
      <c r="K259" s="105"/>
    </row>
    <row r="260" spans="2:11">
      <c r="B260" s="125"/>
      <c r="C260" s="105"/>
      <c r="D260" s="130"/>
      <c r="E260" s="130"/>
      <c r="F260" s="130"/>
      <c r="G260" s="130"/>
      <c r="H260" s="130"/>
      <c r="I260" s="105"/>
      <c r="J260" s="105"/>
      <c r="K260" s="105"/>
    </row>
    <row r="261" spans="2:11">
      <c r="B261" s="125"/>
      <c r="C261" s="105"/>
      <c r="D261" s="130"/>
      <c r="E261" s="130"/>
      <c r="F261" s="130"/>
      <c r="G261" s="130"/>
      <c r="H261" s="130"/>
      <c r="I261" s="105"/>
      <c r="J261" s="105"/>
      <c r="K261" s="105"/>
    </row>
    <row r="262" spans="2:11">
      <c r="B262" s="125"/>
      <c r="C262" s="105"/>
      <c r="D262" s="130"/>
      <c r="E262" s="130"/>
      <c r="F262" s="130"/>
      <c r="G262" s="130"/>
      <c r="H262" s="130"/>
      <c r="I262" s="105"/>
      <c r="J262" s="105"/>
      <c r="K262" s="105"/>
    </row>
    <row r="263" spans="2:11">
      <c r="B263" s="125"/>
      <c r="C263" s="105"/>
      <c r="D263" s="130"/>
      <c r="E263" s="130"/>
      <c r="F263" s="130"/>
      <c r="G263" s="130"/>
      <c r="H263" s="130"/>
      <c r="I263" s="105"/>
      <c r="J263" s="105"/>
      <c r="K263" s="105"/>
    </row>
    <row r="264" spans="2:11">
      <c r="B264" s="125"/>
      <c r="C264" s="105"/>
      <c r="D264" s="130"/>
      <c r="E264" s="130"/>
      <c r="F264" s="130"/>
      <c r="G264" s="130"/>
      <c r="H264" s="130"/>
      <c r="I264" s="105"/>
      <c r="J264" s="105"/>
      <c r="K264" s="105"/>
    </row>
    <row r="265" spans="2:11">
      <c r="B265" s="125"/>
      <c r="C265" s="105"/>
      <c r="D265" s="130"/>
      <c r="E265" s="130"/>
      <c r="F265" s="130"/>
      <c r="G265" s="130"/>
      <c r="H265" s="130"/>
      <c r="I265" s="105"/>
      <c r="J265" s="105"/>
      <c r="K265" s="105"/>
    </row>
    <row r="266" spans="2:11">
      <c r="B266" s="125"/>
      <c r="C266" s="105"/>
      <c r="D266" s="130"/>
      <c r="E266" s="130"/>
      <c r="F266" s="130"/>
      <c r="G266" s="130"/>
      <c r="H266" s="130"/>
      <c r="I266" s="105"/>
      <c r="J266" s="105"/>
      <c r="K266" s="105"/>
    </row>
    <row r="267" spans="2:11">
      <c r="B267" s="125"/>
      <c r="C267" s="105"/>
      <c r="D267" s="130"/>
      <c r="E267" s="130"/>
      <c r="F267" s="130"/>
      <c r="G267" s="130"/>
      <c r="H267" s="130"/>
      <c r="I267" s="105"/>
      <c r="J267" s="105"/>
      <c r="K267" s="105"/>
    </row>
    <row r="268" spans="2:11">
      <c r="B268" s="125"/>
      <c r="C268" s="105"/>
      <c r="D268" s="130"/>
      <c r="E268" s="130"/>
      <c r="F268" s="130"/>
      <c r="G268" s="130"/>
      <c r="H268" s="130"/>
      <c r="I268" s="105"/>
      <c r="J268" s="105"/>
      <c r="K268" s="105"/>
    </row>
    <row r="269" spans="2:11">
      <c r="B269" s="125"/>
      <c r="C269" s="105"/>
      <c r="D269" s="130"/>
      <c r="E269" s="130"/>
      <c r="F269" s="130"/>
      <c r="G269" s="130"/>
      <c r="H269" s="130"/>
      <c r="I269" s="105"/>
      <c r="J269" s="105"/>
      <c r="K269" s="105"/>
    </row>
    <row r="270" spans="2:11">
      <c r="B270" s="125"/>
      <c r="C270" s="105"/>
      <c r="D270" s="130"/>
      <c r="E270" s="130"/>
      <c r="F270" s="130"/>
      <c r="G270" s="130"/>
      <c r="H270" s="130"/>
      <c r="I270" s="105"/>
      <c r="J270" s="105"/>
      <c r="K270" s="105"/>
    </row>
    <row r="271" spans="2:11">
      <c r="B271" s="125"/>
      <c r="C271" s="105"/>
      <c r="D271" s="130"/>
      <c r="E271" s="130"/>
      <c r="F271" s="130"/>
      <c r="G271" s="130"/>
      <c r="H271" s="130"/>
      <c r="I271" s="105"/>
      <c r="J271" s="105"/>
      <c r="K271" s="105"/>
    </row>
    <row r="272" spans="2:11">
      <c r="B272" s="125"/>
      <c r="C272" s="105"/>
      <c r="D272" s="130"/>
      <c r="E272" s="130"/>
      <c r="F272" s="130"/>
      <c r="G272" s="130"/>
      <c r="H272" s="130"/>
      <c r="I272" s="105"/>
      <c r="J272" s="105"/>
      <c r="K272" s="105"/>
    </row>
    <row r="273" spans="2:11">
      <c r="B273" s="125"/>
      <c r="C273" s="105"/>
      <c r="D273" s="130"/>
      <c r="E273" s="130"/>
      <c r="F273" s="130"/>
      <c r="G273" s="130"/>
      <c r="H273" s="130"/>
      <c r="I273" s="105"/>
      <c r="J273" s="105"/>
      <c r="K273" s="105"/>
    </row>
    <row r="274" spans="2:11">
      <c r="B274" s="125"/>
      <c r="C274" s="105"/>
      <c r="D274" s="130"/>
      <c r="E274" s="130"/>
      <c r="F274" s="130"/>
      <c r="G274" s="130"/>
      <c r="H274" s="130"/>
      <c r="I274" s="105"/>
      <c r="J274" s="105"/>
      <c r="K274" s="105"/>
    </row>
    <row r="275" spans="2:11">
      <c r="B275" s="125"/>
      <c r="C275" s="105"/>
      <c r="D275" s="130"/>
      <c r="E275" s="130"/>
      <c r="F275" s="130"/>
      <c r="G275" s="130"/>
      <c r="H275" s="130"/>
      <c r="I275" s="105"/>
      <c r="J275" s="105"/>
      <c r="K275" s="105"/>
    </row>
    <row r="276" spans="2:11">
      <c r="B276" s="125"/>
      <c r="C276" s="105"/>
      <c r="D276" s="130"/>
      <c r="E276" s="130"/>
      <c r="F276" s="130"/>
      <c r="G276" s="130"/>
      <c r="H276" s="130"/>
      <c r="I276" s="105"/>
      <c r="J276" s="105"/>
      <c r="K276" s="105"/>
    </row>
    <row r="277" spans="2:11">
      <c r="B277" s="125"/>
      <c r="C277" s="105"/>
      <c r="D277" s="130"/>
      <c r="E277" s="130"/>
      <c r="F277" s="130"/>
      <c r="G277" s="130"/>
      <c r="H277" s="130"/>
      <c r="I277" s="105"/>
      <c r="J277" s="105"/>
      <c r="K277" s="105"/>
    </row>
    <row r="278" spans="2:11">
      <c r="B278" s="125"/>
      <c r="C278" s="105"/>
      <c r="D278" s="130"/>
      <c r="E278" s="130"/>
      <c r="F278" s="130"/>
      <c r="G278" s="130"/>
      <c r="H278" s="130"/>
      <c r="I278" s="105"/>
      <c r="J278" s="105"/>
      <c r="K278" s="105"/>
    </row>
    <row r="279" spans="2:11">
      <c r="B279" s="125"/>
      <c r="C279" s="105"/>
      <c r="D279" s="130"/>
      <c r="E279" s="130"/>
      <c r="F279" s="130"/>
      <c r="G279" s="130"/>
      <c r="H279" s="130"/>
      <c r="I279" s="105"/>
      <c r="J279" s="105"/>
      <c r="K279" s="105"/>
    </row>
    <row r="280" spans="2:11">
      <c r="B280" s="125"/>
      <c r="C280" s="105"/>
      <c r="D280" s="130"/>
      <c r="E280" s="130"/>
      <c r="F280" s="130"/>
      <c r="G280" s="130"/>
      <c r="H280" s="130"/>
      <c r="I280" s="105"/>
      <c r="J280" s="105"/>
      <c r="K280" s="105"/>
    </row>
    <row r="281" spans="2:11">
      <c r="B281" s="125"/>
      <c r="C281" s="105"/>
      <c r="D281" s="130"/>
      <c r="E281" s="130"/>
      <c r="F281" s="130"/>
      <c r="G281" s="130"/>
      <c r="H281" s="130"/>
      <c r="I281" s="105"/>
      <c r="J281" s="105"/>
      <c r="K281" s="105"/>
    </row>
    <row r="282" spans="2:11">
      <c r="B282" s="125"/>
      <c r="C282" s="105"/>
      <c r="D282" s="130"/>
      <c r="E282" s="130"/>
      <c r="F282" s="130"/>
      <c r="G282" s="130"/>
      <c r="H282" s="130"/>
      <c r="I282" s="105"/>
      <c r="J282" s="105"/>
      <c r="K282" s="105"/>
    </row>
    <row r="283" spans="2:11">
      <c r="B283" s="125"/>
      <c r="C283" s="105"/>
      <c r="D283" s="130"/>
      <c r="E283" s="130"/>
      <c r="F283" s="130"/>
      <c r="G283" s="130"/>
      <c r="H283" s="130"/>
      <c r="I283" s="105"/>
      <c r="J283" s="105"/>
      <c r="K283" s="105"/>
    </row>
    <row r="284" spans="2:11">
      <c r="B284" s="125"/>
      <c r="C284" s="105"/>
      <c r="D284" s="130"/>
      <c r="E284" s="130"/>
      <c r="F284" s="130"/>
      <c r="G284" s="130"/>
      <c r="H284" s="130"/>
      <c r="I284" s="105"/>
      <c r="J284" s="105"/>
      <c r="K284" s="105"/>
    </row>
    <row r="285" spans="2:11">
      <c r="B285" s="125"/>
      <c r="C285" s="105"/>
      <c r="D285" s="130"/>
      <c r="E285" s="130"/>
      <c r="F285" s="130"/>
      <c r="G285" s="130"/>
      <c r="H285" s="130"/>
      <c r="I285" s="105"/>
      <c r="J285" s="105"/>
      <c r="K285" s="105"/>
    </row>
    <row r="286" spans="2:11">
      <c r="B286" s="125"/>
      <c r="C286" s="105"/>
      <c r="D286" s="130"/>
      <c r="E286" s="130"/>
      <c r="F286" s="130"/>
      <c r="G286" s="130"/>
      <c r="H286" s="130"/>
      <c r="I286" s="105"/>
      <c r="J286" s="105"/>
      <c r="K286" s="105"/>
    </row>
    <row r="287" spans="2:11">
      <c r="B287" s="125"/>
      <c r="C287" s="105"/>
      <c r="D287" s="130"/>
      <c r="E287" s="130"/>
      <c r="F287" s="130"/>
      <c r="G287" s="130"/>
      <c r="H287" s="130"/>
      <c r="I287" s="105"/>
      <c r="J287" s="105"/>
      <c r="K287" s="105"/>
    </row>
    <row r="288" spans="2:11">
      <c r="B288" s="125"/>
      <c r="C288" s="105"/>
      <c r="D288" s="130"/>
      <c r="E288" s="130"/>
      <c r="F288" s="130"/>
      <c r="G288" s="130"/>
      <c r="H288" s="130"/>
      <c r="I288" s="105"/>
      <c r="J288" s="105"/>
      <c r="K288" s="105"/>
    </row>
    <row r="289" spans="2:11">
      <c r="B289" s="125"/>
      <c r="C289" s="105"/>
      <c r="D289" s="130"/>
      <c r="E289" s="130"/>
      <c r="F289" s="130"/>
      <c r="G289" s="130"/>
      <c r="H289" s="130"/>
      <c r="I289" s="105"/>
      <c r="J289" s="105"/>
      <c r="K289" s="105"/>
    </row>
    <row r="290" spans="2:11">
      <c r="B290" s="125"/>
      <c r="C290" s="105"/>
      <c r="D290" s="130"/>
      <c r="E290" s="130"/>
      <c r="F290" s="130"/>
      <c r="G290" s="130"/>
      <c r="H290" s="130"/>
      <c r="I290" s="105"/>
      <c r="J290" s="105"/>
      <c r="K290" s="105"/>
    </row>
    <row r="291" spans="2:11">
      <c r="B291" s="125"/>
      <c r="C291" s="105"/>
      <c r="D291" s="130"/>
      <c r="E291" s="130"/>
      <c r="F291" s="130"/>
      <c r="G291" s="130"/>
      <c r="H291" s="130"/>
      <c r="I291" s="105"/>
      <c r="J291" s="105"/>
      <c r="K291" s="105"/>
    </row>
    <row r="292" spans="2:11">
      <c r="B292" s="125"/>
      <c r="C292" s="105"/>
      <c r="D292" s="130"/>
      <c r="E292" s="130"/>
      <c r="F292" s="130"/>
      <c r="G292" s="130"/>
      <c r="H292" s="130"/>
      <c r="I292" s="105"/>
      <c r="J292" s="105"/>
      <c r="K292" s="105"/>
    </row>
    <row r="293" spans="2:11">
      <c r="B293" s="125"/>
      <c r="C293" s="105"/>
      <c r="D293" s="130"/>
      <c r="E293" s="130"/>
      <c r="F293" s="130"/>
      <c r="G293" s="130"/>
      <c r="H293" s="130"/>
      <c r="I293" s="105"/>
      <c r="J293" s="105"/>
      <c r="K293" s="105"/>
    </row>
    <row r="294" spans="2:11">
      <c r="B294" s="125"/>
      <c r="C294" s="105"/>
      <c r="D294" s="130"/>
      <c r="E294" s="130"/>
      <c r="F294" s="130"/>
      <c r="G294" s="130"/>
      <c r="H294" s="130"/>
      <c r="I294" s="105"/>
      <c r="J294" s="105"/>
      <c r="K294" s="105"/>
    </row>
    <row r="295" spans="2:11">
      <c r="B295" s="125"/>
      <c r="C295" s="105"/>
      <c r="D295" s="130"/>
      <c r="E295" s="130"/>
      <c r="F295" s="130"/>
      <c r="G295" s="130"/>
      <c r="H295" s="130"/>
      <c r="I295" s="105"/>
      <c r="J295" s="105"/>
      <c r="K295" s="105"/>
    </row>
    <row r="296" spans="2:11">
      <c r="B296" s="125"/>
      <c r="C296" s="105"/>
      <c r="D296" s="130"/>
      <c r="E296" s="130"/>
      <c r="F296" s="130"/>
      <c r="G296" s="130"/>
      <c r="H296" s="130"/>
      <c r="I296" s="105"/>
      <c r="J296" s="105"/>
      <c r="K296" s="105"/>
    </row>
    <row r="297" spans="2:11">
      <c r="B297" s="125"/>
      <c r="C297" s="105"/>
      <c r="D297" s="130"/>
      <c r="E297" s="130"/>
      <c r="F297" s="130"/>
      <c r="G297" s="130"/>
      <c r="H297" s="130"/>
      <c r="I297" s="105"/>
      <c r="J297" s="105"/>
      <c r="K297" s="105"/>
    </row>
    <row r="298" spans="2:11">
      <c r="B298" s="125"/>
      <c r="C298" s="105"/>
      <c r="D298" s="130"/>
      <c r="E298" s="130"/>
      <c r="F298" s="130"/>
      <c r="G298" s="130"/>
      <c r="H298" s="130"/>
      <c r="I298" s="105"/>
      <c r="J298" s="105"/>
      <c r="K298" s="105"/>
    </row>
    <row r="299" spans="2:11">
      <c r="B299" s="125"/>
      <c r="C299" s="105"/>
      <c r="D299" s="130"/>
      <c r="E299" s="130"/>
      <c r="F299" s="130"/>
      <c r="G299" s="130"/>
      <c r="H299" s="130"/>
      <c r="I299" s="105"/>
      <c r="J299" s="105"/>
      <c r="K299" s="105"/>
    </row>
    <row r="300" spans="2:11">
      <c r="B300" s="125"/>
      <c r="C300" s="105"/>
      <c r="D300" s="130"/>
      <c r="E300" s="130"/>
      <c r="F300" s="130"/>
      <c r="G300" s="130"/>
      <c r="H300" s="130"/>
      <c r="I300" s="105"/>
      <c r="J300" s="105"/>
      <c r="K300" s="105"/>
    </row>
    <row r="301" spans="2:11">
      <c r="B301" s="125"/>
      <c r="C301" s="105"/>
      <c r="D301" s="130"/>
      <c r="E301" s="130"/>
      <c r="F301" s="130"/>
      <c r="G301" s="130"/>
      <c r="H301" s="130"/>
      <c r="I301" s="105"/>
      <c r="J301" s="105"/>
      <c r="K301" s="105"/>
    </row>
    <row r="302" spans="2:11">
      <c r="B302" s="125"/>
      <c r="C302" s="105"/>
      <c r="D302" s="130"/>
      <c r="E302" s="130"/>
      <c r="F302" s="130"/>
      <c r="G302" s="130"/>
      <c r="H302" s="130"/>
      <c r="I302" s="105"/>
      <c r="J302" s="105"/>
      <c r="K302" s="105"/>
    </row>
    <row r="303" spans="2:11">
      <c r="B303" s="125"/>
      <c r="C303" s="105"/>
      <c r="D303" s="130"/>
      <c r="E303" s="130"/>
      <c r="F303" s="130"/>
      <c r="G303" s="130"/>
      <c r="H303" s="130"/>
      <c r="I303" s="105"/>
      <c r="J303" s="105"/>
      <c r="K303" s="10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56" t="s">
        <v>139</v>
      </c>
      <c r="C1" s="77" t="s" vm="1">
        <v>204</v>
      </c>
    </row>
    <row r="2" spans="2:6">
      <c r="B2" s="56" t="s">
        <v>138</v>
      </c>
      <c r="C2" s="77" t="s">
        <v>205</v>
      </c>
    </row>
    <row r="3" spans="2:6">
      <c r="B3" s="56" t="s">
        <v>140</v>
      </c>
      <c r="C3" s="77" t="s">
        <v>206</v>
      </c>
    </row>
    <row r="4" spans="2:6">
      <c r="B4" s="56" t="s">
        <v>141</v>
      </c>
      <c r="C4" s="77">
        <v>2148</v>
      </c>
    </row>
    <row r="6" spans="2:6" ht="26.25" customHeight="1">
      <c r="B6" s="148" t="s">
        <v>170</v>
      </c>
      <c r="C6" s="149"/>
      <c r="D6" s="150"/>
    </row>
    <row r="7" spans="2:6" s="3" customFormat="1" ht="47.25">
      <c r="B7" s="59" t="s">
        <v>113</v>
      </c>
      <c r="C7" s="64" t="s">
        <v>104</v>
      </c>
      <c r="D7" s="65" t="s">
        <v>103</v>
      </c>
    </row>
    <row r="8" spans="2:6" s="3" customFormat="1">
      <c r="B8" s="15"/>
      <c r="C8" s="32" t="s">
        <v>190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14" t="s">
        <v>1265</v>
      </c>
      <c r="C10" s="116">
        <f>C11</f>
        <v>15.06373</v>
      </c>
      <c r="D10" s="99"/>
    </row>
    <row r="11" spans="2:6">
      <c r="B11" s="115" t="s">
        <v>1266</v>
      </c>
      <c r="C11" s="116">
        <f>SUM(C12:C15)</f>
        <v>15.06373</v>
      </c>
      <c r="D11" s="99"/>
    </row>
    <row r="12" spans="2:6">
      <c r="B12" s="131" t="s">
        <v>1267</v>
      </c>
      <c r="C12" s="132">
        <v>2.8720599999999998</v>
      </c>
      <c r="D12" s="133">
        <v>44332</v>
      </c>
      <c r="E12" s="3"/>
      <c r="F12" s="3"/>
    </row>
    <row r="13" spans="2:6">
      <c r="B13" s="131" t="s">
        <v>1268</v>
      </c>
      <c r="C13" s="132">
        <v>6.3469899999999999</v>
      </c>
      <c r="D13" s="133">
        <v>46626</v>
      </c>
      <c r="E13" s="3"/>
      <c r="F13" s="3"/>
    </row>
    <row r="14" spans="2:6">
      <c r="B14" s="131" t="s">
        <v>1269</v>
      </c>
      <c r="C14" s="132">
        <v>5.1456</v>
      </c>
      <c r="D14" s="133">
        <v>44819</v>
      </c>
    </row>
    <row r="15" spans="2:6">
      <c r="B15" s="131" t="s">
        <v>1270</v>
      </c>
      <c r="C15" s="132">
        <v>0.69908000000000003</v>
      </c>
      <c r="D15" s="133">
        <v>44256</v>
      </c>
      <c r="E15" s="3"/>
      <c r="F15" s="3"/>
    </row>
    <row r="16" spans="2:6">
      <c r="B16" s="99"/>
      <c r="C16" s="99"/>
      <c r="D16" s="99"/>
      <c r="E16" s="3"/>
      <c r="F16" s="3"/>
    </row>
    <row r="17" spans="2:4">
      <c r="B17" s="99"/>
      <c r="C17" s="99"/>
      <c r="D17" s="99"/>
    </row>
    <row r="18" spans="2:4">
      <c r="B18" s="99"/>
      <c r="C18" s="99"/>
      <c r="D18" s="99"/>
    </row>
    <row r="19" spans="2:4">
      <c r="B19" s="99"/>
      <c r="C19" s="99"/>
      <c r="D19" s="99"/>
    </row>
    <row r="20" spans="2:4">
      <c r="B20" s="99"/>
      <c r="C20" s="99"/>
      <c r="D20" s="99"/>
    </row>
    <row r="21" spans="2:4">
      <c r="B21" s="99"/>
      <c r="C21" s="99"/>
      <c r="D21" s="99"/>
    </row>
    <row r="22" spans="2:4">
      <c r="B22" s="99"/>
      <c r="C22" s="99"/>
      <c r="D22" s="99"/>
    </row>
    <row r="23" spans="2:4">
      <c r="B23" s="99"/>
      <c r="C23" s="99"/>
      <c r="D23" s="99"/>
    </row>
    <row r="24" spans="2:4">
      <c r="B24" s="99"/>
      <c r="C24" s="99"/>
      <c r="D24" s="99"/>
    </row>
    <row r="25" spans="2:4">
      <c r="B25" s="99"/>
      <c r="C25" s="99"/>
      <c r="D25" s="99"/>
    </row>
    <row r="26" spans="2:4">
      <c r="B26" s="99"/>
      <c r="C26" s="99"/>
      <c r="D26" s="99"/>
    </row>
    <row r="27" spans="2:4">
      <c r="B27" s="99"/>
      <c r="C27" s="99"/>
      <c r="D27" s="99"/>
    </row>
    <row r="28" spans="2:4">
      <c r="B28" s="99"/>
      <c r="C28" s="99"/>
      <c r="D28" s="99"/>
    </row>
    <row r="29" spans="2:4">
      <c r="B29" s="99"/>
      <c r="C29" s="99"/>
      <c r="D29" s="99"/>
    </row>
    <row r="30" spans="2:4">
      <c r="B30" s="99"/>
      <c r="C30" s="99"/>
      <c r="D30" s="99"/>
    </row>
    <row r="31" spans="2:4">
      <c r="B31" s="99"/>
      <c r="C31" s="99"/>
      <c r="D31" s="99"/>
    </row>
    <row r="32" spans="2:4">
      <c r="B32" s="99"/>
      <c r="C32" s="99"/>
      <c r="D32" s="99"/>
    </row>
    <row r="33" spans="2:4">
      <c r="B33" s="99"/>
      <c r="C33" s="99"/>
      <c r="D33" s="99"/>
    </row>
    <row r="34" spans="2:4">
      <c r="B34" s="99"/>
      <c r="C34" s="99"/>
      <c r="D34" s="99"/>
    </row>
    <row r="35" spans="2:4">
      <c r="B35" s="99"/>
      <c r="C35" s="99"/>
      <c r="D35" s="99"/>
    </row>
    <row r="36" spans="2:4">
      <c r="B36" s="99"/>
      <c r="C36" s="99"/>
      <c r="D36" s="99"/>
    </row>
    <row r="37" spans="2:4">
      <c r="B37" s="99"/>
      <c r="C37" s="99"/>
      <c r="D37" s="99"/>
    </row>
    <row r="38" spans="2:4">
      <c r="B38" s="99"/>
      <c r="C38" s="99"/>
      <c r="D38" s="99"/>
    </row>
    <row r="39" spans="2:4">
      <c r="B39" s="99"/>
      <c r="C39" s="99"/>
      <c r="D39" s="99"/>
    </row>
    <row r="40" spans="2:4">
      <c r="B40" s="99"/>
      <c r="C40" s="99"/>
      <c r="D40" s="99"/>
    </row>
    <row r="41" spans="2:4">
      <c r="B41" s="99"/>
      <c r="C41" s="99"/>
      <c r="D41" s="99"/>
    </row>
    <row r="42" spans="2:4">
      <c r="B42" s="99"/>
      <c r="C42" s="99"/>
      <c r="D42" s="99"/>
    </row>
    <row r="43" spans="2:4">
      <c r="B43" s="99"/>
      <c r="C43" s="99"/>
      <c r="D43" s="99"/>
    </row>
    <row r="44" spans="2:4">
      <c r="B44" s="99"/>
      <c r="C44" s="99"/>
      <c r="D44" s="99"/>
    </row>
    <row r="45" spans="2:4">
      <c r="B45" s="99"/>
      <c r="C45" s="99"/>
      <c r="D45" s="99"/>
    </row>
    <row r="46" spans="2:4">
      <c r="B46" s="99"/>
      <c r="C46" s="99"/>
      <c r="D46" s="99"/>
    </row>
    <row r="47" spans="2:4">
      <c r="B47" s="99"/>
      <c r="C47" s="99"/>
      <c r="D47" s="99"/>
    </row>
    <row r="48" spans="2:4">
      <c r="B48" s="99"/>
      <c r="C48" s="99"/>
      <c r="D48" s="99"/>
    </row>
    <row r="49" spans="2:4">
      <c r="B49" s="99"/>
      <c r="C49" s="99"/>
      <c r="D49" s="99"/>
    </row>
    <row r="50" spans="2:4">
      <c r="B50" s="99"/>
      <c r="C50" s="99"/>
      <c r="D50" s="99"/>
    </row>
    <row r="51" spans="2:4">
      <c r="B51" s="99"/>
      <c r="C51" s="99"/>
      <c r="D51" s="99"/>
    </row>
    <row r="52" spans="2:4">
      <c r="B52" s="99"/>
      <c r="C52" s="99"/>
      <c r="D52" s="99"/>
    </row>
    <row r="53" spans="2:4">
      <c r="B53" s="99"/>
      <c r="C53" s="99"/>
      <c r="D53" s="99"/>
    </row>
    <row r="54" spans="2:4">
      <c r="B54" s="99"/>
      <c r="C54" s="99"/>
      <c r="D54" s="99"/>
    </row>
    <row r="55" spans="2:4">
      <c r="B55" s="99"/>
      <c r="C55" s="99"/>
      <c r="D55" s="99"/>
    </row>
    <row r="56" spans="2:4">
      <c r="B56" s="99"/>
      <c r="C56" s="99"/>
      <c r="D56" s="99"/>
    </row>
    <row r="57" spans="2:4">
      <c r="B57" s="99"/>
      <c r="C57" s="99"/>
      <c r="D57" s="99"/>
    </row>
    <row r="58" spans="2:4">
      <c r="B58" s="99"/>
      <c r="C58" s="99"/>
      <c r="D58" s="99"/>
    </row>
    <row r="59" spans="2:4">
      <c r="B59" s="99"/>
      <c r="C59" s="99"/>
      <c r="D59" s="99"/>
    </row>
    <row r="60" spans="2:4">
      <c r="B60" s="99"/>
      <c r="C60" s="99"/>
      <c r="D60" s="99"/>
    </row>
    <row r="61" spans="2:4">
      <c r="B61" s="99"/>
      <c r="C61" s="99"/>
      <c r="D61" s="99"/>
    </row>
    <row r="62" spans="2:4">
      <c r="B62" s="99"/>
      <c r="C62" s="99"/>
      <c r="D62" s="99"/>
    </row>
    <row r="63" spans="2:4">
      <c r="B63" s="99"/>
      <c r="C63" s="99"/>
      <c r="D63" s="99"/>
    </row>
    <row r="64" spans="2:4">
      <c r="B64" s="99"/>
      <c r="C64" s="99"/>
      <c r="D64" s="99"/>
    </row>
    <row r="65" spans="2:4">
      <c r="B65" s="99"/>
      <c r="C65" s="99"/>
      <c r="D65" s="99"/>
    </row>
    <row r="66" spans="2:4">
      <c r="B66" s="99"/>
      <c r="C66" s="99"/>
      <c r="D66" s="99"/>
    </row>
    <row r="67" spans="2:4">
      <c r="B67" s="99"/>
      <c r="C67" s="99"/>
      <c r="D67" s="99"/>
    </row>
    <row r="68" spans="2:4">
      <c r="B68" s="99"/>
      <c r="C68" s="99"/>
      <c r="D68" s="99"/>
    </row>
    <row r="69" spans="2:4">
      <c r="B69" s="99"/>
      <c r="C69" s="99"/>
      <c r="D69" s="99"/>
    </row>
    <row r="70" spans="2:4">
      <c r="B70" s="99"/>
      <c r="C70" s="99"/>
      <c r="D70" s="99"/>
    </row>
    <row r="71" spans="2:4">
      <c r="B71" s="99"/>
      <c r="C71" s="99"/>
      <c r="D71" s="99"/>
    </row>
    <row r="72" spans="2:4">
      <c r="B72" s="99"/>
      <c r="C72" s="99"/>
      <c r="D72" s="99"/>
    </row>
    <row r="73" spans="2:4">
      <c r="B73" s="99"/>
      <c r="C73" s="99"/>
      <c r="D73" s="99"/>
    </row>
    <row r="74" spans="2:4">
      <c r="B74" s="99"/>
      <c r="C74" s="99"/>
      <c r="D74" s="99"/>
    </row>
    <row r="75" spans="2:4">
      <c r="B75" s="99"/>
      <c r="C75" s="99"/>
      <c r="D75" s="99"/>
    </row>
    <row r="76" spans="2:4">
      <c r="B76" s="99"/>
      <c r="C76" s="99"/>
      <c r="D76" s="99"/>
    </row>
    <row r="77" spans="2:4">
      <c r="B77" s="99"/>
      <c r="C77" s="99"/>
      <c r="D77" s="99"/>
    </row>
    <row r="78" spans="2:4">
      <c r="B78" s="99"/>
      <c r="C78" s="99"/>
      <c r="D78" s="99"/>
    </row>
    <row r="79" spans="2:4">
      <c r="B79" s="99"/>
      <c r="C79" s="99"/>
      <c r="D79" s="99"/>
    </row>
    <row r="80" spans="2:4">
      <c r="B80" s="99"/>
      <c r="C80" s="99"/>
      <c r="D80" s="99"/>
    </row>
    <row r="81" spans="2:4">
      <c r="B81" s="99"/>
      <c r="C81" s="99"/>
      <c r="D81" s="99"/>
    </row>
    <row r="82" spans="2:4">
      <c r="B82" s="99"/>
      <c r="C82" s="99"/>
      <c r="D82" s="99"/>
    </row>
    <row r="83" spans="2:4">
      <c r="B83" s="99"/>
      <c r="C83" s="99"/>
      <c r="D83" s="99"/>
    </row>
    <row r="84" spans="2:4">
      <c r="B84" s="99"/>
      <c r="C84" s="99"/>
      <c r="D84" s="99"/>
    </row>
    <row r="85" spans="2:4">
      <c r="B85" s="99"/>
      <c r="C85" s="99"/>
      <c r="D85" s="99"/>
    </row>
    <row r="86" spans="2:4">
      <c r="B86" s="99"/>
      <c r="C86" s="99"/>
      <c r="D86" s="99"/>
    </row>
    <row r="87" spans="2:4">
      <c r="B87" s="99"/>
      <c r="C87" s="99"/>
      <c r="D87" s="99"/>
    </row>
    <row r="88" spans="2:4">
      <c r="B88" s="99"/>
      <c r="C88" s="99"/>
      <c r="D88" s="99"/>
    </row>
    <row r="89" spans="2:4">
      <c r="B89" s="99"/>
      <c r="C89" s="99"/>
      <c r="D89" s="99"/>
    </row>
    <row r="90" spans="2:4">
      <c r="B90" s="99"/>
      <c r="C90" s="99"/>
      <c r="D90" s="99"/>
    </row>
    <row r="91" spans="2:4">
      <c r="B91" s="99"/>
      <c r="C91" s="99"/>
      <c r="D91" s="99"/>
    </row>
    <row r="92" spans="2:4">
      <c r="B92" s="99"/>
      <c r="C92" s="99"/>
      <c r="D92" s="99"/>
    </row>
    <row r="93" spans="2:4">
      <c r="B93" s="99"/>
      <c r="C93" s="99"/>
      <c r="D93" s="99"/>
    </row>
    <row r="94" spans="2:4">
      <c r="B94" s="99"/>
      <c r="C94" s="99"/>
      <c r="D94" s="99"/>
    </row>
    <row r="95" spans="2:4">
      <c r="B95" s="99"/>
      <c r="C95" s="99"/>
      <c r="D95" s="99"/>
    </row>
    <row r="96" spans="2:4">
      <c r="B96" s="99"/>
      <c r="C96" s="99"/>
      <c r="D96" s="99"/>
    </row>
    <row r="97" spans="2:4">
      <c r="B97" s="99"/>
      <c r="C97" s="99"/>
      <c r="D97" s="99"/>
    </row>
    <row r="98" spans="2:4">
      <c r="B98" s="99"/>
      <c r="C98" s="99"/>
      <c r="D98" s="99"/>
    </row>
    <row r="99" spans="2:4">
      <c r="B99" s="99"/>
      <c r="C99" s="99"/>
      <c r="D99" s="99"/>
    </row>
    <row r="100" spans="2:4">
      <c r="B100" s="99"/>
      <c r="C100" s="99"/>
      <c r="D100" s="99"/>
    </row>
    <row r="101" spans="2:4">
      <c r="B101" s="99"/>
      <c r="C101" s="99"/>
      <c r="D101" s="99"/>
    </row>
    <row r="102" spans="2:4">
      <c r="B102" s="99"/>
      <c r="C102" s="99"/>
      <c r="D102" s="99"/>
    </row>
    <row r="103" spans="2:4">
      <c r="B103" s="99"/>
      <c r="C103" s="99"/>
      <c r="D103" s="99"/>
    </row>
    <row r="104" spans="2:4">
      <c r="B104" s="99"/>
      <c r="C104" s="99"/>
      <c r="D104" s="99"/>
    </row>
    <row r="105" spans="2:4">
      <c r="B105" s="99"/>
      <c r="C105" s="99"/>
      <c r="D105" s="99"/>
    </row>
    <row r="106" spans="2:4">
      <c r="B106" s="99"/>
      <c r="C106" s="99"/>
      <c r="D106" s="99"/>
    </row>
    <row r="107" spans="2:4">
      <c r="B107" s="99"/>
      <c r="C107" s="99"/>
      <c r="D107" s="99"/>
    </row>
    <row r="108" spans="2:4">
      <c r="B108" s="99"/>
      <c r="C108" s="99"/>
      <c r="D108" s="99"/>
    </row>
    <row r="109" spans="2:4">
      <c r="B109" s="99"/>
      <c r="C109" s="99"/>
      <c r="D109" s="99"/>
    </row>
    <row r="110" spans="2:4">
      <c r="B110" s="125"/>
      <c r="C110" s="105"/>
      <c r="D110" s="105"/>
    </row>
    <row r="111" spans="2:4">
      <c r="B111" s="125"/>
      <c r="C111" s="105"/>
      <c r="D111" s="105"/>
    </row>
    <row r="112" spans="2:4">
      <c r="B112" s="125"/>
      <c r="C112" s="105"/>
      <c r="D112" s="105"/>
    </row>
    <row r="113" spans="2:4">
      <c r="B113" s="125"/>
      <c r="C113" s="105"/>
      <c r="D113" s="105"/>
    </row>
    <row r="114" spans="2:4">
      <c r="B114" s="125"/>
      <c r="C114" s="105"/>
      <c r="D114" s="105"/>
    </row>
    <row r="115" spans="2:4">
      <c r="B115" s="125"/>
      <c r="C115" s="105"/>
      <c r="D115" s="105"/>
    </row>
    <row r="116" spans="2:4">
      <c r="B116" s="125"/>
      <c r="C116" s="105"/>
      <c r="D116" s="105"/>
    </row>
    <row r="117" spans="2:4">
      <c r="B117" s="125"/>
      <c r="C117" s="105"/>
      <c r="D117" s="105"/>
    </row>
    <row r="118" spans="2:4">
      <c r="B118" s="125"/>
      <c r="C118" s="105"/>
      <c r="D118" s="105"/>
    </row>
    <row r="119" spans="2:4">
      <c r="B119" s="125"/>
      <c r="C119" s="105"/>
      <c r="D119" s="105"/>
    </row>
    <row r="120" spans="2:4">
      <c r="B120" s="125"/>
      <c r="C120" s="105"/>
      <c r="D120" s="105"/>
    </row>
    <row r="121" spans="2:4">
      <c r="B121" s="125"/>
      <c r="C121" s="105"/>
      <c r="D121" s="105"/>
    </row>
    <row r="122" spans="2:4">
      <c r="B122" s="125"/>
      <c r="C122" s="105"/>
      <c r="D122" s="105"/>
    </row>
    <row r="123" spans="2:4">
      <c r="B123" s="125"/>
      <c r="C123" s="105"/>
      <c r="D123" s="105"/>
    </row>
    <row r="124" spans="2:4">
      <c r="B124" s="125"/>
      <c r="C124" s="105"/>
      <c r="D124" s="105"/>
    </row>
    <row r="125" spans="2:4">
      <c r="B125" s="125"/>
      <c r="C125" s="105"/>
      <c r="D125" s="105"/>
    </row>
    <row r="126" spans="2:4">
      <c r="B126" s="125"/>
      <c r="C126" s="105"/>
      <c r="D126" s="105"/>
    </row>
    <row r="127" spans="2:4">
      <c r="B127" s="125"/>
      <c r="C127" s="105"/>
      <c r="D127" s="105"/>
    </row>
    <row r="128" spans="2:4">
      <c r="B128" s="125"/>
      <c r="C128" s="105"/>
      <c r="D128" s="105"/>
    </row>
    <row r="129" spans="2:4">
      <c r="B129" s="125"/>
      <c r="C129" s="105"/>
      <c r="D129" s="105"/>
    </row>
    <row r="130" spans="2:4">
      <c r="B130" s="125"/>
      <c r="C130" s="105"/>
      <c r="D130" s="105"/>
    </row>
    <row r="131" spans="2:4">
      <c r="B131" s="125"/>
      <c r="C131" s="105"/>
      <c r="D131" s="105"/>
    </row>
    <row r="132" spans="2:4">
      <c r="B132" s="125"/>
      <c r="C132" s="105"/>
      <c r="D132" s="105"/>
    </row>
    <row r="133" spans="2:4">
      <c r="B133" s="125"/>
      <c r="C133" s="105"/>
      <c r="D133" s="105"/>
    </row>
    <row r="134" spans="2:4">
      <c r="B134" s="125"/>
      <c r="C134" s="105"/>
      <c r="D134" s="105"/>
    </row>
    <row r="135" spans="2:4">
      <c r="B135" s="125"/>
      <c r="C135" s="105"/>
      <c r="D135" s="105"/>
    </row>
    <row r="136" spans="2:4">
      <c r="B136" s="125"/>
      <c r="C136" s="105"/>
      <c r="D136" s="105"/>
    </row>
    <row r="137" spans="2:4">
      <c r="B137" s="125"/>
      <c r="C137" s="105"/>
      <c r="D137" s="105"/>
    </row>
    <row r="138" spans="2:4">
      <c r="B138" s="125"/>
      <c r="C138" s="105"/>
      <c r="D138" s="105"/>
    </row>
    <row r="139" spans="2:4">
      <c r="B139" s="125"/>
      <c r="C139" s="105"/>
      <c r="D139" s="105"/>
    </row>
    <row r="140" spans="2:4">
      <c r="B140" s="125"/>
      <c r="C140" s="105"/>
      <c r="D140" s="105"/>
    </row>
    <row r="141" spans="2:4">
      <c r="B141" s="125"/>
      <c r="C141" s="105"/>
      <c r="D141" s="105"/>
    </row>
    <row r="142" spans="2:4">
      <c r="B142" s="125"/>
      <c r="C142" s="105"/>
      <c r="D142" s="105"/>
    </row>
    <row r="143" spans="2:4">
      <c r="B143" s="125"/>
      <c r="C143" s="105"/>
      <c r="D143" s="105"/>
    </row>
    <row r="144" spans="2:4">
      <c r="B144" s="125"/>
      <c r="C144" s="105"/>
      <c r="D144" s="105"/>
    </row>
    <row r="145" spans="2:4">
      <c r="B145" s="125"/>
      <c r="C145" s="105"/>
      <c r="D145" s="105"/>
    </row>
    <row r="146" spans="2:4">
      <c r="B146" s="125"/>
      <c r="C146" s="105"/>
      <c r="D146" s="105"/>
    </row>
    <row r="147" spans="2:4">
      <c r="B147" s="125"/>
      <c r="C147" s="105"/>
      <c r="D147" s="105"/>
    </row>
    <row r="148" spans="2:4">
      <c r="B148" s="125"/>
      <c r="C148" s="105"/>
      <c r="D148" s="105"/>
    </row>
    <row r="149" spans="2:4">
      <c r="B149" s="125"/>
      <c r="C149" s="105"/>
      <c r="D149" s="105"/>
    </row>
    <row r="150" spans="2:4">
      <c r="B150" s="125"/>
      <c r="C150" s="105"/>
      <c r="D150" s="105"/>
    </row>
    <row r="151" spans="2:4">
      <c r="B151" s="125"/>
      <c r="C151" s="105"/>
      <c r="D151" s="105"/>
    </row>
    <row r="152" spans="2:4">
      <c r="B152" s="125"/>
      <c r="C152" s="105"/>
      <c r="D152" s="105"/>
    </row>
    <row r="153" spans="2:4">
      <c r="B153" s="125"/>
      <c r="C153" s="105"/>
      <c r="D153" s="105"/>
    </row>
    <row r="154" spans="2:4">
      <c r="B154" s="125"/>
      <c r="C154" s="105"/>
      <c r="D154" s="105"/>
    </row>
    <row r="155" spans="2:4">
      <c r="B155" s="125"/>
      <c r="C155" s="105"/>
      <c r="D155" s="105"/>
    </row>
    <row r="156" spans="2:4">
      <c r="B156" s="125"/>
      <c r="C156" s="105"/>
      <c r="D156" s="105"/>
    </row>
    <row r="157" spans="2:4">
      <c r="B157" s="125"/>
      <c r="C157" s="105"/>
      <c r="D157" s="105"/>
    </row>
    <row r="158" spans="2:4">
      <c r="B158" s="125"/>
      <c r="C158" s="105"/>
      <c r="D158" s="105"/>
    </row>
    <row r="159" spans="2:4">
      <c r="B159" s="125"/>
      <c r="C159" s="105"/>
      <c r="D159" s="105"/>
    </row>
    <row r="160" spans="2:4">
      <c r="B160" s="125"/>
      <c r="C160" s="105"/>
      <c r="D160" s="105"/>
    </row>
    <row r="161" spans="2:4">
      <c r="B161" s="125"/>
      <c r="C161" s="105"/>
      <c r="D161" s="105"/>
    </row>
    <row r="162" spans="2:4">
      <c r="B162" s="125"/>
      <c r="C162" s="105"/>
      <c r="D162" s="105"/>
    </row>
    <row r="163" spans="2:4">
      <c r="B163" s="125"/>
      <c r="C163" s="105"/>
      <c r="D163" s="105"/>
    </row>
    <row r="164" spans="2:4">
      <c r="B164" s="125"/>
      <c r="C164" s="105"/>
      <c r="D164" s="105"/>
    </row>
    <row r="165" spans="2:4">
      <c r="B165" s="125"/>
      <c r="C165" s="105"/>
      <c r="D165" s="105"/>
    </row>
    <row r="166" spans="2:4">
      <c r="B166" s="125"/>
      <c r="C166" s="105"/>
      <c r="D166" s="105"/>
    </row>
    <row r="167" spans="2:4">
      <c r="B167" s="125"/>
      <c r="C167" s="105"/>
      <c r="D167" s="105"/>
    </row>
    <row r="168" spans="2:4">
      <c r="B168" s="125"/>
      <c r="C168" s="105"/>
      <c r="D168" s="105"/>
    </row>
    <row r="169" spans="2:4">
      <c r="B169" s="125"/>
      <c r="C169" s="105"/>
      <c r="D169" s="105"/>
    </row>
    <row r="170" spans="2:4">
      <c r="B170" s="125"/>
      <c r="C170" s="105"/>
      <c r="D170" s="105"/>
    </row>
    <row r="171" spans="2:4">
      <c r="B171" s="125"/>
      <c r="C171" s="105"/>
      <c r="D171" s="105"/>
    </row>
    <row r="172" spans="2:4">
      <c r="B172" s="125"/>
      <c r="C172" s="105"/>
      <c r="D172" s="105"/>
    </row>
    <row r="173" spans="2:4">
      <c r="B173" s="125"/>
      <c r="C173" s="105"/>
      <c r="D173" s="105"/>
    </row>
    <row r="174" spans="2:4">
      <c r="B174" s="125"/>
      <c r="C174" s="105"/>
      <c r="D174" s="105"/>
    </row>
    <row r="175" spans="2:4">
      <c r="B175" s="125"/>
      <c r="C175" s="105"/>
      <c r="D175" s="105"/>
    </row>
    <row r="176" spans="2:4">
      <c r="B176" s="125"/>
      <c r="C176" s="105"/>
      <c r="D176" s="105"/>
    </row>
    <row r="177" spans="2:4">
      <c r="B177" s="125"/>
      <c r="C177" s="105"/>
      <c r="D177" s="105"/>
    </row>
    <row r="178" spans="2:4">
      <c r="B178" s="125"/>
      <c r="C178" s="105"/>
      <c r="D178" s="105"/>
    </row>
    <row r="179" spans="2:4">
      <c r="B179" s="125"/>
      <c r="C179" s="105"/>
      <c r="D179" s="105"/>
    </row>
    <row r="180" spans="2:4">
      <c r="B180" s="125"/>
      <c r="C180" s="105"/>
      <c r="D180" s="105"/>
    </row>
    <row r="181" spans="2:4">
      <c r="B181" s="125"/>
      <c r="C181" s="105"/>
      <c r="D181" s="105"/>
    </row>
    <row r="182" spans="2:4">
      <c r="B182" s="125"/>
      <c r="C182" s="105"/>
      <c r="D182" s="105"/>
    </row>
    <row r="183" spans="2:4">
      <c r="B183" s="125"/>
      <c r="C183" s="105"/>
      <c r="D183" s="105"/>
    </row>
    <row r="184" spans="2:4">
      <c r="B184" s="125"/>
      <c r="C184" s="105"/>
      <c r="D184" s="105"/>
    </row>
    <row r="185" spans="2:4">
      <c r="B185" s="125"/>
      <c r="C185" s="105"/>
      <c r="D185" s="105"/>
    </row>
    <row r="186" spans="2:4">
      <c r="B186" s="125"/>
      <c r="C186" s="105"/>
      <c r="D186" s="105"/>
    </row>
    <row r="187" spans="2:4">
      <c r="B187" s="125"/>
      <c r="C187" s="105"/>
      <c r="D187" s="105"/>
    </row>
    <row r="188" spans="2:4">
      <c r="B188" s="125"/>
      <c r="C188" s="105"/>
      <c r="D188" s="105"/>
    </row>
    <row r="189" spans="2:4">
      <c r="B189" s="125"/>
      <c r="C189" s="105"/>
      <c r="D189" s="105"/>
    </row>
    <row r="190" spans="2:4">
      <c r="B190" s="125"/>
      <c r="C190" s="105"/>
      <c r="D190" s="105"/>
    </row>
    <row r="191" spans="2:4">
      <c r="B191" s="125"/>
      <c r="C191" s="105"/>
      <c r="D191" s="105"/>
    </row>
    <row r="192" spans="2:4">
      <c r="B192" s="125"/>
      <c r="C192" s="105"/>
      <c r="D192" s="105"/>
    </row>
    <row r="193" spans="2:4">
      <c r="B193" s="125"/>
      <c r="C193" s="105"/>
      <c r="D193" s="105"/>
    </row>
    <row r="194" spans="2:4">
      <c r="B194" s="125"/>
      <c r="C194" s="105"/>
      <c r="D194" s="105"/>
    </row>
    <row r="195" spans="2:4">
      <c r="B195" s="125"/>
      <c r="C195" s="105"/>
      <c r="D195" s="105"/>
    </row>
    <row r="196" spans="2:4">
      <c r="B196" s="125"/>
      <c r="C196" s="105"/>
      <c r="D196" s="105"/>
    </row>
    <row r="197" spans="2:4">
      <c r="B197" s="125"/>
      <c r="C197" s="105"/>
      <c r="D197" s="105"/>
    </row>
    <row r="198" spans="2:4">
      <c r="B198" s="125"/>
      <c r="C198" s="105"/>
      <c r="D198" s="105"/>
    </row>
    <row r="199" spans="2:4">
      <c r="B199" s="125"/>
      <c r="C199" s="105"/>
      <c r="D199" s="105"/>
    </row>
    <row r="200" spans="2:4">
      <c r="B200" s="125"/>
      <c r="C200" s="105"/>
      <c r="D200" s="105"/>
    </row>
    <row r="201" spans="2:4">
      <c r="B201" s="125"/>
      <c r="C201" s="105"/>
      <c r="D201" s="105"/>
    </row>
    <row r="202" spans="2:4">
      <c r="B202" s="125"/>
      <c r="C202" s="105"/>
      <c r="D202" s="105"/>
    </row>
    <row r="203" spans="2:4">
      <c r="B203" s="125"/>
      <c r="C203" s="105"/>
      <c r="D203" s="105"/>
    </row>
    <row r="204" spans="2:4">
      <c r="B204" s="125"/>
      <c r="C204" s="105"/>
      <c r="D204" s="105"/>
    </row>
    <row r="205" spans="2:4">
      <c r="B205" s="125"/>
      <c r="C205" s="105"/>
      <c r="D205" s="105"/>
    </row>
    <row r="206" spans="2:4">
      <c r="B206" s="125"/>
      <c r="C206" s="105"/>
      <c r="D206" s="105"/>
    </row>
    <row r="207" spans="2:4">
      <c r="B207" s="125"/>
      <c r="C207" s="105"/>
      <c r="D207" s="105"/>
    </row>
    <row r="208" spans="2:4">
      <c r="B208" s="125"/>
      <c r="C208" s="105"/>
      <c r="D208" s="105"/>
    </row>
    <row r="209" spans="2:4">
      <c r="B209" s="125"/>
      <c r="C209" s="105"/>
      <c r="D209" s="105"/>
    </row>
    <row r="210" spans="2:4">
      <c r="B210" s="125"/>
      <c r="C210" s="105"/>
      <c r="D210" s="105"/>
    </row>
    <row r="211" spans="2:4">
      <c r="B211" s="125"/>
      <c r="C211" s="105"/>
      <c r="D211" s="105"/>
    </row>
    <row r="212" spans="2:4">
      <c r="B212" s="125"/>
      <c r="C212" s="105"/>
      <c r="D212" s="105"/>
    </row>
    <row r="213" spans="2:4">
      <c r="B213" s="125"/>
      <c r="C213" s="105"/>
      <c r="D213" s="105"/>
    </row>
    <row r="214" spans="2:4">
      <c r="B214" s="125"/>
      <c r="C214" s="105"/>
      <c r="D214" s="105"/>
    </row>
    <row r="215" spans="2:4">
      <c r="B215" s="125"/>
      <c r="C215" s="105"/>
      <c r="D215" s="105"/>
    </row>
    <row r="216" spans="2:4">
      <c r="B216" s="125"/>
      <c r="C216" s="105"/>
      <c r="D216" s="105"/>
    </row>
    <row r="217" spans="2:4">
      <c r="B217" s="125"/>
      <c r="C217" s="105"/>
      <c r="D217" s="105"/>
    </row>
    <row r="218" spans="2:4">
      <c r="B218" s="125"/>
      <c r="C218" s="105"/>
      <c r="D218" s="105"/>
    </row>
    <row r="219" spans="2:4">
      <c r="B219" s="125"/>
      <c r="C219" s="105"/>
      <c r="D219" s="105"/>
    </row>
    <row r="220" spans="2:4">
      <c r="B220" s="125"/>
      <c r="C220" s="105"/>
      <c r="D220" s="105"/>
    </row>
    <row r="221" spans="2:4">
      <c r="B221" s="125"/>
      <c r="C221" s="105"/>
      <c r="D221" s="105"/>
    </row>
    <row r="222" spans="2:4">
      <c r="B222" s="125"/>
      <c r="C222" s="105"/>
      <c r="D222" s="105"/>
    </row>
    <row r="223" spans="2:4">
      <c r="B223" s="125"/>
      <c r="C223" s="105"/>
      <c r="D223" s="105"/>
    </row>
    <row r="224" spans="2:4">
      <c r="B224" s="125"/>
      <c r="C224" s="105"/>
      <c r="D224" s="105"/>
    </row>
    <row r="225" spans="2:4">
      <c r="B225" s="125"/>
      <c r="C225" s="105"/>
      <c r="D225" s="105"/>
    </row>
    <row r="226" spans="2:4">
      <c r="B226" s="125"/>
      <c r="C226" s="105"/>
      <c r="D226" s="105"/>
    </row>
    <row r="227" spans="2:4">
      <c r="B227" s="125"/>
      <c r="C227" s="105"/>
      <c r="D227" s="105"/>
    </row>
    <row r="228" spans="2:4">
      <c r="B228" s="125"/>
      <c r="C228" s="105"/>
      <c r="D228" s="105"/>
    </row>
    <row r="229" spans="2:4">
      <c r="B229" s="125"/>
      <c r="C229" s="105"/>
      <c r="D229" s="105"/>
    </row>
    <row r="230" spans="2:4">
      <c r="B230" s="125"/>
      <c r="C230" s="105"/>
      <c r="D230" s="105"/>
    </row>
    <row r="231" spans="2:4">
      <c r="B231" s="125"/>
      <c r="C231" s="105"/>
      <c r="D231" s="105"/>
    </row>
    <row r="232" spans="2:4">
      <c r="B232" s="125"/>
      <c r="C232" s="105"/>
      <c r="D232" s="105"/>
    </row>
    <row r="233" spans="2:4">
      <c r="B233" s="125"/>
      <c r="C233" s="105"/>
      <c r="D233" s="105"/>
    </row>
    <row r="234" spans="2:4">
      <c r="B234" s="125"/>
      <c r="C234" s="105"/>
      <c r="D234" s="105"/>
    </row>
    <row r="235" spans="2:4">
      <c r="B235" s="125"/>
      <c r="C235" s="105"/>
      <c r="D235" s="105"/>
    </row>
    <row r="236" spans="2:4">
      <c r="B236" s="125"/>
      <c r="C236" s="105"/>
      <c r="D236" s="105"/>
    </row>
    <row r="237" spans="2:4">
      <c r="B237" s="125"/>
      <c r="C237" s="105"/>
      <c r="D237" s="105"/>
    </row>
    <row r="238" spans="2:4">
      <c r="B238" s="125"/>
      <c r="C238" s="105"/>
      <c r="D238" s="105"/>
    </row>
    <row r="239" spans="2:4">
      <c r="B239" s="125"/>
      <c r="C239" s="105"/>
      <c r="D239" s="105"/>
    </row>
    <row r="240" spans="2:4">
      <c r="B240" s="125"/>
      <c r="C240" s="105"/>
      <c r="D240" s="105"/>
    </row>
    <row r="241" spans="2:4">
      <c r="B241" s="125"/>
      <c r="C241" s="105"/>
      <c r="D241" s="105"/>
    </row>
    <row r="242" spans="2:4">
      <c r="B242" s="125"/>
      <c r="C242" s="105"/>
      <c r="D242" s="105"/>
    </row>
    <row r="243" spans="2:4">
      <c r="B243" s="125"/>
      <c r="C243" s="105"/>
      <c r="D243" s="105"/>
    </row>
    <row r="244" spans="2:4">
      <c r="B244" s="125"/>
      <c r="C244" s="105"/>
      <c r="D244" s="105"/>
    </row>
    <row r="245" spans="2:4">
      <c r="B245" s="125"/>
      <c r="C245" s="105"/>
      <c r="D245" s="105"/>
    </row>
    <row r="246" spans="2:4">
      <c r="B246" s="125"/>
      <c r="C246" s="105"/>
      <c r="D246" s="105"/>
    </row>
    <row r="247" spans="2:4">
      <c r="B247" s="125"/>
      <c r="C247" s="105"/>
      <c r="D247" s="105"/>
    </row>
    <row r="248" spans="2:4">
      <c r="B248" s="125"/>
      <c r="C248" s="105"/>
      <c r="D248" s="105"/>
    </row>
    <row r="249" spans="2:4">
      <c r="B249" s="125"/>
      <c r="C249" s="105"/>
      <c r="D249" s="105"/>
    </row>
    <row r="250" spans="2:4">
      <c r="B250" s="125"/>
      <c r="C250" s="105"/>
      <c r="D250" s="105"/>
    </row>
    <row r="251" spans="2:4">
      <c r="B251" s="125"/>
      <c r="C251" s="105"/>
      <c r="D251" s="105"/>
    </row>
    <row r="252" spans="2:4">
      <c r="B252" s="125"/>
      <c r="C252" s="105"/>
      <c r="D252" s="105"/>
    </row>
    <row r="253" spans="2:4">
      <c r="B253" s="125"/>
      <c r="C253" s="105"/>
      <c r="D253" s="105"/>
    </row>
    <row r="254" spans="2:4">
      <c r="B254" s="125"/>
      <c r="C254" s="105"/>
      <c r="D254" s="105"/>
    </row>
    <row r="255" spans="2:4">
      <c r="B255" s="125"/>
      <c r="C255" s="105"/>
      <c r="D255" s="105"/>
    </row>
    <row r="256" spans="2:4">
      <c r="B256" s="125"/>
      <c r="C256" s="105"/>
      <c r="D256" s="105"/>
    </row>
    <row r="257" spans="2:4">
      <c r="B257" s="125"/>
      <c r="C257" s="105"/>
      <c r="D257" s="105"/>
    </row>
    <row r="258" spans="2:4">
      <c r="B258" s="125"/>
      <c r="C258" s="105"/>
      <c r="D258" s="105"/>
    </row>
    <row r="259" spans="2:4">
      <c r="B259" s="125"/>
      <c r="C259" s="105"/>
      <c r="D259" s="105"/>
    </row>
    <row r="260" spans="2:4">
      <c r="B260" s="125"/>
      <c r="C260" s="105"/>
      <c r="D260" s="105"/>
    </row>
    <row r="261" spans="2:4">
      <c r="B261" s="125"/>
      <c r="C261" s="105"/>
      <c r="D261" s="105"/>
    </row>
    <row r="262" spans="2:4">
      <c r="B262" s="125"/>
      <c r="C262" s="105"/>
      <c r="D262" s="105"/>
    </row>
    <row r="263" spans="2:4">
      <c r="B263" s="125"/>
      <c r="C263" s="105"/>
      <c r="D263" s="105"/>
    </row>
    <row r="264" spans="2:4">
      <c r="B264" s="125"/>
      <c r="C264" s="105"/>
      <c r="D264" s="105"/>
    </row>
    <row r="265" spans="2:4">
      <c r="B265" s="125"/>
      <c r="C265" s="105"/>
      <c r="D265" s="105"/>
    </row>
    <row r="266" spans="2:4">
      <c r="B266" s="125"/>
      <c r="C266" s="105"/>
      <c r="D266" s="105"/>
    </row>
    <row r="267" spans="2:4">
      <c r="B267" s="125"/>
      <c r="C267" s="105"/>
      <c r="D267" s="105"/>
    </row>
    <row r="268" spans="2:4">
      <c r="B268" s="125"/>
      <c r="C268" s="105"/>
      <c r="D268" s="105"/>
    </row>
    <row r="269" spans="2:4">
      <c r="B269" s="125"/>
      <c r="C269" s="105"/>
      <c r="D269" s="105"/>
    </row>
    <row r="270" spans="2:4">
      <c r="B270" s="125"/>
      <c r="C270" s="105"/>
      <c r="D270" s="105"/>
    </row>
    <row r="271" spans="2:4">
      <c r="B271" s="125"/>
      <c r="C271" s="105"/>
      <c r="D271" s="105"/>
    </row>
    <row r="272" spans="2:4">
      <c r="B272" s="125"/>
      <c r="C272" s="105"/>
      <c r="D272" s="105"/>
    </row>
    <row r="273" spans="2:4">
      <c r="B273" s="125"/>
      <c r="C273" s="105"/>
      <c r="D273" s="105"/>
    </row>
    <row r="274" spans="2:4">
      <c r="B274" s="125"/>
      <c r="C274" s="105"/>
      <c r="D274" s="105"/>
    </row>
    <row r="275" spans="2:4">
      <c r="B275" s="125"/>
      <c r="C275" s="105"/>
      <c r="D275" s="105"/>
    </row>
    <row r="276" spans="2:4">
      <c r="B276" s="125"/>
      <c r="C276" s="105"/>
      <c r="D276" s="105"/>
    </row>
    <row r="277" spans="2:4">
      <c r="B277" s="125"/>
      <c r="C277" s="105"/>
      <c r="D277" s="105"/>
    </row>
    <row r="278" spans="2:4">
      <c r="B278" s="125"/>
      <c r="C278" s="105"/>
      <c r="D278" s="105"/>
    </row>
    <row r="279" spans="2:4">
      <c r="B279" s="125"/>
      <c r="C279" s="105"/>
      <c r="D279" s="105"/>
    </row>
    <row r="280" spans="2:4">
      <c r="B280" s="125"/>
      <c r="C280" s="105"/>
      <c r="D280" s="105"/>
    </row>
    <row r="281" spans="2:4">
      <c r="B281" s="125"/>
      <c r="C281" s="105"/>
      <c r="D281" s="105"/>
    </row>
    <row r="282" spans="2:4">
      <c r="B282" s="125"/>
      <c r="C282" s="105"/>
      <c r="D282" s="105"/>
    </row>
    <row r="283" spans="2:4">
      <c r="B283" s="125"/>
      <c r="C283" s="105"/>
      <c r="D283" s="105"/>
    </row>
    <row r="284" spans="2:4">
      <c r="B284" s="125"/>
      <c r="C284" s="105"/>
      <c r="D284" s="105"/>
    </row>
    <row r="285" spans="2:4">
      <c r="B285" s="125"/>
      <c r="C285" s="105"/>
      <c r="D285" s="105"/>
    </row>
    <row r="286" spans="2:4">
      <c r="B286" s="125"/>
      <c r="C286" s="105"/>
      <c r="D286" s="105"/>
    </row>
    <row r="287" spans="2:4">
      <c r="B287" s="125"/>
      <c r="C287" s="105"/>
      <c r="D287" s="105"/>
    </row>
    <row r="288" spans="2:4">
      <c r="B288" s="125"/>
      <c r="C288" s="105"/>
      <c r="D288" s="105"/>
    </row>
    <row r="289" spans="2:4">
      <c r="B289" s="125"/>
      <c r="C289" s="105"/>
      <c r="D289" s="105"/>
    </row>
    <row r="290" spans="2:4">
      <c r="B290" s="125"/>
      <c r="C290" s="105"/>
      <c r="D290" s="105"/>
    </row>
    <row r="291" spans="2:4">
      <c r="B291" s="125"/>
      <c r="C291" s="105"/>
      <c r="D291" s="105"/>
    </row>
    <row r="292" spans="2:4">
      <c r="B292" s="125"/>
      <c r="C292" s="105"/>
      <c r="D292" s="105"/>
    </row>
    <row r="293" spans="2:4">
      <c r="B293" s="125"/>
      <c r="C293" s="105"/>
      <c r="D293" s="105"/>
    </row>
    <row r="294" spans="2:4">
      <c r="B294" s="125"/>
      <c r="C294" s="105"/>
      <c r="D294" s="105"/>
    </row>
    <row r="295" spans="2:4">
      <c r="B295" s="125"/>
      <c r="C295" s="105"/>
      <c r="D295" s="105"/>
    </row>
    <row r="296" spans="2:4">
      <c r="B296" s="125"/>
      <c r="C296" s="105"/>
      <c r="D296" s="105"/>
    </row>
    <row r="297" spans="2:4">
      <c r="B297" s="125"/>
      <c r="C297" s="105"/>
      <c r="D297" s="105"/>
    </row>
    <row r="298" spans="2:4">
      <c r="B298" s="125"/>
      <c r="C298" s="105"/>
      <c r="D298" s="105"/>
    </row>
    <row r="299" spans="2:4">
      <c r="B299" s="125"/>
      <c r="C299" s="105"/>
      <c r="D299" s="105"/>
    </row>
    <row r="300" spans="2:4">
      <c r="B300" s="125"/>
      <c r="C300" s="105"/>
      <c r="D300" s="105"/>
    </row>
    <row r="301" spans="2:4">
      <c r="B301" s="125"/>
      <c r="C301" s="105"/>
      <c r="D301" s="105"/>
    </row>
    <row r="302" spans="2:4">
      <c r="B302" s="125"/>
      <c r="C302" s="105"/>
      <c r="D302" s="105"/>
    </row>
    <row r="303" spans="2:4">
      <c r="B303" s="125"/>
      <c r="C303" s="105"/>
      <c r="D303" s="105"/>
    </row>
    <row r="304" spans="2:4">
      <c r="B304" s="125"/>
      <c r="C304" s="105"/>
      <c r="D304" s="105"/>
    </row>
    <row r="305" spans="2:4">
      <c r="B305" s="125"/>
      <c r="C305" s="105"/>
      <c r="D305" s="105"/>
    </row>
    <row r="306" spans="2:4">
      <c r="B306" s="125"/>
      <c r="C306" s="105"/>
      <c r="D306" s="105"/>
    </row>
    <row r="307" spans="2:4">
      <c r="B307" s="125"/>
      <c r="C307" s="105"/>
      <c r="D307" s="105"/>
    </row>
    <row r="308" spans="2:4">
      <c r="B308" s="125"/>
      <c r="C308" s="105"/>
      <c r="D308" s="105"/>
    </row>
    <row r="309" spans="2:4">
      <c r="B309" s="125"/>
      <c r="C309" s="105"/>
      <c r="D309" s="105"/>
    </row>
    <row r="310" spans="2:4">
      <c r="B310" s="125"/>
      <c r="C310" s="105"/>
      <c r="D310" s="105"/>
    </row>
    <row r="311" spans="2:4">
      <c r="B311" s="125"/>
      <c r="C311" s="105"/>
      <c r="D311" s="105"/>
    </row>
    <row r="312" spans="2:4">
      <c r="B312" s="125"/>
      <c r="C312" s="105"/>
      <c r="D312" s="105"/>
    </row>
    <row r="313" spans="2:4">
      <c r="B313" s="125"/>
      <c r="C313" s="105"/>
      <c r="D313" s="105"/>
    </row>
    <row r="314" spans="2:4">
      <c r="B314" s="125"/>
      <c r="C314" s="105"/>
      <c r="D314" s="105"/>
    </row>
    <row r="315" spans="2:4">
      <c r="B315" s="125"/>
      <c r="C315" s="105"/>
      <c r="D315" s="105"/>
    </row>
    <row r="316" spans="2:4">
      <c r="B316" s="125"/>
      <c r="C316" s="105"/>
      <c r="D316" s="105"/>
    </row>
    <row r="317" spans="2:4">
      <c r="B317" s="125"/>
      <c r="C317" s="105"/>
      <c r="D317" s="105"/>
    </row>
    <row r="318" spans="2:4">
      <c r="B318" s="125"/>
      <c r="C318" s="105"/>
      <c r="D318" s="105"/>
    </row>
    <row r="319" spans="2:4">
      <c r="B319" s="125"/>
      <c r="C319" s="105"/>
      <c r="D319" s="105"/>
    </row>
    <row r="320" spans="2:4">
      <c r="B320" s="125"/>
      <c r="C320" s="105"/>
      <c r="D320" s="105"/>
    </row>
    <row r="321" spans="2:4">
      <c r="B321" s="125"/>
      <c r="C321" s="105"/>
      <c r="D321" s="105"/>
    </row>
    <row r="322" spans="2:4">
      <c r="B322" s="125"/>
      <c r="C322" s="105"/>
      <c r="D322" s="105"/>
    </row>
    <row r="323" spans="2:4">
      <c r="B323" s="125"/>
      <c r="C323" s="105"/>
      <c r="D323" s="105"/>
    </row>
    <row r="324" spans="2:4">
      <c r="B324" s="125"/>
      <c r="C324" s="105"/>
      <c r="D324" s="105"/>
    </row>
    <row r="325" spans="2:4">
      <c r="B325" s="125"/>
      <c r="C325" s="105"/>
      <c r="D325" s="105"/>
    </row>
    <row r="326" spans="2:4">
      <c r="B326" s="125"/>
      <c r="C326" s="105"/>
      <c r="D326" s="105"/>
    </row>
    <row r="327" spans="2:4">
      <c r="B327" s="125"/>
      <c r="C327" s="105"/>
      <c r="D327" s="105"/>
    </row>
    <row r="328" spans="2:4">
      <c r="B328" s="125"/>
      <c r="C328" s="105"/>
      <c r="D328" s="105"/>
    </row>
    <row r="329" spans="2:4">
      <c r="B329" s="125"/>
      <c r="C329" s="105"/>
      <c r="D329" s="105"/>
    </row>
    <row r="330" spans="2:4">
      <c r="B330" s="125"/>
      <c r="C330" s="105"/>
      <c r="D330" s="105"/>
    </row>
    <row r="331" spans="2:4">
      <c r="B331" s="125"/>
      <c r="C331" s="105"/>
      <c r="D331" s="105"/>
    </row>
    <row r="332" spans="2:4">
      <c r="B332" s="125"/>
      <c r="C332" s="105"/>
      <c r="D332" s="105"/>
    </row>
    <row r="333" spans="2:4">
      <c r="B333" s="125"/>
      <c r="C333" s="105"/>
      <c r="D333" s="105"/>
    </row>
    <row r="334" spans="2:4">
      <c r="B334" s="125"/>
      <c r="C334" s="105"/>
      <c r="D334" s="105"/>
    </row>
    <row r="335" spans="2:4">
      <c r="B335" s="125"/>
      <c r="C335" s="105"/>
      <c r="D335" s="105"/>
    </row>
    <row r="336" spans="2:4">
      <c r="B336" s="125"/>
      <c r="C336" s="105"/>
      <c r="D336" s="105"/>
    </row>
    <row r="337" spans="2:4">
      <c r="B337" s="125"/>
      <c r="C337" s="105"/>
      <c r="D337" s="105"/>
    </row>
    <row r="338" spans="2:4">
      <c r="B338" s="125"/>
      <c r="C338" s="105"/>
      <c r="D338" s="105"/>
    </row>
    <row r="339" spans="2:4">
      <c r="B339" s="125"/>
      <c r="C339" s="105"/>
      <c r="D339" s="105"/>
    </row>
    <row r="340" spans="2:4">
      <c r="B340" s="125"/>
      <c r="C340" s="105"/>
      <c r="D340" s="105"/>
    </row>
    <row r="341" spans="2:4">
      <c r="B341" s="125"/>
      <c r="C341" s="105"/>
      <c r="D341" s="105"/>
    </row>
    <row r="342" spans="2:4">
      <c r="B342" s="125"/>
      <c r="C342" s="105"/>
      <c r="D342" s="105"/>
    </row>
    <row r="343" spans="2:4">
      <c r="B343" s="125"/>
      <c r="C343" s="105"/>
      <c r="D343" s="105"/>
    </row>
    <row r="344" spans="2:4">
      <c r="B344" s="125"/>
      <c r="C344" s="105"/>
      <c r="D344" s="105"/>
    </row>
    <row r="345" spans="2:4">
      <c r="B345" s="125"/>
      <c r="C345" s="105"/>
      <c r="D345" s="105"/>
    </row>
    <row r="346" spans="2:4">
      <c r="B346" s="125"/>
      <c r="C346" s="105"/>
      <c r="D346" s="105"/>
    </row>
    <row r="347" spans="2:4">
      <c r="B347" s="125"/>
      <c r="C347" s="105"/>
      <c r="D347" s="105"/>
    </row>
    <row r="348" spans="2:4">
      <c r="B348" s="125"/>
      <c r="C348" s="105"/>
      <c r="D348" s="105"/>
    </row>
    <row r="349" spans="2:4">
      <c r="B349" s="125"/>
      <c r="C349" s="105"/>
      <c r="D349" s="105"/>
    </row>
    <row r="350" spans="2:4">
      <c r="B350" s="125"/>
      <c r="C350" s="105"/>
      <c r="D350" s="105"/>
    </row>
    <row r="351" spans="2:4">
      <c r="B351" s="125"/>
      <c r="C351" s="105"/>
      <c r="D351" s="105"/>
    </row>
    <row r="352" spans="2:4">
      <c r="B352" s="125"/>
      <c r="C352" s="105"/>
      <c r="D352" s="105"/>
    </row>
    <row r="353" spans="2:4">
      <c r="B353" s="125"/>
      <c r="C353" s="105"/>
      <c r="D353" s="105"/>
    </row>
    <row r="354" spans="2:4">
      <c r="B354" s="125"/>
      <c r="C354" s="105"/>
      <c r="D354" s="105"/>
    </row>
    <row r="355" spans="2:4">
      <c r="B355" s="125"/>
      <c r="C355" s="105"/>
      <c r="D355" s="105"/>
    </row>
    <row r="356" spans="2:4">
      <c r="B356" s="125"/>
      <c r="C356" s="105"/>
      <c r="D356" s="105"/>
    </row>
    <row r="357" spans="2:4">
      <c r="B357" s="125"/>
      <c r="C357" s="105"/>
      <c r="D357" s="105"/>
    </row>
    <row r="358" spans="2:4">
      <c r="B358" s="125"/>
      <c r="C358" s="105"/>
      <c r="D358" s="105"/>
    </row>
    <row r="359" spans="2:4">
      <c r="B359" s="125"/>
      <c r="C359" s="105"/>
      <c r="D359" s="105"/>
    </row>
    <row r="360" spans="2:4">
      <c r="B360" s="125"/>
      <c r="C360" s="105"/>
      <c r="D360" s="105"/>
    </row>
    <row r="361" spans="2:4">
      <c r="B361" s="125"/>
      <c r="C361" s="105"/>
      <c r="D361" s="105"/>
    </row>
    <row r="362" spans="2:4">
      <c r="B362" s="125"/>
      <c r="C362" s="105"/>
      <c r="D362" s="105"/>
    </row>
    <row r="363" spans="2:4">
      <c r="B363" s="125"/>
      <c r="C363" s="105"/>
      <c r="D363" s="105"/>
    </row>
    <row r="364" spans="2:4">
      <c r="B364" s="125"/>
      <c r="C364" s="105"/>
      <c r="D364" s="105"/>
    </row>
    <row r="365" spans="2:4">
      <c r="B365" s="125"/>
      <c r="C365" s="105"/>
      <c r="D365" s="105"/>
    </row>
    <row r="366" spans="2:4">
      <c r="B366" s="125"/>
      <c r="C366" s="105"/>
      <c r="D366" s="105"/>
    </row>
    <row r="367" spans="2:4">
      <c r="B367" s="125"/>
      <c r="C367" s="105"/>
      <c r="D367" s="105"/>
    </row>
    <row r="368" spans="2:4">
      <c r="B368" s="125"/>
      <c r="C368" s="105"/>
      <c r="D368" s="105"/>
    </row>
    <row r="369" spans="2:4">
      <c r="B369" s="125"/>
      <c r="C369" s="105"/>
      <c r="D369" s="105"/>
    </row>
    <row r="370" spans="2:4">
      <c r="B370" s="125"/>
      <c r="C370" s="105"/>
      <c r="D370" s="105"/>
    </row>
    <row r="371" spans="2:4">
      <c r="B371" s="125"/>
      <c r="C371" s="105"/>
      <c r="D371" s="105"/>
    </row>
    <row r="372" spans="2:4">
      <c r="B372" s="125"/>
      <c r="C372" s="105"/>
      <c r="D372" s="105"/>
    </row>
    <row r="373" spans="2:4">
      <c r="B373" s="125"/>
      <c r="C373" s="105"/>
      <c r="D373" s="105"/>
    </row>
    <row r="374" spans="2:4">
      <c r="B374" s="125"/>
      <c r="C374" s="105"/>
      <c r="D374" s="105"/>
    </row>
    <row r="375" spans="2:4">
      <c r="B375" s="125"/>
      <c r="C375" s="105"/>
      <c r="D375" s="105"/>
    </row>
    <row r="376" spans="2:4">
      <c r="B376" s="125"/>
      <c r="C376" s="105"/>
      <c r="D376" s="105"/>
    </row>
    <row r="377" spans="2:4">
      <c r="B377" s="125"/>
      <c r="C377" s="105"/>
      <c r="D377" s="105"/>
    </row>
    <row r="378" spans="2:4">
      <c r="B378" s="125"/>
      <c r="C378" s="105"/>
      <c r="D378" s="105"/>
    </row>
    <row r="379" spans="2:4">
      <c r="B379" s="125"/>
      <c r="C379" s="105"/>
      <c r="D379" s="105"/>
    </row>
    <row r="380" spans="2:4">
      <c r="B380" s="125"/>
      <c r="C380" s="105"/>
      <c r="D380" s="105"/>
    </row>
    <row r="381" spans="2:4">
      <c r="B381" s="125"/>
      <c r="C381" s="105"/>
      <c r="D381" s="105"/>
    </row>
    <row r="382" spans="2:4">
      <c r="B382" s="125"/>
      <c r="C382" s="105"/>
      <c r="D382" s="105"/>
    </row>
    <row r="383" spans="2:4">
      <c r="B383" s="125"/>
      <c r="C383" s="105"/>
      <c r="D383" s="105"/>
    </row>
    <row r="384" spans="2:4">
      <c r="B384" s="125"/>
      <c r="C384" s="105"/>
      <c r="D384" s="105"/>
    </row>
    <row r="385" spans="2:4">
      <c r="B385" s="125"/>
      <c r="C385" s="105"/>
      <c r="D385" s="105"/>
    </row>
    <row r="386" spans="2:4">
      <c r="B386" s="125"/>
      <c r="C386" s="105"/>
      <c r="D386" s="105"/>
    </row>
    <row r="387" spans="2:4">
      <c r="B387" s="125"/>
      <c r="C387" s="105"/>
      <c r="D387" s="105"/>
    </row>
    <row r="388" spans="2:4">
      <c r="B388" s="125"/>
      <c r="C388" s="105"/>
      <c r="D388" s="105"/>
    </row>
    <row r="389" spans="2:4">
      <c r="B389" s="125"/>
      <c r="C389" s="105"/>
      <c r="D389" s="105"/>
    </row>
    <row r="390" spans="2:4">
      <c r="B390" s="125"/>
      <c r="C390" s="105"/>
      <c r="D390" s="105"/>
    </row>
    <row r="391" spans="2:4">
      <c r="B391" s="125"/>
      <c r="C391" s="105"/>
      <c r="D391" s="105"/>
    </row>
    <row r="392" spans="2:4">
      <c r="B392" s="125"/>
      <c r="C392" s="105"/>
      <c r="D392" s="105"/>
    </row>
    <row r="393" spans="2:4">
      <c r="B393" s="125"/>
      <c r="C393" s="105"/>
      <c r="D393" s="105"/>
    </row>
    <row r="394" spans="2:4">
      <c r="B394" s="125"/>
      <c r="C394" s="105"/>
      <c r="D394" s="105"/>
    </row>
    <row r="395" spans="2:4">
      <c r="B395" s="125"/>
      <c r="C395" s="105"/>
      <c r="D395" s="105"/>
    </row>
    <row r="396" spans="2:4">
      <c r="B396" s="125"/>
      <c r="C396" s="105"/>
      <c r="D396" s="105"/>
    </row>
    <row r="397" spans="2:4">
      <c r="B397" s="125"/>
      <c r="C397" s="105"/>
      <c r="D397" s="105"/>
    </row>
    <row r="398" spans="2:4">
      <c r="B398" s="125"/>
      <c r="C398" s="105"/>
      <c r="D398" s="105"/>
    </row>
    <row r="399" spans="2:4">
      <c r="B399" s="125"/>
      <c r="C399" s="105"/>
      <c r="D399" s="105"/>
    </row>
    <row r="400" spans="2:4">
      <c r="B400" s="125"/>
      <c r="C400" s="105"/>
      <c r="D400" s="105"/>
    </row>
    <row r="401" spans="2:4">
      <c r="B401" s="125"/>
      <c r="C401" s="105"/>
      <c r="D401" s="105"/>
    </row>
    <row r="402" spans="2:4">
      <c r="B402" s="125"/>
      <c r="C402" s="105"/>
      <c r="D402" s="105"/>
    </row>
    <row r="403" spans="2:4">
      <c r="B403" s="125"/>
      <c r="C403" s="105"/>
      <c r="D403" s="105"/>
    </row>
    <row r="404" spans="2:4">
      <c r="B404" s="125"/>
      <c r="C404" s="105"/>
      <c r="D404" s="105"/>
    </row>
    <row r="405" spans="2:4">
      <c r="B405" s="125"/>
      <c r="C405" s="105"/>
      <c r="D405" s="105"/>
    </row>
    <row r="406" spans="2:4">
      <c r="B406" s="125"/>
      <c r="C406" s="105"/>
      <c r="D406" s="105"/>
    </row>
    <row r="407" spans="2:4">
      <c r="B407" s="125"/>
      <c r="C407" s="105"/>
      <c r="D407" s="105"/>
    </row>
    <row r="408" spans="2:4">
      <c r="B408" s="125"/>
      <c r="C408" s="105"/>
      <c r="D408" s="105"/>
    </row>
    <row r="409" spans="2:4">
      <c r="B409" s="125"/>
      <c r="C409" s="105"/>
      <c r="D409" s="105"/>
    </row>
    <row r="410" spans="2:4">
      <c r="B410" s="125"/>
      <c r="C410" s="105"/>
      <c r="D410" s="105"/>
    </row>
    <row r="411" spans="2:4">
      <c r="B411" s="125"/>
      <c r="C411" s="105"/>
      <c r="D411" s="105"/>
    </row>
    <row r="412" spans="2:4">
      <c r="B412" s="125"/>
      <c r="C412" s="105"/>
      <c r="D412" s="105"/>
    </row>
    <row r="413" spans="2:4">
      <c r="B413" s="125"/>
      <c r="C413" s="105"/>
      <c r="D413" s="105"/>
    </row>
    <row r="414" spans="2:4">
      <c r="B414" s="125"/>
      <c r="C414" s="105"/>
      <c r="D414" s="105"/>
    </row>
    <row r="415" spans="2:4">
      <c r="B415" s="125"/>
      <c r="C415" s="105"/>
      <c r="D415" s="105"/>
    </row>
    <row r="416" spans="2:4">
      <c r="B416" s="125"/>
      <c r="C416" s="105"/>
      <c r="D416" s="105"/>
    </row>
    <row r="417" spans="2:4">
      <c r="B417" s="125"/>
      <c r="C417" s="105"/>
      <c r="D417" s="105"/>
    </row>
    <row r="418" spans="2:4">
      <c r="B418" s="125"/>
      <c r="C418" s="105"/>
      <c r="D418" s="105"/>
    </row>
    <row r="419" spans="2:4">
      <c r="B419" s="125"/>
      <c r="C419" s="105"/>
      <c r="D419" s="105"/>
    </row>
    <row r="420" spans="2:4">
      <c r="B420" s="125"/>
      <c r="C420" s="105"/>
      <c r="D420" s="105"/>
    </row>
    <row r="421" spans="2:4">
      <c r="B421" s="125"/>
      <c r="C421" s="105"/>
      <c r="D421" s="105"/>
    </row>
    <row r="422" spans="2:4">
      <c r="B422" s="125"/>
      <c r="C422" s="105"/>
      <c r="D422" s="105"/>
    </row>
    <row r="423" spans="2:4">
      <c r="B423" s="125"/>
      <c r="C423" s="105"/>
      <c r="D423" s="105"/>
    </row>
    <row r="424" spans="2:4">
      <c r="B424" s="125"/>
      <c r="C424" s="105"/>
      <c r="D424" s="105"/>
    </row>
    <row r="425" spans="2:4">
      <c r="B425" s="125"/>
      <c r="C425" s="105"/>
      <c r="D425" s="105"/>
    </row>
    <row r="426" spans="2:4">
      <c r="B426" s="125"/>
      <c r="C426" s="105"/>
      <c r="D426" s="105"/>
    </row>
    <row r="427" spans="2:4">
      <c r="B427" s="125"/>
      <c r="C427" s="105"/>
      <c r="D427" s="105"/>
    </row>
    <row r="428" spans="2:4">
      <c r="B428" s="125"/>
      <c r="C428" s="105"/>
      <c r="D428" s="105"/>
    </row>
    <row r="429" spans="2:4">
      <c r="B429" s="125"/>
      <c r="C429" s="105"/>
      <c r="D429" s="105"/>
    </row>
    <row r="430" spans="2:4">
      <c r="B430" s="125"/>
      <c r="C430" s="105"/>
      <c r="D430" s="105"/>
    </row>
    <row r="431" spans="2:4">
      <c r="B431" s="125"/>
      <c r="C431" s="105"/>
      <c r="D431" s="105"/>
    </row>
    <row r="432" spans="2:4">
      <c r="B432" s="125"/>
      <c r="C432" s="105"/>
      <c r="D432" s="105"/>
    </row>
    <row r="433" spans="2:4">
      <c r="B433" s="125"/>
      <c r="C433" s="105"/>
      <c r="D433" s="105"/>
    </row>
    <row r="434" spans="2:4">
      <c r="B434" s="125"/>
      <c r="C434" s="105"/>
      <c r="D434" s="105"/>
    </row>
    <row r="435" spans="2:4">
      <c r="B435" s="125"/>
      <c r="C435" s="105"/>
      <c r="D435" s="105"/>
    </row>
    <row r="436" spans="2:4">
      <c r="B436" s="125"/>
      <c r="C436" s="105"/>
      <c r="D436" s="105"/>
    </row>
    <row r="437" spans="2:4">
      <c r="B437" s="125"/>
      <c r="C437" s="105"/>
      <c r="D437" s="105"/>
    </row>
    <row r="438" spans="2:4">
      <c r="B438" s="125"/>
      <c r="C438" s="105"/>
      <c r="D438" s="105"/>
    </row>
    <row r="439" spans="2:4">
      <c r="B439" s="125"/>
      <c r="C439" s="105"/>
      <c r="D439" s="105"/>
    </row>
    <row r="440" spans="2:4">
      <c r="B440" s="125"/>
      <c r="C440" s="105"/>
      <c r="D440" s="105"/>
    </row>
    <row r="441" spans="2:4">
      <c r="B441" s="125"/>
      <c r="C441" s="105"/>
      <c r="D441" s="105"/>
    </row>
    <row r="442" spans="2:4">
      <c r="B442" s="125"/>
      <c r="C442" s="105"/>
      <c r="D442" s="105"/>
    </row>
    <row r="443" spans="2:4">
      <c r="B443" s="125"/>
      <c r="C443" s="105"/>
      <c r="D443" s="105"/>
    </row>
    <row r="444" spans="2:4">
      <c r="B444" s="125"/>
      <c r="C444" s="105"/>
      <c r="D444" s="105"/>
    </row>
    <row r="445" spans="2:4">
      <c r="B445" s="125"/>
      <c r="C445" s="105"/>
      <c r="D445" s="105"/>
    </row>
    <row r="446" spans="2:4">
      <c r="B446" s="125"/>
      <c r="C446" s="105"/>
      <c r="D446" s="105"/>
    </row>
    <row r="447" spans="2:4">
      <c r="B447" s="125"/>
      <c r="C447" s="105"/>
      <c r="D447" s="105"/>
    </row>
    <row r="448" spans="2:4">
      <c r="B448" s="125"/>
      <c r="C448" s="105"/>
      <c r="D448" s="105"/>
    </row>
    <row r="449" spans="2:4">
      <c r="B449" s="125"/>
      <c r="C449" s="105"/>
      <c r="D449" s="105"/>
    </row>
    <row r="450" spans="2:4">
      <c r="B450" s="125"/>
      <c r="C450" s="105"/>
      <c r="D450" s="105"/>
    </row>
    <row r="451" spans="2:4">
      <c r="B451" s="125"/>
      <c r="C451" s="105"/>
      <c r="D451" s="105"/>
    </row>
    <row r="452" spans="2:4">
      <c r="B452" s="125"/>
      <c r="C452" s="105"/>
      <c r="D452" s="105"/>
    </row>
    <row r="453" spans="2:4">
      <c r="B453" s="125"/>
      <c r="C453" s="105"/>
      <c r="D453" s="105"/>
    </row>
    <row r="454" spans="2:4">
      <c r="B454" s="125"/>
      <c r="C454" s="105"/>
      <c r="D454" s="105"/>
    </row>
    <row r="455" spans="2:4">
      <c r="B455" s="125"/>
      <c r="C455" s="105"/>
      <c r="D455" s="105"/>
    </row>
    <row r="456" spans="2:4">
      <c r="B456" s="125"/>
      <c r="C456" s="105"/>
      <c r="D456" s="105"/>
    </row>
    <row r="457" spans="2:4">
      <c r="B457" s="125"/>
      <c r="C457" s="105"/>
      <c r="D457" s="105"/>
    </row>
    <row r="458" spans="2:4">
      <c r="B458" s="125"/>
      <c r="C458" s="105"/>
      <c r="D458" s="105"/>
    </row>
    <row r="459" spans="2:4">
      <c r="B459" s="125"/>
      <c r="C459" s="105"/>
      <c r="D459" s="105"/>
    </row>
    <row r="460" spans="2:4">
      <c r="B460" s="125"/>
      <c r="C460" s="105"/>
      <c r="D460" s="105"/>
    </row>
    <row r="461" spans="2:4">
      <c r="B461" s="125"/>
      <c r="C461" s="105"/>
      <c r="D461" s="105"/>
    </row>
    <row r="462" spans="2:4">
      <c r="B462" s="125"/>
      <c r="C462" s="105"/>
      <c r="D462" s="105"/>
    </row>
    <row r="463" spans="2:4">
      <c r="B463" s="125"/>
      <c r="C463" s="105"/>
      <c r="D463" s="105"/>
    </row>
    <row r="464" spans="2:4">
      <c r="B464" s="125"/>
      <c r="C464" s="105"/>
      <c r="D464" s="105"/>
    </row>
    <row r="465" spans="2:4">
      <c r="B465" s="125"/>
      <c r="C465" s="105"/>
      <c r="D465" s="105"/>
    </row>
    <row r="466" spans="2:4">
      <c r="B466" s="125"/>
      <c r="C466" s="105"/>
      <c r="D466" s="105"/>
    </row>
    <row r="467" spans="2:4">
      <c r="B467" s="125"/>
      <c r="C467" s="105"/>
      <c r="D467" s="105"/>
    </row>
    <row r="468" spans="2:4">
      <c r="B468" s="125"/>
      <c r="C468" s="105"/>
      <c r="D468" s="105"/>
    </row>
    <row r="469" spans="2:4">
      <c r="B469" s="125"/>
      <c r="C469" s="105"/>
      <c r="D469" s="105"/>
    </row>
    <row r="470" spans="2:4">
      <c r="B470" s="125"/>
      <c r="C470" s="105"/>
      <c r="D470" s="105"/>
    </row>
    <row r="471" spans="2:4">
      <c r="B471" s="125"/>
      <c r="C471" s="105"/>
      <c r="D471" s="105"/>
    </row>
    <row r="472" spans="2:4">
      <c r="B472" s="125"/>
      <c r="C472" s="105"/>
      <c r="D472" s="105"/>
    </row>
    <row r="473" spans="2:4">
      <c r="B473" s="125"/>
      <c r="C473" s="105"/>
      <c r="D473" s="105"/>
    </row>
    <row r="474" spans="2:4">
      <c r="B474" s="125"/>
      <c r="C474" s="105"/>
      <c r="D474" s="105"/>
    </row>
    <row r="475" spans="2:4">
      <c r="B475" s="125"/>
      <c r="C475" s="105"/>
      <c r="D475" s="105"/>
    </row>
    <row r="476" spans="2:4">
      <c r="B476" s="125"/>
      <c r="C476" s="105"/>
      <c r="D476" s="105"/>
    </row>
    <row r="477" spans="2:4">
      <c r="B477" s="125"/>
      <c r="C477" s="105"/>
      <c r="D477" s="105"/>
    </row>
    <row r="478" spans="2:4">
      <c r="B478" s="125"/>
      <c r="C478" s="105"/>
      <c r="D478" s="105"/>
    </row>
    <row r="479" spans="2:4">
      <c r="B479" s="125"/>
      <c r="C479" s="105"/>
      <c r="D479" s="105"/>
    </row>
    <row r="480" spans="2:4">
      <c r="B480" s="125"/>
      <c r="C480" s="105"/>
      <c r="D480" s="105"/>
    </row>
    <row r="481" spans="2:4">
      <c r="B481" s="125"/>
      <c r="C481" s="105"/>
      <c r="D481" s="105"/>
    </row>
    <row r="482" spans="2:4">
      <c r="B482" s="125"/>
      <c r="C482" s="105"/>
      <c r="D482" s="105"/>
    </row>
    <row r="483" spans="2:4">
      <c r="B483" s="125"/>
      <c r="C483" s="105"/>
      <c r="D483" s="105"/>
    </row>
    <row r="484" spans="2:4">
      <c r="B484" s="125"/>
      <c r="C484" s="105"/>
      <c r="D484" s="105"/>
    </row>
    <row r="485" spans="2:4">
      <c r="B485" s="125"/>
      <c r="C485" s="105"/>
      <c r="D485" s="105"/>
    </row>
    <row r="486" spans="2:4">
      <c r="B486" s="125"/>
      <c r="C486" s="105"/>
      <c r="D486" s="105"/>
    </row>
    <row r="487" spans="2:4">
      <c r="B487" s="125"/>
      <c r="C487" s="105"/>
      <c r="D487" s="105"/>
    </row>
    <row r="488" spans="2:4">
      <c r="B488" s="125"/>
      <c r="C488" s="105"/>
      <c r="D488" s="105"/>
    </row>
    <row r="489" spans="2:4">
      <c r="B489" s="125"/>
      <c r="C489" s="105"/>
      <c r="D489" s="105"/>
    </row>
    <row r="490" spans="2:4">
      <c r="B490" s="125"/>
      <c r="C490" s="105"/>
      <c r="D490" s="105"/>
    </row>
    <row r="491" spans="2:4">
      <c r="B491" s="125"/>
      <c r="C491" s="105"/>
      <c r="D491" s="105"/>
    </row>
    <row r="492" spans="2:4">
      <c r="B492" s="125"/>
      <c r="C492" s="105"/>
      <c r="D492" s="105"/>
    </row>
    <row r="493" spans="2:4">
      <c r="B493" s="125"/>
      <c r="C493" s="105"/>
      <c r="D493" s="105"/>
    </row>
    <row r="494" spans="2:4">
      <c r="B494" s="125"/>
      <c r="C494" s="105"/>
      <c r="D494" s="105"/>
    </row>
    <row r="495" spans="2:4">
      <c r="B495" s="125"/>
      <c r="C495" s="105"/>
      <c r="D495" s="105"/>
    </row>
    <row r="496" spans="2:4">
      <c r="B496" s="125"/>
      <c r="C496" s="105"/>
      <c r="D496" s="105"/>
    </row>
    <row r="497" spans="2:4">
      <c r="B497" s="125"/>
      <c r="C497" s="105"/>
      <c r="D497" s="105"/>
    </row>
    <row r="498" spans="2:4">
      <c r="B498" s="125"/>
      <c r="C498" s="105"/>
      <c r="D498" s="105"/>
    </row>
    <row r="499" spans="2:4">
      <c r="B499" s="125"/>
      <c r="C499" s="105"/>
      <c r="D499" s="105"/>
    </row>
    <row r="500" spans="2:4">
      <c r="B500" s="125"/>
      <c r="C500" s="105"/>
      <c r="D500" s="105"/>
    </row>
    <row r="501" spans="2:4">
      <c r="B501" s="125"/>
      <c r="C501" s="105"/>
      <c r="D501" s="105"/>
    </row>
    <row r="502" spans="2:4">
      <c r="B502" s="125"/>
      <c r="C502" s="105"/>
      <c r="D502" s="105"/>
    </row>
    <row r="503" spans="2:4">
      <c r="B503" s="125"/>
      <c r="C503" s="105"/>
      <c r="D503" s="105"/>
    </row>
    <row r="504" spans="2:4">
      <c r="B504" s="125"/>
      <c r="C504" s="105"/>
      <c r="D504" s="105"/>
    </row>
    <row r="505" spans="2:4">
      <c r="B505" s="125"/>
      <c r="C505" s="105"/>
      <c r="D505" s="105"/>
    </row>
    <row r="506" spans="2:4">
      <c r="B506" s="125"/>
      <c r="C506" s="105"/>
      <c r="D506" s="105"/>
    </row>
    <row r="507" spans="2:4">
      <c r="B507" s="125"/>
      <c r="C507" s="105"/>
      <c r="D507" s="105"/>
    </row>
    <row r="508" spans="2:4">
      <c r="B508" s="125"/>
      <c r="C508" s="105"/>
      <c r="D508" s="105"/>
    </row>
    <row r="509" spans="2:4">
      <c r="B509" s="125"/>
      <c r="C509" s="105"/>
      <c r="D509" s="105"/>
    </row>
    <row r="510" spans="2:4">
      <c r="B510" s="125"/>
      <c r="C510" s="105"/>
      <c r="D510" s="105"/>
    </row>
    <row r="511" spans="2:4">
      <c r="B511" s="125"/>
      <c r="C511" s="105"/>
      <c r="D511" s="105"/>
    </row>
    <row r="512" spans="2:4">
      <c r="B512" s="125"/>
      <c r="C512" s="105"/>
      <c r="D512" s="105"/>
    </row>
    <row r="513" spans="2:4">
      <c r="B513" s="125"/>
      <c r="C513" s="105"/>
      <c r="D513" s="105"/>
    </row>
    <row r="514" spans="2:4">
      <c r="B514" s="125"/>
      <c r="C514" s="105"/>
      <c r="D514" s="105"/>
    </row>
    <row r="515" spans="2:4">
      <c r="B515" s="125"/>
      <c r="C515" s="105"/>
      <c r="D515" s="105"/>
    </row>
    <row r="516" spans="2:4">
      <c r="B516" s="125"/>
      <c r="C516" s="105"/>
      <c r="D516" s="105"/>
    </row>
    <row r="517" spans="2:4">
      <c r="B517" s="125"/>
      <c r="C517" s="105"/>
      <c r="D517" s="105"/>
    </row>
    <row r="518" spans="2:4">
      <c r="B518" s="125"/>
      <c r="C518" s="105"/>
      <c r="D518" s="105"/>
    </row>
    <row r="519" spans="2:4">
      <c r="B519" s="125"/>
      <c r="C519" s="105"/>
      <c r="D519" s="105"/>
    </row>
    <row r="520" spans="2:4">
      <c r="B520" s="125"/>
      <c r="C520" s="105"/>
      <c r="D520" s="105"/>
    </row>
    <row r="521" spans="2:4">
      <c r="B521" s="125"/>
      <c r="C521" s="105"/>
      <c r="D521" s="105"/>
    </row>
    <row r="522" spans="2:4">
      <c r="B522" s="125"/>
      <c r="C522" s="105"/>
      <c r="D522" s="105"/>
    </row>
    <row r="523" spans="2:4">
      <c r="B523" s="125"/>
      <c r="C523" s="105"/>
      <c r="D523" s="105"/>
    </row>
    <row r="524" spans="2:4">
      <c r="B524" s="125"/>
      <c r="C524" s="105"/>
      <c r="D524" s="105"/>
    </row>
    <row r="525" spans="2:4">
      <c r="B525" s="125"/>
      <c r="C525" s="105"/>
      <c r="D525" s="105"/>
    </row>
    <row r="526" spans="2:4">
      <c r="B526" s="125"/>
      <c r="C526" s="105"/>
      <c r="D526" s="105"/>
    </row>
    <row r="527" spans="2:4">
      <c r="B527" s="125"/>
      <c r="C527" s="105"/>
      <c r="D527" s="105"/>
    </row>
    <row r="528" spans="2:4">
      <c r="B528" s="125"/>
      <c r="C528" s="105"/>
      <c r="D528" s="105"/>
    </row>
    <row r="529" spans="2:4">
      <c r="B529" s="125"/>
      <c r="C529" s="105"/>
      <c r="D529" s="105"/>
    </row>
    <row r="530" spans="2:4">
      <c r="B530" s="125"/>
      <c r="C530" s="105"/>
      <c r="D530" s="105"/>
    </row>
    <row r="531" spans="2:4">
      <c r="B531" s="125"/>
      <c r="C531" s="105"/>
      <c r="D531" s="105"/>
    </row>
    <row r="532" spans="2:4">
      <c r="B532" s="125"/>
      <c r="C532" s="105"/>
      <c r="D532" s="105"/>
    </row>
    <row r="533" spans="2:4">
      <c r="B533" s="125"/>
      <c r="C533" s="105"/>
      <c r="D533" s="105"/>
    </row>
    <row r="534" spans="2:4">
      <c r="B534" s="125"/>
      <c r="C534" s="105"/>
      <c r="D534" s="105"/>
    </row>
    <row r="535" spans="2:4">
      <c r="B535" s="125"/>
      <c r="C535" s="105"/>
      <c r="D535" s="105"/>
    </row>
    <row r="536" spans="2:4">
      <c r="B536" s="125"/>
      <c r="C536" s="105"/>
      <c r="D536" s="105"/>
    </row>
    <row r="537" spans="2:4">
      <c r="B537" s="125"/>
      <c r="C537" s="105"/>
      <c r="D537" s="105"/>
    </row>
    <row r="538" spans="2:4">
      <c r="B538" s="125"/>
      <c r="C538" s="105"/>
      <c r="D538" s="105"/>
    </row>
    <row r="539" spans="2:4">
      <c r="B539" s="125"/>
      <c r="C539" s="105"/>
      <c r="D539" s="105"/>
    </row>
    <row r="540" spans="2:4">
      <c r="B540" s="125"/>
      <c r="C540" s="105"/>
      <c r="D540" s="105"/>
    </row>
    <row r="541" spans="2:4">
      <c r="B541" s="125"/>
      <c r="C541" s="105"/>
      <c r="D541" s="105"/>
    </row>
    <row r="542" spans="2:4">
      <c r="B542" s="125"/>
      <c r="C542" s="105"/>
      <c r="D542" s="105"/>
    </row>
    <row r="543" spans="2:4">
      <c r="B543" s="125"/>
      <c r="C543" s="105"/>
      <c r="D543" s="105"/>
    </row>
    <row r="544" spans="2:4">
      <c r="B544" s="125"/>
      <c r="C544" s="105"/>
      <c r="D544" s="105"/>
    </row>
    <row r="545" spans="2:4">
      <c r="B545" s="125"/>
      <c r="C545" s="105"/>
      <c r="D545" s="105"/>
    </row>
    <row r="546" spans="2:4">
      <c r="B546" s="125"/>
      <c r="C546" s="105"/>
      <c r="D546" s="105"/>
    </row>
    <row r="547" spans="2:4">
      <c r="B547" s="125"/>
      <c r="C547" s="105"/>
      <c r="D547" s="105"/>
    </row>
    <row r="548" spans="2:4">
      <c r="B548" s="125"/>
      <c r="C548" s="105"/>
      <c r="D548" s="105"/>
    </row>
    <row r="549" spans="2:4">
      <c r="B549" s="125"/>
      <c r="C549" s="105"/>
      <c r="D549" s="105"/>
    </row>
    <row r="550" spans="2:4">
      <c r="B550" s="125"/>
      <c r="C550" s="105"/>
      <c r="D550" s="105"/>
    </row>
    <row r="551" spans="2:4">
      <c r="B551" s="125"/>
      <c r="C551" s="105"/>
      <c r="D551" s="105"/>
    </row>
    <row r="552" spans="2:4">
      <c r="B552" s="125"/>
      <c r="C552" s="105"/>
      <c r="D552" s="105"/>
    </row>
    <row r="553" spans="2:4">
      <c r="B553" s="125"/>
      <c r="C553" s="105"/>
      <c r="D553" s="105"/>
    </row>
    <row r="554" spans="2:4">
      <c r="B554" s="125"/>
      <c r="C554" s="105"/>
      <c r="D554" s="105"/>
    </row>
    <row r="555" spans="2:4">
      <c r="B555" s="125"/>
      <c r="C555" s="105"/>
      <c r="D555" s="105"/>
    </row>
    <row r="556" spans="2:4">
      <c r="B556" s="125"/>
      <c r="C556" s="105"/>
      <c r="D556" s="105"/>
    </row>
    <row r="557" spans="2:4">
      <c r="B557" s="125"/>
      <c r="C557" s="105"/>
      <c r="D557" s="105"/>
    </row>
    <row r="558" spans="2:4">
      <c r="B558" s="125"/>
      <c r="C558" s="105"/>
      <c r="D558" s="105"/>
    </row>
    <row r="559" spans="2:4">
      <c r="B559" s="125"/>
      <c r="C559" s="105"/>
      <c r="D559" s="105"/>
    </row>
    <row r="560" spans="2:4">
      <c r="B560" s="125"/>
      <c r="C560" s="105"/>
      <c r="D560" s="105"/>
    </row>
    <row r="561" spans="2:4">
      <c r="B561" s="125"/>
      <c r="C561" s="105"/>
      <c r="D561" s="105"/>
    </row>
    <row r="562" spans="2:4">
      <c r="B562" s="125"/>
      <c r="C562" s="105"/>
      <c r="D562" s="105"/>
    </row>
    <row r="563" spans="2:4">
      <c r="B563" s="125"/>
      <c r="C563" s="105"/>
      <c r="D563" s="105"/>
    </row>
    <row r="564" spans="2:4">
      <c r="B564" s="125"/>
      <c r="C564" s="105"/>
      <c r="D564" s="105"/>
    </row>
    <row r="565" spans="2:4">
      <c r="B565" s="125"/>
      <c r="C565" s="105"/>
      <c r="D565" s="105"/>
    </row>
    <row r="566" spans="2:4">
      <c r="B566" s="125"/>
      <c r="C566" s="105"/>
      <c r="D566" s="105"/>
    </row>
    <row r="567" spans="2:4">
      <c r="B567" s="125"/>
      <c r="C567" s="105"/>
      <c r="D567" s="105"/>
    </row>
    <row r="568" spans="2:4">
      <c r="B568" s="125"/>
      <c r="C568" s="105"/>
      <c r="D568" s="105"/>
    </row>
    <row r="569" spans="2:4">
      <c r="B569" s="125"/>
      <c r="C569" s="105"/>
      <c r="D569" s="105"/>
    </row>
    <row r="570" spans="2:4">
      <c r="B570" s="125"/>
      <c r="C570" s="105"/>
      <c r="D570" s="105"/>
    </row>
    <row r="571" spans="2:4">
      <c r="B571" s="125"/>
      <c r="C571" s="105"/>
      <c r="D571" s="105"/>
    </row>
    <row r="572" spans="2:4">
      <c r="B572" s="125"/>
      <c r="C572" s="105"/>
      <c r="D572" s="105"/>
    </row>
    <row r="573" spans="2:4">
      <c r="B573" s="125"/>
      <c r="C573" s="105"/>
      <c r="D573" s="105"/>
    </row>
    <row r="574" spans="2:4">
      <c r="B574" s="125"/>
      <c r="C574" s="105"/>
      <c r="D574" s="105"/>
    </row>
    <row r="575" spans="2:4">
      <c r="B575" s="125"/>
      <c r="C575" s="105"/>
      <c r="D575" s="105"/>
    </row>
    <row r="576" spans="2:4">
      <c r="B576" s="125"/>
      <c r="C576" s="105"/>
      <c r="D576" s="105"/>
    </row>
    <row r="577" spans="2:4">
      <c r="B577" s="125"/>
      <c r="C577" s="105"/>
      <c r="D577" s="105"/>
    </row>
    <row r="578" spans="2:4">
      <c r="B578" s="125"/>
      <c r="C578" s="105"/>
      <c r="D578" s="105"/>
    </row>
    <row r="579" spans="2:4">
      <c r="B579" s="125"/>
      <c r="C579" s="105"/>
      <c r="D579" s="105"/>
    </row>
    <row r="580" spans="2:4">
      <c r="B580" s="125"/>
      <c r="C580" s="105"/>
      <c r="D580" s="105"/>
    </row>
    <row r="581" spans="2:4">
      <c r="B581" s="125"/>
      <c r="C581" s="105"/>
      <c r="D581" s="105"/>
    </row>
    <row r="582" spans="2:4">
      <c r="B582" s="125"/>
      <c r="C582" s="105"/>
      <c r="D582" s="105"/>
    </row>
    <row r="583" spans="2:4">
      <c r="B583" s="125"/>
      <c r="C583" s="105"/>
      <c r="D583" s="105"/>
    </row>
    <row r="584" spans="2:4">
      <c r="B584" s="125"/>
      <c r="C584" s="105"/>
      <c r="D584" s="105"/>
    </row>
    <row r="585" spans="2:4">
      <c r="B585" s="125"/>
      <c r="C585" s="105"/>
      <c r="D585" s="105"/>
    </row>
    <row r="586" spans="2:4">
      <c r="B586" s="125"/>
      <c r="C586" s="105"/>
      <c r="D586" s="105"/>
    </row>
    <row r="587" spans="2:4">
      <c r="B587" s="125"/>
      <c r="C587" s="105"/>
      <c r="D587" s="105"/>
    </row>
    <row r="588" spans="2:4">
      <c r="B588" s="125"/>
      <c r="C588" s="105"/>
      <c r="D588" s="105"/>
    </row>
    <row r="589" spans="2:4">
      <c r="B589" s="125"/>
      <c r="C589" s="105"/>
      <c r="D589" s="105"/>
    </row>
    <row r="590" spans="2:4">
      <c r="B590" s="125"/>
      <c r="C590" s="105"/>
      <c r="D590" s="105"/>
    </row>
    <row r="591" spans="2:4">
      <c r="B591" s="125"/>
      <c r="C591" s="105"/>
      <c r="D591" s="105"/>
    </row>
    <row r="592" spans="2:4">
      <c r="B592" s="125"/>
      <c r="C592" s="105"/>
      <c r="D592" s="105"/>
    </row>
    <row r="593" spans="2:4">
      <c r="B593" s="125"/>
      <c r="C593" s="105"/>
      <c r="D593" s="105"/>
    </row>
    <row r="594" spans="2:4">
      <c r="B594" s="125"/>
      <c r="C594" s="105"/>
      <c r="D594" s="105"/>
    </row>
    <row r="595" spans="2:4">
      <c r="B595" s="125"/>
      <c r="C595" s="105"/>
      <c r="D595" s="105"/>
    </row>
    <row r="596" spans="2:4">
      <c r="B596" s="125"/>
      <c r="C596" s="105"/>
      <c r="D596" s="105"/>
    </row>
    <row r="597" spans="2:4">
      <c r="B597" s="125"/>
      <c r="C597" s="105"/>
      <c r="D597" s="105"/>
    </row>
    <row r="598" spans="2:4">
      <c r="B598" s="125"/>
      <c r="C598" s="105"/>
      <c r="D598" s="105"/>
    </row>
    <row r="599" spans="2:4">
      <c r="B599" s="125"/>
      <c r="C599" s="105"/>
      <c r="D599" s="105"/>
    </row>
    <row r="600" spans="2:4">
      <c r="B600" s="125"/>
      <c r="C600" s="105"/>
      <c r="D600" s="105"/>
    </row>
    <row r="601" spans="2:4">
      <c r="B601" s="125"/>
      <c r="C601" s="105"/>
      <c r="D601" s="105"/>
    </row>
    <row r="602" spans="2:4">
      <c r="B602" s="125"/>
      <c r="C602" s="105"/>
      <c r="D602" s="105"/>
    </row>
    <row r="603" spans="2:4">
      <c r="B603" s="125"/>
      <c r="C603" s="105"/>
      <c r="D603" s="105"/>
    </row>
    <row r="604" spans="2:4">
      <c r="B604" s="125"/>
      <c r="C604" s="105"/>
      <c r="D604" s="105"/>
    </row>
    <row r="605" spans="2:4">
      <c r="B605" s="125"/>
      <c r="C605" s="105"/>
      <c r="D605" s="105"/>
    </row>
    <row r="606" spans="2:4">
      <c r="B606" s="125"/>
      <c r="C606" s="105"/>
      <c r="D606" s="105"/>
    </row>
    <row r="607" spans="2:4">
      <c r="B607" s="125"/>
      <c r="C607" s="105"/>
      <c r="D607" s="105"/>
    </row>
    <row r="608" spans="2:4">
      <c r="B608" s="125"/>
      <c r="C608" s="105"/>
      <c r="D608" s="105"/>
    </row>
    <row r="609" spans="2:4">
      <c r="B609" s="125"/>
      <c r="C609" s="105"/>
      <c r="D609" s="105"/>
    </row>
    <row r="610" spans="2:4">
      <c r="B610" s="125"/>
      <c r="C610" s="105"/>
      <c r="D610" s="105"/>
    </row>
    <row r="611" spans="2:4">
      <c r="B611" s="125"/>
      <c r="C611" s="105"/>
      <c r="D611" s="105"/>
    </row>
    <row r="612" spans="2:4">
      <c r="B612" s="125"/>
      <c r="C612" s="105"/>
      <c r="D612" s="105"/>
    </row>
    <row r="613" spans="2:4">
      <c r="B613" s="125"/>
      <c r="C613" s="105"/>
      <c r="D613" s="105"/>
    </row>
    <row r="614" spans="2:4">
      <c r="B614" s="125"/>
      <c r="C614" s="105"/>
      <c r="D614" s="105"/>
    </row>
    <row r="615" spans="2:4">
      <c r="B615" s="125"/>
      <c r="C615" s="105"/>
      <c r="D615" s="105"/>
    </row>
    <row r="616" spans="2:4">
      <c r="B616" s="125"/>
      <c r="C616" s="105"/>
      <c r="D616" s="105"/>
    </row>
    <row r="617" spans="2:4">
      <c r="B617" s="125"/>
      <c r="C617" s="105"/>
      <c r="D617" s="105"/>
    </row>
    <row r="618" spans="2:4">
      <c r="B618" s="125"/>
      <c r="C618" s="105"/>
      <c r="D618" s="105"/>
    </row>
    <row r="619" spans="2:4">
      <c r="B619" s="125"/>
      <c r="C619" s="105"/>
      <c r="D619" s="105"/>
    </row>
    <row r="620" spans="2:4">
      <c r="B620" s="125"/>
      <c r="C620" s="105"/>
      <c r="D620" s="105"/>
    </row>
    <row r="621" spans="2:4">
      <c r="B621" s="125"/>
      <c r="C621" s="105"/>
      <c r="D621" s="105"/>
    </row>
    <row r="622" spans="2:4">
      <c r="B622" s="125"/>
      <c r="C622" s="105"/>
      <c r="D622" s="105"/>
    </row>
    <row r="623" spans="2:4">
      <c r="B623" s="125"/>
      <c r="C623" s="105"/>
      <c r="D623" s="105"/>
    </row>
    <row r="624" spans="2:4">
      <c r="B624" s="125"/>
      <c r="C624" s="105"/>
      <c r="D624" s="105"/>
    </row>
    <row r="625" spans="2:4">
      <c r="B625" s="125"/>
      <c r="C625" s="105"/>
      <c r="D625" s="105"/>
    </row>
    <row r="626" spans="2:4">
      <c r="B626" s="125"/>
      <c r="C626" s="105"/>
      <c r="D626" s="105"/>
    </row>
    <row r="627" spans="2:4">
      <c r="B627" s="125"/>
      <c r="C627" s="105"/>
      <c r="D627" s="105"/>
    </row>
    <row r="628" spans="2:4">
      <c r="B628" s="125"/>
      <c r="C628" s="105"/>
      <c r="D628" s="105"/>
    </row>
    <row r="629" spans="2:4">
      <c r="B629" s="125"/>
      <c r="C629" s="105"/>
      <c r="D629" s="105"/>
    </row>
    <row r="630" spans="2:4">
      <c r="B630" s="125"/>
      <c r="C630" s="105"/>
      <c r="D630" s="105"/>
    </row>
    <row r="631" spans="2:4">
      <c r="B631" s="125"/>
      <c r="C631" s="105"/>
      <c r="D631" s="105"/>
    </row>
    <row r="632" spans="2:4">
      <c r="B632" s="125"/>
      <c r="C632" s="105"/>
      <c r="D632" s="105"/>
    </row>
    <row r="633" spans="2:4">
      <c r="B633" s="125"/>
      <c r="C633" s="105"/>
      <c r="D633" s="105"/>
    </row>
    <row r="634" spans="2:4">
      <c r="B634" s="125"/>
      <c r="C634" s="105"/>
      <c r="D634" s="105"/>
    </row>
    <row r="635" spans="2:4">
      <c r="B635" s="125"/>
      <c r="C635" s="105"/>
      <c r="D635" s="105"/>
    </row>
    <row r="636" spans="2:4">
      <c r="B636" s="125"/>
      <c r="C636" s="105"/>
      <c r="D636" s="105"/>
    </row>
    <row r="637" spans="2:4">
      <c r="B637" s="125"/>
      <c r="C637" s="105"/>
      <c r="D637" s="105"/>
    </row>
    <row r="638" spans="2:4">
      <c r="B638" s="125"/>
      <c r="C638" s="105"/>
      <c r="D638" s="105"/>
    </row>
    <row r="639" spans="2:4">
      <c r="B639" s="125"/>
      <c r="C639" s="105"/>
      <c r="D639" s="105"/>
    </row>
    <row r="640" spans="2:4">
      <c r="B640" s="125"/>
      <c r="C640" s="105"/>
      <c r="D640" s="105"/>
    </row>
    <row r="641" spans="2:4">
      <c r="B641" s="125"/>
      <c r="C641" s="105"/>
      <c r="D641" s="105"/>
    </row>
    <row r="642" spans="2:4">
      <c r="B642" s="125"/>
      <c r="C642" s="105"/>
      <c r="D642" s="105"/>
    </row>
    <row r="643" spans="2:4">
      <c r="B643" s="125"/>
      <c r="C643" s="105"/>
      <c r="D643" s="105"/>
    </row>
    <row r="644" spans="2:4">
      <c r="B644" s="125"/>
      <c r="C644" s="105"/>
      <c r="D644" s="105"/>
    </row>
    <row r="645" spans="2:4">
      <c r="B645" s="125"/>
      <c r="C645" s="105"/>
      <c r="D645" s="105"/>
    </row>
    <row r="646" spans="2:4">
      <c r="B646" s="125"/>
      <c r="C646" s="105"/>
      <c r="D646" s="105"/>
    </row>
    <row r="647" spans="2:4">
      <c r="B647" s="125"/>
      <c r="C647" s="105"/>
      <c r="D647" s="105"/>
    </row>
    <row r="648" spans="2:4">
      <c r="B648" s="125"/>
      <c r="C648" s="105"/>
      <c r="D648" s="105"/>
    </row>
    <row r="649" spans="2:4">
      <c r="B649" s="125"/>
      <c r="C649" s="105"/>
      <c r="D649" s="105"/>
    </row>
    <row r="650" spans="2:4">
      <c r="B650" s="125"/>
      <c r="C650" s="105"/>
      <c r="D650" s="105"/>
    </row>
    <row r="651" spans="2:4">
      <c r="B651" s="125"/>
      <c r="C651" s="105"/>
      <c r="D651" s="105"/>
    </row>
    <row r="652" spans="2:4">
      <c r="B652" s="125"/>
      <c r="C652" s="105"/>
      <c r="D652" s="105"/>
    </row>
    <row r="653" spans="2:4">
      <c r="B653" s="125"/>
      <c r="C653" s="105"/>
      <c r="D653" s="105"/>
    </row>
    <row r="654" spans="2:4">
      <c r="B654" s="125"/>
      <c r="C654" s="105"/>
      <c r="D654" s="105"/>
    </row>
    <row r="655" spans="2:4">
      <c r="B655" s="125"/>
      <c r="C655" s="105"/>
      <c r="D655" s="105"/>
    </row>
    <row r="656" spans="2:4">
      <c r="B656" s="125"/>
      <c r="C656" s="105"/>
      <c r="D656" s="105"/>
    </row>
    <row r="657" spans="2:4">
      <c r="B657" s="125"/>
      <c r="C657" s="105"/>
      <c r="D657" s="105"/>
    </row>
    <row r="658" spans="2:4">
      <c r="B658" s="125"/>
      <c r="C658" s="105"/>
      <c r="D658" s="105"/>
    </row>
    <row r="659" spans="2:4">
      <c r="B659" s="125"/>
      <c r="C659" s="105"/>
      <c r="D659" s="105"/>
    </row>
    <row r="660" spans="2:4">
      <c r="B660" s="125"/>
      <c r="C660" s="105"/>
      <c r="D660" s="105"/>
    </row>
    <row r="661" spans="2:4">
      <c r="B661" s="125"/>
      <c r="C661" s="105"/>
      <c r="D661" s="105"/>
    </row>
    <row r="662" spans="2:4">
      <c r="B662" s="125"/>
      <c r="C662" s="105"/>
      <c r="D662" s="105"/>
    </row>
    <row r="663" spans="2:4">
      <c r="B663" s="125"/>
      <c r="C663" s="105"/>
      <c r="D663" s="105"/>
    </row>
    <row r="664" spans="2:4">
      <c r="B664" s="125"/>
      <c r="C664" s="105"/>
      <c r="D664" s="105"/>
    </row>
    <row r="665" spans="2:4">
      <c r="B665" s="125"/>
      <c r="C665" s="105"/>
      <c r="D665" s="105"/>
    </row>
    <row r="666" spans="2:4">
      <c r="B666" s="125"/>
      <c r="C666" s="105"/>
      <c r="D666" s="105"/>
    </row>
    <row r="667" spans="2:4">
      <c r="B667" s="125"/>
      <c r="C667" s="105"/>
      <c r="D667" s="105"/>
    </row>
    <row r="668" spans="2:4">
      <c r="B668" s="125"/>
      <c r="C668" s="105"/>
      <c r="D668" s="105"/>
    </row>
    <row r="669" spans="2:4">
      <c r="B669" s="125"/>
      <c r="C669" s="105"/>
      <c r="D669" s="105"/>
    </row>
    <row r="670" spans="2:4">
      <c r="B670" s="125"/>
      <c r="C670" s="105"/>
      <c r="D670" s="105"/>
    </row>
    <row r="671" spans="2:4">
      <c r="B671" s="125"/>
      <c r="C671" s="105"/>
      <c r="D671" s="105"/>
    </row>
    <row r="672" spans="2:4">
      <c r="B672" s="125"/>
      <c r="C672" s="105"/>
      <c r="D672" s="105"/>
    </row>
    <row r="673" spans="2:4">
      <c r="B673" s="125"/>
      <c r="C673" s="105"/>
      <c r="D673" s="105"/>
    </row>
    <row r="674" spans="2:4">
      <c r="B674" s="125"/>
      <c r="C674" s="105"/>
      <c r="D674" s="105"/>
    </row>
    <row r="675" spans="2:4">
      <c r="B675" s="125"/>
      <c r="C675" s="105"/>
      <c r="D675" s="105"/>
    </row>
    <row r="676" spans="2:4">
      <c r="B676" s="125"/>
      <c r="C676" s="105"/>
      <c r="D676" s="105"/>
    </row>
    <row r="677" spans="2:4">
      <c r="B677" s="125"/>
      <c r="C677" s="105"/>
      <c r="D677" s="105"/>
    </row>
    <row r="678" spans="2:4">
      <c r="B678" s="125"/>
      <c r="C678" s="105"/>
      <c r="D678" s="105"/>
    </row>
    <row r="679" spans="2:4">
      <c r="B679" s="125"/>
      <c r="C679" s="105"/>
      <c r="D679" s="105"/>
    </row>
    <row r="680" spans="2:4">
      <c r="B680" s="125"/>
      <c r="C680" s="105"/>
      <c r="D680" s="105"/>
    </row>
    <row r="681" spans="2:4">
      <c r="B681" s="125"/>
      <c r="C681" s="105"/>
      <c r="D681" s="105"/>
    </row>
    <row r="682" spans="2:4">
      <c r="B682" s="125"/>
      <c r="C682" s="105"/>
      <c r="D682" s="105"/>
    </row>
    <row r="683" spans="2:4">
      <c r="B683" s="125"/>
      <c r="C683" s="105"/>
      <c r="D683" s="105"/>
    </row>
    <row r="684" spans="2:4">
      <c r="B684" s="125"/>
      <c r="C684" s="105"/>
      <c r="D684" s="105"/>
    </row>
    <row r="685" spans="2:4">
      <c r="B685" s="125"/>
      <c r="C685" s="105"/>
      <c r="D685" s="105"/>
    </row>
    <row r="686" spans="2:4">
      <c r="B686" s="125"/>
      <c r="C686" s="105"/>
      <c r="D686" s="105"/>
    </row>
    <row r="687" spans="2:4">
      <c r="B687" s="125"/>
      <c r="C687" s="105"/>
      <c r="D687" s="105"/>
    </row>
    <row r="688" spans="2:4">
      <c r="B688" s="125"/>
      <c r="C688" s="105"/>
      <c r="D688" s="105"/>
    </row>
    <row r="689" spans="2:4">
      <c r="B689" s="125"/>
      <c r="C689" s="105"/>
      <c r="D689" s="105"/>
    </row>
    <row r="690" spans="2:4">
      <c r="B690" s="125"/>
      <c r="C690" s="105"/>
      <c r="D690" s="105"/>
    </row>
    <row r="691" spans="2:4">
      <c r="B691" s="125"/>
      <c r="C691" s="105"/>
      <c r="D691" s="105"/>
    </row>
    <row r="692" spans="2:4">
      <c r="B692" s="125"/>
      <c r="C692" s="105"/>
      <c r="D692" s="105"/>
    </row>
    <row r="693" spans="2:4">
      <c r="B693" s="125"/>
      <c r="C693" s="105"/>
      <c r="D693" s="105"/>
    </row>
    <row r="694" spans="2:4">
      <c r="B694" s="125"/>
      <c r="C694" s="105"/>
      <c r="D694" s="105"/>
    </row>
    <row r="695" spans="2:4">
      <c r="B695" s="125"/>
      <c r="C695" s="105"/>
      <c r="D695" s="105"/>
    </row>
    <row r="696" spans="2:4">
      <c r="B696" s="125"/>
      <c r="C696" s="105"/>
      <c r="D696" s="105"/>
    </row>
    <row r="697" spans="2:4">
      <c r="B697" s="125"/>
      <c r="C697" s="105"/>
      <c r="D697" s="105"/>
    </row>
    <row r="698" spans="2:4">
      <c r="B698" s="125"/>
      <c r="C698" s="105"/>
      <c r="D698" s="105"/>
    </row>
    <row r="699" spans="2:4">
      <c r="B699" s="125"/>
      <c r="C699" s="105"/>
      <c r="D699" s="105"/>
    </row>
    <row r="700" spans="2:4">
      <c r="B700" s="125"/>
      <c r="C700" s="105"/>
      <c r="D700" s="105"/>
    </row>
    <row r="701" spans="2:4">
      <c r="B701" s="125"/>
      <c r="C701" s="105"/>
      <c r="D701" s="105"/>
    </row>
    <row r="702" spans="2:4">
      <c r="B702" s="125"/>
      <c r="C702" s="105"/>
      <c r="D702" s="105"/>
    </row>
    <row r="703" spans="2:4">
      <c r="B703" s="125"/>
      <c r="C703" s="105"/>
      <c r="D703" s="105"/>
    </row>
    <row r="704" spans="2:4">
      <c r="B704" s="125"/>
      <c r="C704" s="105"/>
      <c r="D704" s="105"/>
    </row>
    <row r="705" spans="2:4">
      <c r="B705" s="125"/>
      <c r="C705" s="105"/>
      <c r="D705" s="105"/>
    </row>
    <row r="706" spans="2:4">
      <c r="B706" s="125"/>
      <c r="C706" s="105"/>
      <c r="D706" s="105"/>
    </row>
    <row r="707" spans="2:4">
      <c r="B707" s="125"/>
      <c r="C707" s="105"/>
      <c r="D707" s="105"/>
    </row>
    <row r="708" spans="2:4">
      <c r="B708" s="125"/>
      <c r="C708" s="105"/>
      <c r="D708" s="105"/>
    </row>
    <row r="709" spans="2:4">
      <c r="B709" s="125"/>
      <c r="C709" s="105"/>
      <c r="D709" s="105"/>
    </row>
    <row r="710" spans="2:4">
      <c r="B710" s="125"/>
      <c r="C710" s="105"/>
      <c r="D710" s="105"/>
    </row>
    <row r="711" spans="2:4">
      <c r="B711" s="125"/>
      <c r="C711" s="105"/>
      <c r="D711" s="105"/>
    </row>
    <row r="712" spans="2:4">
      <c r="B712" s="125"/>
      <c r="C712" s="105"/>
      <c r="D712" s="105"/>
    </row>
    <row r="713" spans="2:4">
      <c r="B713" s="125"/>
      <c r="C713" s="105"/>
      <c r="D713" s="105"/>
    </row>
    <row r="714" spans="2:4">
      <c r="B714" s="125"/>
      <c r="C714" s="105"/>
      <c r="D714" s="105"/>
    </row>
    <row r="715" spans="2:4">
      <c r="B715" s="125"/>
      <c r="C715" s="105"/>
      <c r="D715" s="105"/>
    </row>
    <row r="716" spans="2:4">
      <c r="B716" s="125"/>
      <c r="C716" s="105"/>
      <c r="D716" s="105"/>
    </row>
    <row r="717" spans="2:4">
      <c r="B717" s="125"/>
      <c r="C717" s="105"/>
      <c r="D717" s="105"/>
    </row>
    <row r="718" spans="2:4">
      <c r="B718" s="125"/>
      <c r="C718" s="105"/>
      <c r="D718" s="105"/>
    </row>
    <row r="719" spans="2:4">
      <c r="B719" s="125"/>
      <c r="C719" s="105"/>
      <c r="D719" s="105"/>
    </row>
    <row r="720" spans="2:4">
      <c r="B720" s="125"/>
      <c r="C720" s="105"/>
      <c r="D720" s="105"/>
    </row>
    <row r="721" spans="2:4">
      <c r="B721" s="125"/>
      <c r="C721" s="105"/>
      <c r="D721" s="105"/>
    </row>
    <row r="722" spans="2:4">
      <c r="B722" s="125"/>
      <c r="C722" s="105"/>
      <c r="D722" s="105"/>
    </row>
    <row r="723" spans="2:4">
      <c r="B723" s="125"/>
      <c r="C723" s="105"/>
      <c r="D723" s="105"/>
    </row>
    <row r="724" spans="2:4">
      <c r="B724" s="125"/>
      <c r="C724" s="105"/>
      <c r="D724" s="105"/>
    </row>
    <row r="725" spans="2:4">
      <c r="B725" s="125"/>
      <c r="C725" s="105"/>
      <c r="D725" s="105"/>
    </row>
    <row r="726" spans="2:4">
      <c r="B726" s="125"/>
      <c r="C726" s="105"/>
      <c r="D726" s="105"/>
    </row>
    <row r="727" spans="2:4">
      <c r="B727" s="125"/>
      <c r="C727" s="105"/>
      <c r="D727" s="105"/>
    </row>
    <row r="728" spans="2:4">
      <c r="B728" s="125"/>
      <c r="C728" s="105"/>
      <c r="D728" s="105"/>
    </row>
    <row r="729" spans="2:4">
      <c r="B729" s="125"/>
      <c r="C729" s="105"/>
      <c r="D729" s="105"/>
    </row>
    <row r="730" spans="2:4">
      <c r="B730" s="125"/>
      <c r="C730" s="105"/>
      <c r="D730" s="105"/>
    </row>
    <row r="731" spans="2:4">
      <c r="B731" s="125"/>
      <c r="C731" s="105"/>
      <c r="D731" s="105"/>
    </row>
    <row r="732" spans="2:4">
      <c r="B732" s="125"/>
      <c r="C732" s="105"/>
      <c r="D732" s="105"/>
    </row>
    <row r="733" spans="2:4">
      <c r="B733" s="125"/>
      <c r="C733" s="105"/>
      <c r="D733" s="105"/>
    </row>
    <row r="734" spans="2:4">
      <c r="B734" s="125"/>
      <c r="C734" s="105"/>
      <c r="D734" s="105"/>
    </row>
    <row r="735" spans="2:4">
      <c r="B735" s="125"/>
      <c r="C735" s="105"/>
      <c r="D735" s="105"/>
    </row>
    <row r="736" spans="2:4">
      <c r="B736" s="125"/>
      <c r="C736" s="105"/>
      <c r="D736" s="105"/>
    </row>
    <row r="737" spans="2:4">
      <c r="B737" s="125"/>
      <c r="C737" s="105"/>
      <c r="D737" s="105"/>
    </row>
    <row r="738" spans="2:4">
      <c r="B738" s="125"/>
      <c r="C738" s="105"/>
      <c r="D738" s="105"/>
    </row>
    <row r="739" spans="2:4">
      <c r="B739" s="125"/>
      <c r="C739" s="105"/>
      <c r="D739" s="105"/>
    </row>
    <row r="740" spans="2:4">
      <c r="B740" s="125"/>
      <c r="C740" s="105"/>
      <c r="D740" s="105"/>
    </row>
    <row r="741" spans="2:4">
      <c r="B741" s="125"/>
      <c r="C741" s="105"/>
      <c r="D741" s="105"/>
    </row>
    <row r="742" spans="2:4">
      <c r="B742" s="125"/>
      <c r="C742" s="105"/>
      <c r="D742" s="105"/>
    </row>
    <row r="743" spans="2:4">
      <c r="B743" s="125"/>
      <c r="C743" s="105"/>
      <c r="D743" s="105"/>
    </row>
    <row r="744" spans="2:4">
      <c r="B744" s="125"/>
      <c r="C744" s="105"/>
      <c r="D744" s="105"/>
    </row>
    <row r="745" spans="2:4">
      <c r="B745" s="125"/>
      <c r="C745" s="105"/>
      <c r="D745" s="105"/>
    </row>
    <row r="746" spans="2:4">
      <c r="B746" s="125"/>
      <c r="C746" s="105"/>
      <c r="D746" s="105"/>
    </row>
    <row r="747" spans="2:4">
      <c r="B747" s="125"/>
      <c r="C747" s="105"/>
      <c r="D747" s="105"/>
    </row>
    <row r="748" spans="2:4">
      <c r="B748" s="125"/>
      <c r="C748" s="105"/>
      <c r="D748" s="105"/>
    </row>
    <row r="749" spans="2:4">
      <c r="B749" s="125"/>
      <c r="C749" s="105"/>
      <c r="D749" s="105"/>
    </row>
    <row r="750" spans="2:4">
      <c r="B750" s="125"/>
      <c r="C750" s="105"/>
      <c r="D750" s="105"/>
    </row>
    <row r="751" spans="2:4">
      <c r="B751" s="125"/>
      <c r="C751" s="105"/>
      <c r="D751" s="105"/>
    </row>
    <row r="752" spans="2:4">
      <c r="B752" s="125"/>
      <c r="C752" s="105"/>
      <c r="D752" s="105"/>
    </row>
    <row r="753" spans="2:4">
      <c r="B753" s="125"/>
      <c r="C753" s="105"/>
      <c r="D753" s="105"/>
    </row>
    <row r="754" spans="2:4">
      <c r="B754" s="125"/>
      <c r="C754" s="105"/>
      <c r="D754" s="105"/>
    </row>
    <row r="755" spans="2:4">
      <c r="B755" s="125"/>
      <c r="C755" s="105"/>
      <c r="D755" s="105"/>
    </row>
    <row r="756" spans="2:4">
      <c r="B756" s="125"/>
      <c r="C756" s="105"/>
      <c r="D756" s="105"/>
    </row>
    <row r="757" spans="2:4">
      <c r="B757" s="125"/>
      <c r="C757" s="105"/>
      <c r="D757" s="105"/>
    </row>
    <row r="758" spans="2:4">
      <c r="B758" s="125"/>
      <c r="C758" s="105"/>
      <c r="D758" s="105"/>
    </row>
    <row r="759" spans="2:4">
      <c r="B759" s="125"/>
      <c r="C759" s="105"/>
      <c r="D759" s="105"/>
    </row>
    <row r="760" spans="2:4">
      <c r="B760" s="125"/>
      <c r="C760" s="105"/>
      <c r="D760" s="105"/>
    </row>
    <row r="761" spans="2:4">
      <c r="B761" s="125"/>
      <c r="C761" s="105"/>
      <c r="D761" s="105"/>
    </row>
    <row r="762" spans="2:4">
      <c r="B762" s="125"/>
      <c r="C762" s="105"/>
      <c r="D762" s="105"/>
    </row>
    <row r="763" spans="2:4">
      <c r="B763" s="125"/>
      <c r="C763" s="105"/>
      <c r="D763" s="105"/>
    </row>
    <row r="764" spans="2:4">
      <c r="B764" s="125"/>
      <c r="C764" s="105"/>
      <c r="D764" s="105"/>
    </row>
    <row r="765" spans="2:4">
      <c r="B765" s="125"/>
      <c r="C765" s="105"/>
      <c r="D765" s="105"/>
    </row>
    <row r="766" spans="2:4">
      <c r="B766" s="125"/>
      <c r="C766" s="105"/>
      <c r="D766" s="105"/>
    </row>
    <row r="767" spans="2:4">
      <c r="B767" s="125"/>
      <c r="C767" s="105"/>
      <c r="D767" s="105"/>
    </row>
    <row r="768" spans="2:4">
      <c r="B768" s="125"/>
      <c r="C768" s="105"/>
      <c r="D768" s="105"/>
    </row>
    <row r="769" spans="2:4">
      <c r="B769" s="125"/>
      <c r="C769" s="105"/>
      <c r="D769" s="105"/>
    </row>
    <row r="770" spans="2:4">
      <c r="B770" s="125"/>
      <c r="C770" s="105"/>
      <c r="D770" s="105"/>
    </row>
    <row r="771" spans="2:4">
      <c r="B771" s="125"/>
      <c r="C771" s="105"/>
      <c r="D771" s="105"/>
    </row>
    <row r="772" spans="2:4">
      <c r="B772" s="125"/>
      <c r="C772" s="105"/>
      <c r="D772" s="105"/>
    </row>
    <row r="773" spans="2:4">
      <c r="B773" s="125"/>
      <c r="C773" s="105"/>
      <c r="D773" s="105"/>
    </row>
    <row r="774" spans="2:4">
      <c r="B774" s="125"/>
      <c r="C774" s="105"/>
      <c r="D774" s="105"/>
    </row>
    <row r="775" spans="2:4">
      <c r="B775" s="125"/>
      <c r="C775" s="105"/>
      <c r="D775" s="105"/>
    </row>
    <row r="776" spans="2:4">
      <c r="B776" s="125"/>
      <c r="C776" s="105"/>
      <c r="D776" s="105"/>
    </row>
    <row r="777" spans="2:4">
      <c r="B777" s="125"/>
      <c r="C777" s="105"/>
      <c r="D777" s="105"/>
    </row>
    <row r="778" spans="2:4">
      <c r="B778" s="125"/>
      <c r="C778" s="105"/>
      <c r="D778" s="105"/>
    </row>
    <row r="779" spans="2:4">
      <c r="B779" s="125"/>
      <c r="C779" s="105"/>
      <c r="D779" s="105"/>
    </row>
    <row r="780" spans="2:4">
      <c r="B780" s="125"/>
      <c r="C780" s="105"/>
      <c r="D780" s="105"/>
    </row>
    <row r="781" spans="2:4">
      <c r="B781" s="125"/>
      <c r="C781" s="105"/>
      <c r="D781" s="105"/>
    </row>
    <row r="782" spans="2:4">
      <c r="B782" s="125"/>
      <c r="C782" s="105"/>
      <c r="D782" s="105"/>
    </row>
    <row r="783" spans="2:4">
      <c r="B783" s="125"/>
      <c r="C783" s="105"/>
      <c r="D783" s="105"/>
    </row>
    <row r="784" spans="2:4">
      <c r="B784" s="125"/>
      <c r="C784" s="105"/>
      <c r="D784" s="105"/>
    </row>
    <row r="785" spans="2:4">
      <c r="B785" s="125"/>
      <c r="C785" s="105"/>
      <c r="D785" s="105"/>
    </row>
    <row r="786" spans="2:4">
      <c r="B786" s="125"/>
      <c r="C786" s="105"/>
      <c r="D786" s="105"/>
    </row>
    <row r="787" spans="2:4">
      <c r="B787" s="125"/>
      <c r="C787" s="105"/>
      <c r="D787" s="105"/>
    </row>
    <row r="788" spans="2:4">
      <c r="B788" s="125"/>
      <c r="C788" s="105"/>
      <c r="D788" s="105"/>
    </row>
    <row r="789" spans="2:4">
      <c r="B789" s="125"/>
      <c r="C789" s="105"/>
      <c r="D789" s="105"/>
    </row>
    <row r="790" spans="2:4">
      <c r="B790" s="125"/>
      <c r="C790" s="105"/>
      <c r="D790" s="105"/>
    </row>
    <row r="791" spans="2:4">
      <c r="B791" s="125"/>
      <c r="C791" s="105"/>
      <c r="D791" s="105"/>
    </row>
    <row r="792" spans="2:4">
      <c r="B792" s="125"/>
      <c r="C792" s="105"/>
      <c r="D792" s="105"/>
    </row>
    <row r="793" spans="2:4">
      <c r="B793" s="125"/>
      <c r="C793" s="105"/>
      <c r="D793" s="105"/>
    </row>
    <row r="794" spans="2:4">
      <c r="B794" s="125"/>
      <c r="C794" s="105"/>
      <c r="D794" s="105"/>
    </row>
    <row r="795" spans="2:4">
      <c r="B795" s="125"/>
      <c r="C795" s="105"/>
      <c r="D795" s="105"/>
    </row>
    <row r="796" spans="2:4">
      <c r="B796" s="125"/>
      <c r="C796" s="105"/>
      <c r="D796" s="105"/>
    </row>
    <row r="797" spans="2:4">
      <c r="B797" s="125"/>
      <c r="C797" s="105"/>
      <c r="D797" s="105"/>
    </row>
    <row r="798" spans="2:4">
      <c r="B798" s="125"/>
      <c r="C798" s="105"/>
      <c r="D798" s="105"/>
    </row>
    <row r="799" spans="2:4">
      <c r="B799" s="125"/>
      <c r="C799" s="105"/>
      <c r="D799" s="105"/>
    </row>
    <row r="800" spans="2:4">
      <c r="B800" s="125"/>
      <c r="C800" s="105"/>
      <c r="D800" s="105"/>
    </row>
    <row r="801" spans="2:4">
      <c r="B801" s="125"/>
      <c r="C801" s="105"/>
      <c r="D801" s="105"/>
    </row>
    <row r="802" spans="2:4">
      <c r="B802" s="125"/>
      <c r="C802" s="105"/>
      <c r="D802" s="105"/>
    </row>
    <row r="803" spans="2:4">
      <c r="B803" s="125"/>
      <c r="C803" s="105"/>
      <c r="D803" s="105"/>
    </row>
    <row r="804" spans="2:4">
      <c r="B804" s="125"/>
      <c r="C804" s="105"/>
      <c r="D804" s="105"/>
    </row>
    <row r="805" spans="2:4">
      <c r="B805" s="125"/>
      <c r="C805" s="105"/>
      <c r="D805" s="105"/>
    </row>
    <row r="806" spans="2:4">
      <c r="B806" s="125"/>
      <c r="C806" s="105"/>
      <c r="D806" s="105"/>
    </row>
    <row r="807" spans="2:4">
      <c r="B807" s="125"/>
      <c r="C807" s="105"/>
      <c r="D807" s="105"/>
    </row>
    <row r="808" spans="2:4">
      <c r="B808" s="125"/>
      <c r="C808" s="105"/>
      <c r="D808" s="105"/>
    </row>
    <row r="809" spans="2:4">
      <c r="B809" s="125"/>
      <c r="C809" s="105"/>
      <c r="D809" s="105"/>
    </row>
    <row r="810" spans="2:4">
      <c r="B810" s="125"/>
      <c r="C810" s="105"/>
      <c r="D810" s="105"/>
    </row>
    <row r="811" spans="2:4">
      <c r="B811" s="125"/>
      <c r="C811" s="105"/>
      <c r="D811" s="105"/>
    </row>
    <row r="812" spans="2:4">
      <c r="B812" s="125"/>
      <c r="C812" s="105"/>
      <c r="D812" s="105"/>
    </row>
    <row r="813" spans="2:4">
      <c r="B813" s="125"/>
      <c r="C813" s="105"/>
      <c r="D813" s="105"/>
    </row>
    <row r="814" spans="2:4">
      <c r="B814" s="125"/>
      <c r="C814" s="105"/>
      <c r="D814" s="105"/>
    </row>
    <row r="815" spans="2:4">
      <c r="B815" s="125"/>
      <c r="C815" s="105"/>
      <c r="D815" s="105"/>
    </row>
    <row r="816" spans="2:4">
      <c r="B816" s="125"/>
      <c r="C816" s="105"/>
      <c r="D816" s="105"/>
    </row>
    <row r="817" spans="2:4">
      <c r="B817" s="125"/>
      <c r="C817" s="105"/>
      <c r="D817" s="105"/>
    </row>
    <row r="818" spans="2:4">
      <c r="B818" s="125"/>
      <c r="C818" s="105"/>
      <c r="D818" s="105"/>
    </row>
    <row r="819" spans="2:4">
      <c r="B819" s="125"/>
      <c r="C819" s="105"/>
      <c r="D819" s="105"/>
    </row>
    <row r="820" spans="2:4">
      <c r="B820" s="125"/>
      <c r="C820" s="105"/>
      <c r="D820" s="105"/>
    </row>
    <row r="821" spans="2:4">
      <c r="B821" s="125"/>
      <c r="C821" s="105"/>
      <c r="D821" s="105"/>
    </row>
    <row r="822" spans="2:4">
      <c r="B822" s="125"/>
      <c r="C822" s="105"/>
      <c r="D822" s="105"/>
    </row>
    <row r="823" spans="2:4">
      <c r="B823" s="125"/>
      <c r="C823" s="105"/>
      <c r="D823" s="105"/>
    </row>
    <row r="824" spans="2:4">
      <c r="B824" s="125"/>
      <c r="C824" s="105"/>
      <c r="D824" s="105"/>
    </row>
    <row r="825" spans="2:4">
      <c r="B825" s="125"/>
      <c r="C825" s="105"/>
      <c r="D825" s="105"/>
    </row>
    <row r="826" spans="2:4">
      <c r="B826" s="125"/>
      <c r="C826" s="105"/>
      <c r="D826" s="105"/>
    </row>
    <row r="827" spans="2:4">
      <c r="B827" s="125"/>
      <c r="C827" s="105"/>
      <c r="D827" s="105"/>
    </row>
    <row r="828" spans="2:4">
      <c r="B828" s="125"/>
      <c r="C828" s="105"/>
      <c r="D828" s="105"/>
    </row>
    <row r="829" spans="2:4">
      <c r="B829" s="125"/>
      <c r="C829" s="105"/>
      <c r="D829" s="105"/>
    </row>
    <row r="830" spans="2:4">
      <c r="B830" s="125"/>
      <c r="C830" s="105"/>
      <c r="D830" s="105"/>
    </row>
    <row r="831" spans="2:4">
      <c r="B831" s="125"/>
      <c r="C831" s="105"/>
      <c r="D831" s="105"/>
    </row>
    <row r="832" spans="2:4">
      <c r="B832" s="125"/>
      <c r="C832" s="105"/>
      <c r="D832" s="105"/>
    </row>
    <row r="833" spans="2:4">
      <c r="B833" s="125"/>
      <c r="C833" s="105"/>
      <c r="D833" s="105"/>
    </row>
    <row r="834" spans="2:4">
      <c r="B834" s="125"/>
      <c r="C834" s="105"/>
      <c r="D834" s="105"/>
    </row>
    <row r="835" spans="2:4">
      <c r="B835" s="125"/>
      <c r="C835" s="105"/>
      <c r="D835" s="105"/>
    </row>
    <row r="836" spans="2:4">
      <c r="B836" s="125"/>
      <c r="C836" s="105"/>
      <c r="D836" s="105"/>
    </row>
    <row r="837" spans="2:4">
      <c r="B837" s="125"/>
      <c r="C837" s="105"/>
      <c r="D837" s="105"/>
    </row>
    <row r="838" spans="2:4">
      <c r="B838" s="125"/>
      <c r="C838" s="105"/>
      <c r="D838" s="105"/>
    </row>
    <row r="839" spans="2:4">
      <c r="B839" s="125"/>
      <c r="C839" s="105"/>
      <c r="D839" s="105"/>
    </row>
    <row r="840" spans="2:4">
      <c r="B840" s="125"/>
      <c r="C840" s="105"/>
      <c r="D840" s="105"/>
    </row>
    <row r="841" spans="2:4">
      <c r="B841" s="125"/>
      <c r="C841" s="105"/>
      <c r="D841" s="105"/>
    </row>
    <row r="842" spans="2:4">
      <c r="B842" s="125"/>
      <c r="C842" s="105"/>
      <c r="D842" s="105"/>
    </row>
    <row r="843" spans="2:4">
      <c r="B843" s="125"/>
      <c r="C843" s="105"/>
      <c r="D843" s="105"/>
    </row>
    <row r="844" spans="2:4">
      <c r="B844" s="125"/>
      <c r="C844" s="105"/>
      <c r="D844" s="105"/>
    </row>
    <row r="845" spans="2:4">
      <c r="B845" s="125"/>
      <c r="C845" s="105"/>
      <c r="D845" s="105"/>
    </row>
    <row r="846" spans="2:4">
      <c r="B846" s="125"/>
      <c r="C846" s="105"/>
      <c r="D846" s="105"/>
    </row>
    <row r="847" spans="2:4">
      <c r="B847" s="125"/>
      <c r="C847" s="105"/>
      <c r="D847" s="105"/>
    </row>
    <row r="848" spans="2:4">
      <c r="B848" s="125"/>
      <c r="C848" s="105"/>
      <c r="D848" s="105"/>
    </row>
    <row r="849" spans="2:4">
      <c r="B849" s="125"/>
      <c r="C849" s="105"/>
      <c r="D849" s="105"/>
    </row>
    <row r="850" spans="2:4">
      <c r="B850" s="125"/>
      <c r="C850" s="105"/>
      <c r="D850" s="105"/>
    </row>
    <row r="851" spans="2:4">
      <c r="B851" s="125"/>
      <c r="C851" s="105"/>
      <c r="D851" s="105"/>
    </row>
    <row r="852" spans="2:4">
      <c r="B852" s="125"/>
      <c r="C852" s="105"/>
      <c r="D852" s="105"/>
    </row>
    <row r="853" spans="2:4">
      <c r="B853" s="125"/>
      <c r="C853" s="105"/>
      <c r="D853" s="105"/>
    </row>
    <row r="854" spans="2:4">
      <c r="B854" s="125"/>
      <c r="C854" s="105"/>
      <c r="D854" s="105"/>
    </row>
    <row r="855" spans="2:4">
      <c r="B855" s="125"/>
      <c r="C855" s="105"/>
      <c r="D855" s="105"/>
    </row>
    <row r="856" spans="2:4">
      <c r="B856" s="125"/>
      <c r="C856" s="105"/>
      <c r="D856" s="105"/>
    </row>
    <row r="857" spans="2:4">
      <c r="B857" s="125"/>
      <c r="C857" s="105"/>
      <c r="D857" s="105"/>
    </row>
    <row r="858" spans="2:4">
      <c r="B858" s="125"/>
      <c r="C858" s="105"/>
      <c r="D858" s="105"/>
    </row>
    <row r="859" spans="2:4">
      <c r="B859" s="125"/>
      <c r="C859" s="105"/>
      <c r="D859" s="105"/>
    </row>
    <row r="860" spans="2:4">
      <c r="B860" s="125"/>
      <c r="C860" s="105"/>
      <c r="D860" s="105"/>
    </row>
    <row r="861" spans="2:4">
      <c r="B861" s="125"/>
      <c r="C861" s="105"/>
      <c r="D861" s="105"/>
    </row>
    <row r="862" spans="2:4">
      <c r="B862" s="125"/>
      <c r="C862" s="105"/>
      <c r="D862" s="105"/>
    </row>
    <row r="863" spans="2:4">
      <c r="B863" s="125"/>
      <c r="C863" s="105"/>
      <c r="D863" s="105"/>
    </row>
    <row r="864" spans="2:4">
      <c r="B864" s="125"/>
      <c r="C864" s="105"/>
      <c r="D864" s="105"/>
    </row>
    <row r="865" spans="2:4">
      <c r="B865" s="125"/>
      <c r="C865" s="105"/>
      <c r="D865" s="105"/>
    </row>
    <row r="866" spans="2:4">
      <c r="B866" s="125"/>
      <c r="C866" s="105"/>
      <c r="D866" s="105"/>
    </row>
    <row r="867" spans="2:4">
      <c r="B867" s="125"/>
      <c r="C867" s="105"/>
      <c r="D867" s="105"/>
    </row>
    <row r="868" spans="2:4">
      <c r="B868" s="125"/>
      <c r="C868" s="105"/>
      <c r="D868" s="105"/>
    </row>
    <row r="869" spans="2:4">
      <c r="B869" s="125"/>
      <c r="C869" s="105"/>
      <c r="D869" s="105"/>
    </row>
    <row r="870" spans="2:4">
      <c r="B870" s="125"/>
      <c r="C870" s="105"/>
      <c r="D870" s="105"/>
    </row>
    <row r="871" spans="2:4">
      <c r="B871" s="125"/>
      <c r="C871" s="105"/>
      <c r="D871" s="105"/>
    </row>
    <row r="872" spans="2:4">
      <c r="B872" s="125"/>
      <c r="C872" s="105"/>
      <c r="D872" s="105"/>
    </row>
    <row r="873" spans="2:4">
      <c r="B873" s="125"/>
      <c r="C873" s="105"/>
      <c r="D873" s="105"/>
    </row>
    <row r="874" spans="2:4">
      <c r="B874" s="125"/>
      <c r="C874" s="105"/>
      <c r="D874" s="105"/>
    </row>
    <row r="875" spans="2:4">
      <c r="B875" s="125"/>
      <c r="C875" s="105"/>
      <c r="D875" s="105"/>
    </row>
    <row r="876" spans="2:4">
      <c r="B876" s="125"/>
      <c r="C876" s="105"/>
      <c r="D876" s="105"/>
    </row>
    <row r="877" spans="2:4">
      <c r="B877" s="125"/>
      <c r="C877" s="105"/>
      <c r="D877" s="105"/>
    </row>
    <row r="878" spans="2:4">
      <c r="B878" s="125"/>
      <c r="C878" s="105"/>
      <c r="D878" s="105"/>
    </row>
    <row r="879" spans="2:4">
      <c r="B879" s="125"/>
      <c r="C879" s="105"/>
      <c r="D879" s="105"/>
    </row>
    <row r="880" spans="2:4">
      <c r="B880" s="125"/>
      <c r="C880" s="105"/>
      <c r="D880" s="105"/>
    </row>
    <row r="881" spans="2:4">
      <c r="B881" s="125"/>
      <c r="C881" s="105"/>
      <c r="D881" s="105"/>
    </row>
    <row r="882" spans="2:4">
      <c r="B882" s="125"/>
      <c r="C882" s="105"/>
      <c r="D882" s="105"/>
    </row>
    <row r="883" spans="2:4">
      <c r="B883" s="125"/>
      <c r="C883" s="105"/>
      <c r="D883" s="105"/>
    </row>
    <row r="884" spans="2:4">
      <c r="B884" s="125"/>
      <c r="C884" s="105"/>
      <c r="D884" s="105"/>
    </row>
    <row r="885" spans="2:4">
      <c r="B885" s="125"/>
      <c r="C885" s="105"/>
      <c r="D885" s="105"/>
    </row>
    <row r="886" spans="2:4">
      <c r="B886" s="125"/>
      <c r="C886" s="105"/>
      <c r="D886" s="105"/>
    </row>
    <row r="887" spans="2:4">
      <c r="B887" s="125"/>
      <c r="C887" s="105"/>
      <c r="D887" s="105"/>
    </row>
    <row r="888" spans="2:4">
      <c r="B888" s="125"/>
      <c r="C888" s="105"/>
      <c r="D888" s="105"/>
    </row>
    <row r="889" spans="2:4">
      <c r="B889" s="125"/>
      <c r="C889" s="105"/>
      <c r="D889" s="105"/>
    </row>
    <row r="890" spans="2:4">
      <c r="B890" s="125"/>
      <c r="C890" s="105"/>
      <c r="D890" s="105"/>
    </row>
    <row r="891" spans="2:4">
      <c r="B891" s="125"/>
      <c r="C891" s="105"/>
      <c r="D891" s="105"/>
    </row>
    <row r="892" spans="2:4">
      <c r="B892" s="125"/>
      <c r="C892" s="105"/>
      <c r="D892" s="105"/>
    </row>
    <row r="893" spans="2:4">
      <c r="B893" s="125"/>
      <c r="C893" s="105"/>
      <c r="D893" s="105"/>
    </row>
    <row r="894" spans="2:4">
      <c r="B894" s="125"/>
      <c r="C894" s="105"/>
      <c r="D894" s="105"/>
    </row>
    <row r="895" spans="2:4">
      <c r="B895" s="125"/>
      <c r="C895" s="105"/>
      <c r="D895" s="105"/>
    </row>
    <row r="896" spans="2:4">
      <c r="B896" s="125"/>
      <c r="C896" s="105"/>
      <c r="D896" s="105"/>
    </row>
    <row r="897" spans="2:4">
      <c r="B897" s="125"/>
      <c r="C897" s="105"/>
      <c r="D897" s="105"/>
    </row>
    <row r="898" spans="2:4">
      <c r="B898" s="125"/>
      <c r="C898" s="105"/>
      <c r="D898" s="105"/>
    </row>
    <row r="899" spans="2:4">
      <c r="B899" s="125"/>
      <c r="C899" s="105"/>
      <c r="D899" s="105"/>
    </row>
    <row r="900" spans="2:4">
      <c r="B900" s="125"/>
      <c r="C900" s="105"/>
      <c r="D900" s="105"/>
    </row>
    <row r="901" spans="2:4">
      <c r="B901" s="125"/>
      <c r="C901" s="105"/>
      <c r="D901" s="105"/>
    </row>
    <row r="902" spans="2:4">
      <c r="B902" s="125"/>
      <c r="C902" s="105"/>
      <c r="D902" s="105"/>
    </row>
    <row r="903" spans="2:4">
      <c r="B903" s="125"/>
      <c r="C903" s="105"/>
      <c r="D903" s="105"/>
    </row>
    <row r="904" spans="2:4">
      <c r="B904" s="125"/>
      <c r="C904" s="105"/>
      <c r="D904" s="105"/>
    </row>
    <row r="905" spans="2:4">
      <c r="B905" s="125"/>
      <c r="C905" s="105"/>
      <c r="D905" s="105"/>
    </row>
    <row r="906" spans="2:4">
      <c r="B906" s="125"/>
      <c r="C906" s="105"/>
      <c r="D906" s="105"/>
    </row>
    <row r="907" spans="2:4">
      <c r="B907" s="125"/>
      <c r="C907" s="105"/>
      <c r="D907" s="105"/>
    </row>
    <row r="908" spans="2:4">
      <c r="B908" s="125"/>
      <c r="C908" s="105"/>
      <c r="D908" s="105"/>
    </row>
    <row r="909" spans="2:4">
      <c r="B909" s="125"/>
      <c r="C909" s="105"/>
      <c r="D909" s="105"/>
    </row>
    <row r="910" spans="2:4">
      <c r="B910" s="125"/>
      <c r="C910" s="105"/>
      <c r="D910" s="105"/>
    </row>
    <row r="911" spans="2:4">
      <c r="B911" s="125"/>
      <c r="C911" s="105"/>
      <c r="D911" s="105"/>
    </row>
    <row r="912" spans="2:4">
      <c r="B912" s="125"/>
      <c r="C912" s="105"/>
      <c r="D912" s="105"/>
    </row>
    <row r="913" spans="2:4">
      <c r="B913" s="125"/>
      <c r="C913" s="105"/>
      <c r="D913" s="105"/>
    </row>
    <row r="914" spans="2:4">
      <c r="B914" s="125"/>
      <c r="C914" s="105"/>
      <c r="D914" s="105"/>
    </row>
    <row r="915" spans="2:4">
      <c r="B915" s="125"/>
      <c r="C915" s="105"/>
      <c r="D915" s="105"/>
    </row>
    <row r="916" spans="2:4">
      <c r="B916" s="125"/>
      <c r="C916" s="105"/>
      <c r="D916" s="105"/>
    </row>
    <row r="917" spans="2:4">
      <c r="B917" s="125"/>
      <c r="C917" s="105"/>
      <c r="D917" s="105"/>
    </row>
    <row r="918" spans="2:4">
      <c r="B918" s="125"/>
      <c r="C918" s="105"/>
      <c r="D918" s="105"/>
    </row>
    <row r="919" spans="2:4">
      <c r="B919" s="125"/>
      <c r="C919" s="105"/>
      <c r="D919" s="105"/>
    </row>
    <row r="920" spans="2:4">
      <c r="B920" s="125"/>
      <c r="C920" s="105"/>
      <c r="D920" s="105"/>
    </row>
    <row r="921" spans="2:4">
      <c r="B921" s="125"/>
      <c r="C921" s="105"/>
      <c r="D921" s="105"/>
    </row>
    <row r="922" spans="2:4">
      <c r="B922" s="125"/>
      <c r="C922" s="105"/>
      <c r="D922" s="105"/>
    </row>
    <row r="923" spans="2:4">
      <c r="B923" s="125"/>
      <c r="C923" s="105"/>
      <c r="D923" s="105"/>
    </row>
    <row r="924" spans="2:4">
      <c r="B924" s="125"/>
      <c r="C924" s="105"/>
      <c r="D924" s="105"/>
    </row>
    <row r="925" spans="2:4">
      <c r="B925" s="125"/>
      <c r="C925" s="105"/>
      <c r="D925" s="105"/>
    </row>
    <row r="926" spans="2:4">
      <c r="B926" s="125"/>
      <c r="C926" s="105"/>
      <c r="D926" s="105"/>
    </row>
    <row r="927" spans="2:4">
      <c r="B927" s="125"/>
      <c r="C927" s="105"/>
      <c r="D927" s="105"/>
    </row>
    <row r="928" spans="2:4">
      <c r="B928" s="125"/>
      <c r="C928" s="105"/>
      <c r="D928" s="105"/>
    </row>
    <row r="929" spans="2:4">
      <c r="B929" s="125"/>
      <c r="C929" s="105"/>
      <c r="D929" s="105"/>
    </row>
    <row r="930" spans="2:4">
      <c r="B930" s="125"/>
      <c r="C930" s="105"/>
      <c r="D930" s="105"/>
    </row>
    <row r="931" spans="2:4">
      <c r="B931" s="125"/>
      <c r="C931" s="105"/>
      <c r="D931" s="105"/>
    </row>
    <row r="932" spans="2:4">
      <c r="B932" s="125"/>
      <c r="C932" s="105"/>
      <c r="D932" s="105"/>
    </row>
    <row r="933" spans="2:4">
      <c r="B933" s="125"/>
      <c r="C933" s="105"/>
      <c r="D933" s="105"/>
    </row>
    <row r="934" spans="2:4">
      <c r="B934" s="125"/>
      <c r="C934" s="105"/>
      <c r="D934" s="105"/>
    </row>
    <row r="935" spans="2:4">
      <c r="B935" s="125"/>
      <c r="C935" s="105"/>
      <c r="D935" s="105"/>
    </row>
    <row r="936" spans="2:4">
      <c r="B936" s="125"/>
      <c r="C936" s="105"/>
      <c r="D936" s="105"/>
    </row>
    <row r="937" spans="2:4">
      <c r="B937" s="125"/>
      <c r="C937" s="105"/>
      <c r="D937" s="105"/>
    </row>
    <row r="938" spans="2:4">
      <c r="B938" s="125"/>
      <c r="C938" s="105"/>
      <c r="D938" s="105"/>
    </row>
    <row r="939" spans="2:4">
      <c r="B939" s="125"/>
      <c r="C939" s="105"/>
      <c r="D939" s="105"/>
    </row>
    <row r="940" spans="2:4">
      <c r="B940" s="125"/>
      <c r="C940" s="105"/>
      <c r="D940" s="105"/>
    </row>
    <row r="941" spans="2:4">
      <c r="B941" s="125"/>
      <c r="C941" s="105"/>
      <c r="D941" s="105"/>
    </row>
    <row r="942" spans="2:4">
      <c r="B942" s="125"/>
      <c r="C942" s="105"/>
      <c r="D942" s="105"/>
    </row>
    <row r="943" spans="2:4">
      <c r="B943" s="125"/>
      <c r="C943" s="105"/>
      <c r="D943" s="105"/>
    </row>
    <row r="944" spans="2:4">
      <c r="B944" s="125"/>
      <c r="C944" s="105"/>
      <c r="D944" s="105"/>
    </row>
    <row r="945" spans="2:4">
      <c r="B945" s="125"/>
      <c r="C945" s="105"/>
      <c r="D945" s="105"/>
    </row>
    <row r="946" spans="2:4">
      <c r="B946" s="125"/>
      <c r="C946" s="105"/>
      <c r="D946" s="105"/>
    </row>
    <row r="947" spans="2:4">
      <c r="B947" s="125"/>
      <c r="C947" s="105"/>
      <c r="D947" s="105"/>
    </row>
    <row r="948" spans="2:4">
      <c r="B948" s="125"/>
      <c r="C948" s="105"/>
      <c r="D948" s="105"/>
    </row>
    <row r="949" spans="2:4">
      <c r="B949" s="125"/>
      <c r="C949" s="105"/>
      <c r="D949" s="105"/>
    </row>
    <row r="950" spans="2:4">
      <c r="B950" s="125"/>
      <c r="C950" s="105"/>
      <c r="D950" s="105"/>
    </row>
    <row r="951" spans="2:4">
      <c r="B951" s="125"/>
      <c r="C951" s="105"/>
      <c r="D951" s="105"/>
    </row>
    <row r="952" spans="2:4">
      <c r="B952" s="125"/>
      <c r="C952" s="105"/>
      <c r="D952" s="105"/>
    </row>
    <row r="953" spans="2:4">
      <c r="B953" s="125"/>
      <c r="C953" s="105"/>
      <c r="D953" s="105"/>
    </row>
    <row r="954" spans="2:4">
      <c r="B954" s="125"/>
      <c r="C954" s="105"/>
      <c r="D954" s="105"/>
    </row>
    <row r="955" spans="2:4">
      <c r="B955" s="125"/>
      <c r="C955" s="105"/>
      <c r="D955" s="105"/>
    </row>
    <row r="956" spans="2:4">
      <c r="B956" s="125"/>
      <c r="C956" s="105"/>
      <c r="D956" s="105"/>
    </row>
    <row r="957" spans="2:4">
      <c r="B957" s="125"/>
      <c r="C957" s="105"/>
      <c r="D957" s="105"/>
    </row>
    <row r="958" spans="2:4">
      <c r="B958" s="125"/>
      <c r="C958" s="105"/>
      <c r="D958" s="105"/>
    </row>
    <row r="959" spans="2:4">
      <c r="B959" s="125"/>
      <c r="C959" s="105"/>
      <c r="D959" s="105"/>
    </row>
    <row r="960" spans="2:4">
      <c r="B960" s="125"/>
      <c r="C960" s="105"/>
      <c r="D960" s="105"/>
    </row>
    <row r="961" spans="2:4">
      <c r="B961" s="125"/>
      <c r="C961" s="105"/>
      <c r="D961" s="105"/>
    </row>
    <row r="962" spans="2:4">
      <c r="B962" s="125"/>
      <c r="C962" s="105"/>
      <c r="D962" s="105"/>
    </row>
    <row r="963" spans="2:4">
      <c r="B963" s="125"/>
      <c r="C963" s="105"/>
      <c r="D963" s="105"/>
    </row>
    <row r="964" spans="2:4">
      <c r="B964" s="125"/>
      <c r="C964" s="105"/>
      <c r="D964" s="105"/>
    </row>
    <row r="965" spans="2:4">
      <c r="B965" s="125"/>
      <c r="C965" s="105"/>
      <c r="D965" s="105"/>
    </row>
    <row r="966" spans="2:4">
      <c r="B966" s="125"/>
      <c r="C966" s="105"/>
      <c r="D966" s="105"/>
    </row>
    <row r="967" spans="2:4">
      <c r="B967" s="125"/>
      <c r="C967" s="105"/>
      <c r="D967" s="105"/>
    </row>
  </sheetData>
  <sheetProtection sheet="1" objects="1" scenarios="1"/>
  <mergeCells count="1">
    <mergeCell ref="B6:D6"/>
  </mergeCells>
  <phoneticPr fontId="3" type="noConversion"/>
  <conditionalFormatting sqref="B10">
    <cfRule type="cellIs" dxfId="2" priority="3" operator="equal">
      <formula>"NR3"</formula>
    </cfRule>
  </conditionalFormatting>
  <conditionalFormatting sqref="B11">
    <cfRule type="cellIs" dxfId="1" priority="2" operator="equal">
      <formula>"NR3"</formula>
    </cfRule>
  </conditionalFormatting>
  <conditionalFormatting sqref="B12:B15">
    <cfRule type="cellIs" dxfId="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2148</v>
      </c>
    </row>
    <row r="6" spans="2:16" ht="26.25" customHeight="1">
      <c r="B6" s="148" t="s">
        <v>173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2" t="s">
        <v>113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99</v>
      </c>
      <c r="H7" s="30" t="s">
        <v>18</v>
      </c>
      <c r="I7" s="30" t="s">
        <v>98</v>
      </c>
      <c r="J7" s="30" t="s">
        <v>17</v>
      </c>
      <c r="K7" s="30" t="s">
        <v>171</v>
      </c>
      <c r="L7" s="30" t="s">
        <v>192</v>
      </c>
      <c r="M7" s="30" t="s">
        <v>172</v>
      </c>
      <c r="N7" s="30" t="s">
        <v>56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23" t="s">
        <v>203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3" t="s">
        <v>193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5"/>
      <c r="C110" s="12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6"/>
  <sheetViews>
    <sheetView rightToLeft="1" zoomScale="85" zoomScaleNormal="85" workbookViewId="0">
      <selection activeCell="J18" sqref="J1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139</v>
      </c>
      <c r="C1" s="77" t="s" vm="1">
        <v>204</v>
      </c>
    </row>
    <row r="2" spans="2:12">
      <c r="B2" s="56" t="s">
        <v>138</v>
      </c>
      <c r="C2" s="77" t="s">
        <v>205</v>
      </c>
    </row>
    <row r="3" spans="2:12">
      <c r="B3" s="56" t="s">
        <v>140</v>
      </c>
      <c r="C3" s="77" t="s">
        <v>206</v>
      </c>
    </row>
    <row r="4" spans="2:12">
      <c r="B4" s="56" t="s">
        <v>141</v>
      </c>
      <c r="C4" s="77">
        <v>2148</v>
      </c>
    </row>
    <row r="6" spans="2:12" ht="26.25" customHeight="1">
      <c r="B6" s="137" t="s">
        <v>162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2:12" s="3" customFormat="1" ht="63">
      <c r="B7" s="12" t="s">
        <v>112</v>
      </c>
      <c r="C7" s="13" t="s">
        <v>43</v>
      </c>
      <c r="D7" s="13" t="s">
        <v>114</v>
      </c>
      <c r="E7" s="13" t="s">
        <v>15</v>
      </c>
      <c r="F7" s="13" t="s">
        <v>61</v>
      </c>
      <c r="G7" s="13" t="s">
        <v>98</v>
      </c>
      <c r="H7" s="13" t="s">
        <v>17</v>
      </c>
      <c r="I7" s="13" t="s">
        <v>19</v>
      </c>
      <c r="J7" s="13" t="s">
        <v>57</v>
      </c>
      <c r="K7" s="13" t="s">
        <v>142</v>
      </c>
      <c r="L7" s="13" t="s">
        <v>143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190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106" t="s">
        <v>42</v>
      </c>
      <c r="C10" s="107"/>
      <c r="D10" s="107"/>
      <c r="E10" s="107"/>
      <c r="F10" s="107"/>
      <c r="G10" s="107"/>
      <c r="H10" s="107"/>
      <c r="I10" s="107"/>
      <c r="J10" s="108">
        <f>J11</f>
        <v>117.65682040799999</v>
      </c>
      <c r="K10" s="111">
        <f>J10/$J$10</f>
        <v>1</v>
      </c>
      <c r="L10" s="111">
        <f>J10/'סכום נכסי הקרן'!$C$42</f>
        <v>3.0461455539718178E-2</v>
      </c>
    </row>
    <row r="11" spans="2:12">
      <c r="B11" s="109" t="s">
        <v>184</v>
      </c>
      <c r="C11" s="107"/>
      <c r="D11" s="107"/>
      <c r="E11" s="107"/>
      <c r="F11" s="107"/>
      <c r="G11" s="107"/>
      <c r="H11" s="107"/>
      <c r="I11" s="107"/>
      <c r="J11" s="108">
        <f>J19+J12</f>
        <v>117.65682040799999</v>
      </c>
      <c r="K11" s="111">
        <f t="shared" ref="K11:K17" si="0">J11/$J$10</f>
        <v>1</v>
      </c>
      <c r="L11" s="111">
        <f>J11/'סכום נכסי הקרן'!$C$42</f>
        <v>3.0461455539718178E-2</v>
      </c>
    </row>
    <row r="12" spans="2:12">
      <c r="B12" s="100" t="s">
        <v>40</v>
      </c>
      <c r="C12" s="81"/>
      <c r="D12" s="81"/>
      <c r="E12" s="81"/>
      <c r="F12" s="81"/>
      <c r="G12" s="81"/>
      <c r="H12" s="81"/>
      <c r="I12" s="81"/>
      <c r="J12" s="90">
        <f>SUM(J13:J17)</f>
        <v>102.684088178</v>
      </c>
      <c r="K12" s="91">
        <f t="shared" si="0"/>
        <v>0.87274233505479015</v>
      </c>
      <c r="L12" s="91">
        <f>J12/'סכום נכסי הקרן'!$C$42</f>
        <v>2.6585001836901316E-2</v>
      </c>
    </row>
    <row r="13" spans="2:12">
      <c r="B13" s="86" t="s">
        <v>1241</v>
      </c>
      <c r="C13" s="83" t="s">
        <v>1242</v>
      </c>
      <c r="D13" s="83">
        <v>11</v>
      </c>
      <c r="E13" s="83" t="s">
        <v>295</v>
      </c>
      <c r="F13" s="83" t="s">
        <v>296</v>
      </c>
      <c r="G13" s="96" t="s">
        <v>126</v>
      </c>
      <c r="H13" s="97">
        <v>0</v>
      </c>
      <c r="I13" s="97">
        <v>0</v>
      </c>
      <c r="J13" s="93">
        <v>0.12880794599999998</v>
      </c>
      <c r="K13" s="94">
        <f t="shared" si="0"/>
        <v>1.0947767035802182E-3</v>
      </c>
      <c r="L13" s="94">
        <f>J13/'סכום נכסי הקרן'!$C$42</f>
        <v>3.3348491882028049E-5</v>
      </c>
    </row>
    <row r="14" spans="2:12">
      <c r="B14" s="86" t="s">
        <v>1243</v>
      </c>
      <c r="C14" s="83" t="s">
        <v>1244</v>
      </c>
      <c r="D14" s="83">
        <v>12</v>
      </c>
      <c r="E14" s="83" t="s">
        <v>295</v>
      </c>
      <c r="F14" s="83" t="s">
        <v>296</v>
      </c>
      <c r="G14" s="96" t="s">
        <v>126</v>
      </c>
      <c r="H14" s="97">
        <v>0</v>
      </c>
      <c r="I14" s="97">
        <v>0</v>
      </c>
      <c r="J14" s="93">
        <v>16.555003360999997</v>
      </c>
      <c r="K14" s="94">
        <f t="shared" si="0"/>
        <v>0.14070585371584929</v>
      </c>
      <c r="L14" s="94">
        <f>J14/'סכום נכסי הקרן'!$C$42</f>
        <v>4.2861051071434331E-3</v>
      </c>
    </row>
    <row r="15" spans="2:12">
      <c r="B15" s="86" t="s">
        <v>1245</v>
      </c>
      <c r="C15" s="83" t="s">
        <v>1246</v>
      </c>
      <c r="D15" s="83">
        <v>10</v>
      </c>
      <c r="E15" s="83" t="s">
        <v>295</v>
      </c>
      <c r="F15" s="83" t="s">
        <v>296</v>
      </c>
      <c r="G15" s="96" t="s">
        <v>126</v>
      </c>
      <c r="H15" s="97">
        <v>0</v>
      </c>
      <c r="I15" s="97">
        <v>0</v>
      </c>
      <c r="J15" s="93">
        <v>63.454704928999995</v>
      </c>
      <c r="K15" s="94">
        <f t="shared" si="0"/>
        <v>0.53932024262560674</v>
      </c>
      <c r="L15" s="94">
        <f>J15/'סכום נכסי הקרן'!$C$42</f>
        <v>1.642847959240994E-2</v>
      </c>
    </row>
    <row r="16" spans="2:12">
      <c r="B16" s="86" t="s">
        <v>1247</v>
      </c>
      <c r="C16" s="83" t="s">
        <v>1248</v>
      </c>
      <c r="D16" s="83">
        <v>20</v>
      </c>
      <c r="E16" s="83" t="s">
        <v>295</v>
      </c>
      <c r="F16" s="83" t="s">
        <v>296</v>
      </c>
      <c r="G16" s="96" t="s">
        <v>126</v>
      </c>
      <c r="H16" s="97">
        <v>0</v>
      </c>
      <c r="I16" s="97">
        <v>0</v>
      </c>
      <c r="J16" s="93">
        <v>17.380113942000005</v>
      </c>
      <c r="K16" s="94">
        <f t="shared" si="0"/>
        <v>0.14771871177319573</v>
      </c>
      <c r="L16" s="94">
        <f>J16/'סכום נכסי הקרן'!$C$42</f>
        <v>4.4997269710636461E-3</v>
      </c>
    </row>
    <row r="17" spans="2:12">
      <c r="B17" s="86" t="s">
        <v>1249</v>
      </c>
      <c r="C17" s="83" t="s">
        <v>1250</v>
      </c>
      <c r="D17" s="83">
        <v>26</v>
      </c>
      <c r="E17" s="83" t="s">
        <v>295</v>
      </c>
      <c r="F17" s="83" t="s">
        <v>296</v>
      </c>
      <c r="G17" s="96" t="s">
        <v>126</v>
      </c>
      <c r="H17" s="97">
        <v>0</v>
      </c>
      <c r="I17" s="97">
        <v>0</v>
      </c>
      <c r="J17" s="93">
        <v>5.1654580000000001</v>
      </c>
      <c r="K17" s="94">
        <f t="shared" si="0"/>
        <v>4.3902750236558138E-2</v>
      </c>
      <c r="L17" s="94">
        <f>J17/'סכום נכסי הקרן'!$C$42</f>
        <v>1.3373416744022675E-3</v>
      </c>
    </row>
    <row r="18" spans="2:12">
      <c r="B18" s="82"/>
      <c r="C18" s="83"/>
      <c r="D18" s="83"/>
      <c r="E18" s="83"/>
      <c r="F18" s="83"/>
      <c r="G18" s="83"/>
      <c r="H18" s="83"/>
      <c r="I18" s="83"/>
      <c r="J18" s="83"/>
      <c r="K18" s="94"/>
      <c r="L18" s="83"/>
    </row>
    <row r="19" spans="2:12">
      <c r="B19" s="100" t="s">
        <v>41</v>
      </c>
      <c r="C19" s="81"/>
      <c r="D19" s="81"/>
      <c r="E19" s="81"/>
      <c r="F19" s="81"/>
      <c r="G19" s="81"/>
      <c r="H19" s="81"/>
      <c r="I19" s="81"/>
      <c r="J19" s="90">
        <f>SUM(J20:J29)</f>
        <v>14.972732229999998</v>
      </c>
      <c r="K19" s="91">
        <f t="shared" ref="K19:K29" si="1">J19/$J$10</f>
        <v>0.1272576649452099</v>
      </c>
      <c r="L19" s="91">
        <f>J19/'סכום נכסי הקרן'!$C$42</f>
        <v>3.8764537028168644E-3</v>
      </c>
    </row>
    <row r="20" spans="2:12">
      <c r="B20" s="86" t="s">
        <v>1243</v>
      </c>
      <c r="C20" s="83" t="s">
        <v>1252</v>
      </c>
      <c r="D20" s="83">
        <v>12</v>
      </c>
      <c r="E20" s="83" t="s">
        <v>295</v>
      </c>
      <c r="F20" s="83" t="s">
        <v>296</v>
      </c>
      <c r="G20" s="96" t="s">
        <v>125</v>
      </c>
      <c r="H20" s="97">
        <v>0</v>
      </c>
      <c r="I20" s="97">
        <v>0</v>
      </c>
      <c r="J20" s="93">
        <v>3.6050809999999996E-3</v>
      </c>
      <c r="K20" s="94">
        <f t="shared" si="1"/>
        <v>3.0640646139328062E-5</v>
      </c>
      <c r="L20" s="94">
        <f>J20/'סכום נכסי הקרן'!$C$42</f>
        <v>9.3335868008137908E-7</v>
      </c>
    </row>
    <row r="21" spans="2:12">
      <c r="B21" s="86" t="s">
        <v>1243</v>
      </c>
      <c r="C21" s="83" t="s">
        <v>1253</v>
      </c>
      <c r="D21" s="83">
        <v>12</v>
      </c>
      <c r="E21" s="83" t="s">
        <v>295</v>
      </c>
      <c r="F21" s="83" t="s">
        <v>296</v>
      </c>
      <c r="G21" s="96" t="s">
        <v>127</v>
      </c>
      <c r="H21" s="97">
        <v>0</v>
      </c>
      <c r="I21" s="97">
        <v>0</v>
      </c>
      <c r="J21" s="93">
        <v>3.7075606059999995</v>
      </c>
      <c r="K21" s="94">
        <f t="shared" si="1"/>
        <v>3.1511650520073944E-2</v>
      </c>
      <c r="L21" s="94">
        <f>J21/'סכום נכסי הקרן'!$C$42</f>
        <v>9.5989074130036964E-4</v>
      </c>
    </row>
    <row r="22" spans="2:12">
      <c r="B22" s="86" t="s">
        <v>1245</v>
      </c>
      <c r="C22" s="83" t="s">
        <v>1254</v>
      </c>
      <c r="D22" s="83">
        <v>10</v>
      </c>
      <c r="E22" s="83" t="s">
        <v>295</v>
      </c>
      <c r="F22" s="83" t="s">
        <v>296</v>
      </c>
      <c r="G22" s="96" t="s">
        <v>127</v>
      </c>
      <c r="H22" s="97">
        <v>0</v>
      </c>
      <c r="I22" s="97">
        <v>0</v>
      </c>
      <c r="J22" s="93">
        <v>0.55677746799999983</v>
      </c>
      <c r="K22" s="94">
        <f t="shared" si="1"/>
        <v>4.7322158296412894E-3</v>
      </c>
      <c r="L22" s="94">
        <f>J22/'סכום נכסי הקרן'!$C$42</f>
        <v>1.441501820989687E-4</v>
      </c>
    </row>
    <row r="23" spans="2:12">
      <c r="B23" s="86" t="s">
        <v>1245</v>
      </c>
      <c r="C23" s="83" t="s">
        <v>1255</v>
      </c>
      <c r="D23" s="83">
        <v>10</v>
      </c>
      <c r="E23" s="83" t="s">
        <v>295</v>
      </c>
      <c r="F23" s="83" t="s">
        <v>296</v>
      </c>
      <c r="G23" s="96" t="s">
        <v>128</v>
      </c>
      <c r="H23" s="97">
        <v>0</v>
      </c>
      <c r="I23" s="97">
        <v>0</v>
      </c>
      <c r="J23" s="93">
        <v>0.10460284799999998</v>
      </c>
      <c r="K23" s="94">
        <f t="shared" si="1"/>
        <v>8.8905044040173294E-4</v>
      </c>
      <c r="L23" s="94">
        <f>J23/'סכום נכסי הקרן'!$C$42</f>
        <v>2.7081770462864251E-5</v>
      </c>
    </row>
    <row r="24" spans="2:12">
      <c r="B24" s="86" t="s">
        <v>1245</v>
      </c>
      <c r="C24" s="83" t="s">
        <v>1256</v>
      </c>
      <c r="D24" s="83">
        <v>10</v>
      </c>
      <c r="E24" s="83" t="s">
        <v>295</v>
      </c>
      <c r="F24" s="83" t="s">
        <v>296</v>
      </c>
      <c r="G24" s="96" t="s">
        <v>125</v>
      </c>
      <c r="H24" s="97">
        <v>0</v>
      </c>
      <c r="I24" s="97">
        <v>0</v>
      </c>
      <c r="J24" s="93">
        <v>9.5019316299999996</v>
      </c>
      <c r="K24" s="94">
        <f t="shared" si="1"/>
        <v>8.0759717941127726E-2</v>
      </c>
      <c r="L24" s="94">
        <f>J24/'סכום נכסי הקרן'!$C$42</f>
        <v>2.4600585574638427E-3</v>
      </c>
    </row>
    <row r="25" spans="2:12">
      <c r="B25" s="86" t="s">
        <v>1247</v>
      </c>
      <c r="C25" s="83" t="s">
        <v>1257</v>
      </c>
      <c r="D25" s="83">
        <v>20</v>
      </c>
      <c r="E25" s="83" t="s">
        <v>295</v>
      </c>
      <c r="F25" s="83" t="s">
        <v>296</v>
      </c>
      <c r="G25" s="96" t="s">
        <v>127</v>
      </c>
      <c r="H25" s="97">
        <v>0</v>
      </c>
      <c r="I25" s="97">
        <v>0</v>
      </c>
      <c r="J25" s="93">
        <v>2.4627899999999996E-4</v>
      </c>
      <c r="K25" s="94">
        <f t="shared" si="1"/>
        <v>2.0931978201176548E-6</v>
      </c>
      <c r="L25" s="94">
        <f>J25/'סכום נכסי הקרן'!$C$42</f>
        <v>6.3761852333348947E-8</v>
      </c>
    </row>
    <row r="26" spans="2:12">
      <c r="B26" s="86" t="s">
        <v>1247</v>
      </c>
      <c r="C26" s="83" t="s">
        <v>1258</v>
      </c>
      <c r="D26" s="83">
        <v>20</v>
      </c>
      <c r="E26" s="83" t="s">
        <v>295</v>
      </c>
      <c r="F26" s="83" t="s">
        <v>296</v>
      </c>
      <c r="G26" s="96" t="s">
        <v>125</v>
      </c>
      <c r="H26" s="97">
        <v>0</v>
      </c>
      <c r="I26" s="97">
        <v>0</v>
      </c>
      <c r="J26" s="93">
        <v>0.12293418499999999</v>
      </c>
      <c r="K26" s="94">
        <f t="shared" si="1"/>
        <v>1.0448538773502429E-3</v>
      </c>
      <c r="L26" s="94">
        <f>J26/'סכום נכסי הקרן'!$C$42</f>
        <v>3.1827769930406579E-5</v>
      </c>
    </row>
    <row r="27" spans="2:12">
      <c r="B27" s="86" t="s">
        <v>1247</v>
      </c>
      <c r="C27" s="83" t="s">
        <v>1251</v>
      </c>
      <c r="D27" s="83">
        <v>20</v>
      </c>
      <c r="E27" s="83" t="s">
        <v>295</v>
      </c>
      <c r="F27" s="83" t="s">
        <v>296</v>
      </c>
      <c r="G27" s="96" t="s">
        <v>128</v>
      </c>
      <c r="H27" s="97">
        <v>0</v>
      </c>
      <c r="I27" s="97">
        <v>0</v>
      </c>
      <c r="J27" s="93">
        <v>3.6154132999999991E-2</v>
      </c>
      <c r="K27" s="94">
        <f t="shared" si="1"/>
        <v>3.0728463402825151E-4</v>
      </c>
      <c r="L27" s="94">
        <f>J27/'סכום נכסי הקרן'!$C$42</f>
        <v>9.3603372174901549E-6</v>
      </c>
    </row>
    <row r="28" spans="2:12">
      <c r="B28" s="86" t="s">
        <v>1249</v>
      </c>
      <c r="C28" s="83" t="s">
        <v>1259</v>
      </c>
      <c r="D28" s="83">
        <v>26</v>
      </c>
      <c r="E28" s="83" t="s">
        <v>295</v>
      </c>
      <c r="F28" s="83" t="s">
        <v>296</v>
      </c>
      <c r="G28" s="96" t="s">
        <v>125</v>
      </c>
      <c r="H28" s="97">
        <v>0</v>
      </c>
      <c r="I28" s="97">
        <v>0</v>
      </c>
      <c r="J28" s="93">
        <v>0.59882999999999997</v>
      </c>
      <c r="K28" s="94">
        <f t="shared" si="1"/>
        <v>5.0896326955244065E-3</v>
      </c>
      <c r="L28" s="94">
        <f>J28/'סכום נכסי הקרן'!$C$42</f>
        <v>1.5503762006821269E-4</v>
      </c>
    </row>
    <row r="29" spans="2:12">
      <c r="B29" s="86" t="s">
        <v>1249</v>
      </c>
      <c r="C29" s="83" t="s">
        <v>1260</v>
      </c>
      <c r="D29" s="83">
        <v>26</v>
      </c>
      <c r="E29" s="83" t="s">
        <v>295</v>
      </c>
      <c r="F29" s="83" t="s">
        <v>296</v>
      </c>
      <c r="G29" s="96" t="s">
        <v>127</v>
      </c>
      <c r="H29" s="97">
        <v>0</v>
      </c>
      <c r="I29" s="97">
        <v>0</v>
      </c>
      <c r="J29" s="93">
        <v>0.34008999999999989</v>
      </c>
      <c r="K29" s="94">
        <f t="shared" si="1"/>
        <v>2.8905251631028755E-3</v>
      </c>
      <c r="L29" s="94">
        <f>J29/'סכום נכסי הקרן'!$C$42</f>
        <v>8.804960374229487E-5</v>
      </c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123" t="s">
        <v>203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124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25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25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25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25"/>
      <c r="C410" s="12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25"/>
      <c r="C411" s="12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25"/>
      <c r="C412" s="12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25"/>
      <c r="C413" s="12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25"/>
      <c r="C414" s="12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25"/>
      <c r="C415" s="12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25"/>
      <c r="C416" s="12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25"/>
      <c r="C417" s="12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25"/>
      <c r="C418" s="12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25"/>
      <c r="C419" s="12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25"/>
      <c r="C420" s="12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25"/>
      <c r="C421" s="12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25"/>
      <c r="C422" s="12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25"/>
      <c r="C423" s="12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25"/>
      <c r="C424" s="12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25"/>
      <c r="C425" s="12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25"/>
      <c r="C426" s="12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25"/>
      <c r="C427" s="12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25"/>
      <c r="C428" s="12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25"/>
      <c r="C429" s="12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25"/>
      <c r="C430" s="12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25"/>
      <c r="C431" s="12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25"/>
      <c r="C432" s="12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25"/>
      <c r="C433" s="12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25"/>
      <c r="C434" s="12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25"/>
      <c r="C435" s="12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25"/>
      <c r="C436" s="12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25"/>
      <c r="C437" s="12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25"/>
      <c r="C438" s="12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25"/>
      <c r="C439" s="12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B440" s="125"/>
      <c r="C440" s="125"/>
      <c r="D440" s="105"/>
      <c r="E440" s="105"/>
      <c r="F440" s="105"/>
      <c r="G440" s="105"/>
      <c r="H440" s="105"/>
      <c r="I440" s="105"/>
      <c r="J440" s="105"/>
      <c r="K440" s="105"/>
      <c r="L440" s="105"/>
    </row>
    <row r="441" spans="2:12">
      <c r="B441" s="125"/>
      <c r="C441" s="125"/>
      <c r="D441" s="105"/>
      <c r="E441" s="105"/>
      <c r="F441" s="105"/>
      <c r="G441" s="105"/>
      <c r="H441" s="105"/>
      <c r="I441" s="105"/>
      <c r="J441" s="105"/>
      <c r="K441" s="105"/>
      <c r="L441" s="105"/>
    </row>
    <row r="442" spans="2:12">
      <c r="B442" s="125"/>
      <c r="C442" s="125"/>
      <c r="D442" s="105"/>
      <c r="E442" s="105"/>
      <c r="F442" s="105"/>
      <c r="G442" s="105"/>
      <c r="H442" s="105"/>
      <c r="I442" s="105"/>
      <c r="J442" s="105"/>
      <c r="K442" s="105"/>
      <c r="L442" s="105"/>
    </row>
    <row r="443" spans="2:12">
      <c r="B443" s="125"/>
      <c r="C443" s="125"/>
      <c r="D443" s="105"/>
      <c r="E443" s="105"/>
      <c r="F443" s="105"/>
      <c r="G443" s="105"/>
      <c r="H443" s="105"/>
      <c r="I443" s="105"/>
      <c r="J443" s="105"/>
      <c r="K443" s="105"/>
      <c r="L443" s="105"/>
    </row>
    <row r="444" spans="2:12">
      <c r="B444" s="125"/>
      <c r="C444" s="125"/>
      <c r="D444" s="105"/>
      <c r="E444" s="105"/>
      <c r="F444" s="105"/>
      <c r="G444" s="105"/>
      <c r="H444" s="105"/>
      <c r="I444" s="105"/>
      <c r="J444" s="105"/>
      <c r="K444" s="105"/>
      <c r="L444" s="105"/>
    </row>
    <row r="445" spans="2:12">
      <c r="B445" s="125"/>
      <c r="C445" s="125"/>
      <c r="D445" s="105"/>
      <c r="E445" s="105"/>
      <c r="F445" s="105"/>
      <c r="G445" s="105"/>
      <c r="H445" s="105"/>
      <c r="I445" s="105"/>
      <c r="J445" s="105"/>
      <c r="K445" s="105"/>
      <c r="L445" s="105"/>
    </row>
    <row r="446" spans="2:12">
      <c r="B446" s="125"/>
      <c r="C446" s="125"/>
      <c r="D446" s="105"/>
      <c r="E446" s="105"/>
      <c r="F446" s="105"/>
      <c r="G446" s="105"/>
      <c r="H446" s="105"/>
      <c r="I446" s="105"/>
      <c r="J446" s="105"/>
      <c r="K446" s="105"/>
      <c r="L446" s="105"/>
    </row>
    <row r="447" spans="2:12">
      <c r="B447" s="125"/>
      <c r="C447" s="125"/>
      <c r="D447" s="105"/>
      <c r="E447" s="105"/>
      <c r="F447" s="105"/>
      <c r="G447" s="105"/>
      <c r="H447" s="105"/>
      <c r="I447" s="105"/>
      <c r="J447" s="105"/>
      <c r="K447" s="105"/>
      <c r="L447" s="105"/>
    </row>
    <row r="448" spans="2:12">
      <c r="B448" s="125"/>
      <c r="C448" s="125"/>
      <c r="D448" s="105"/>
      <c r="E448" s="105"/>
      <c r="F448" s="105"/>
      <c r="G448" s="105"/>
      <c r="H448" s="105"/>
      <c r="I448" s="105"/>
      <c r="J448" s="105"/>
      <c r="K448" s="105"/>
      <c r="L448" s="105"/>
    </row>
    <row r="449" spans="2:12">
      <c r="B449" s="125"/>
      <c r="C449" s="125"/>
      <c r="D449" s="105"/>
      <c r="E449" s="105"/>
      <c r="F449" s="105"/>
      <c r="G449" s="105"/>
      <c r="H449" s="105"/>
      <c r="I449" s="105"/>
      <c r="J449" s="105"/>
      <c r="K449" s="105"/>
      <c r="L449" s="105"/>
    </row>
    <row r="450" spans="2:12">
      <c r="B450" s="125"/>
      <c r="C450" s="125"/>
      <c r="D450" s="105"/>
      <c r="E450" s="105"/>
      <c r="F450" s="105"/>
      <c r="G450" s="105"/>
      <c r="H450" s="105"/>
      <c r="I450" s="105"/>
      <c r="J450" s="105"/>
      <c r="K450" s="105"/>
      <c r="L450" s="105"/>
    </row>
    <row r="451" spans="2:12">
      <c r="B451" s="125"/>
      <c r="C451" s="125"/>
      <c r="D451" s="105"/>
      <c r="E451" s="105"/>
      <c r="F451" s="105"/>
      <c r="G451" s="105"/>
      <c r="H451" s="105"/>
      <c r="I451" s="105"/>
      <c r="J451" s="105"/>
      <c r="K451" s="105"/>
      <c r="L451" s="105"/>
    </row>
    <row r="452" spans="2:12">
      <c r="B452" s="125"/>
      <c r="C452" s="125"/>
      <c r="D452" s="105"/>
      <c r="E452" s="105"/>
      <c r="F452" s="105"/>
      <c r="G452" s="105"/>
      <c r="H452" s="105"/>
      <c r="I452" s="105"/>
      <c r="J452" s="105"/>
      <c r="K452" s="105"/>
      <c r="L452" s="105"/>
    </row>
    <row r="453" spans="2:12">
      <c r="B453" s="125"/>
      <c r="C453" s="125"/>
      <c r="D453" s="105"/>
      <c r="E453" s="105"/>
      <c r="F453" s="105"/>
      <c r="G453" s="105"/>
      <c r="H453" s="105"/>
      <c r="I453" s="105"/>
      <c r="J453" s="105"/>
      <c r="K453" s="105"/>
      <c r="L453" s="105"/>
    </row>
    <row r="454" spans="2:12">
      <c r="B454" s="125"/>
      <c r="C454" s="125"/>
      <c r="D454" s="105"/>
      <c r="E454" s="105"/>
      <c r="F454" s="105"/>
      <c r="G454" s="105"/>
      <c r="H454" s="105"/>
      <c r="I454" s="105"/>
      <c r="J454" s="105"/>
      <c r="K454" s="105"/>
      <c r="L454" s="105"/>
    </row>
    <row r="455" spans="2:12">
      <c r="B455" s="125"/>
      <c r="C455" s="125"/>
      <c r="D455" s="105"/>
      <c r="E455" s="105"/>
      <c r="F455" s="105"/>
      <c r="G455" s="105"/>
      <c r="H455" s="105"/>
      <c r="I455" s="105"/>
      <c r="J455" s="105"/>
      <c r="K455" s="105"/>
      <c r="L455" s="105"/>
    </row>
    <row r="456" spans="2:12">
      <c r="B456" s="125"/>
      <c r="C456" s="125"/>
      <c r="D456" s="105"/>
      <c r="E456" s="105"/>
      <c r="F456" s="105"/>
      <c r="G456" s="105"/>
      <c r="H456" s="105"/>
      <c r="I456" s="105"/>
      <c r="J456" s="105"/>
      <c r="K456" s="105"/>
      <c r="L456" s="105"/>
    </row>
    <row r="457" spans="2:12">
      <c r="B457" s="125"/>
      <c r="C457" s="125"/>
      <c r="D457" s="105"/>
      <c r="E457" s="105"/>
      <c r="F457" s="105"/>
      <c r="G457" s="105"/>
      <c r="H457" s="105"/>
      <c r="I457" s="105"/>
      <c r="J457" s="105"/>
      <c r="K457" s="105"/>
      <c r="L457" s="105"/>
    </row>
    <row r="458" spans="2:12">
      <c r="B458" s="125"/>
      <c r="C458" s="125"/>
      <c r="D458" s="105"/>
      <c r="E458" s="105"/>
      <c r="F458" s="105"/>
      <c r="G458" s="105"/>
      <c r="H458" s="105"/>
      <c r="I458" s="105"/>
      <c r="J458" s="105"/>
      <c r="K458" s="105"/>
      <c r="L458" s="105"/>
    </row>
    <row r="459" spans="2:12">
      <c r="B459" s="125"/>
      <c r="C459" s="125"/>
      <c r="D459" s="105"/>
      <c r="E459" s="105"/>
      <c r="F459" s="105"/>
      <c r="G459" s="105"/>
      <c r="H459" s="105"/>
      <c r="I459" s="105"/>
      <c r="J459" s="105"/>
      <c r="K459" s="105"/>
      <c r="L459" s="105"/>
    </row>
    <row r="460" spans="2:12">
      <c r="B460" s="125"/>
      <c r="C460" s="125"/>
      <c r="D460" s="105"/>
      <c r="E460" s="105"/>
      <c r="F460" s="105"/>
      <c r="G460" s="105"/>
      <c r="H460" s="105"/>
      <c r="I460" s="105"/>
      <c r="J460" s="105"/>
      <c r="K460" s="105"/>
      <c r="L460" s="105"/>
    </row>
    <row r="461" spans="2:12">
      <c r="B461" s="125"/>
      <c r="C461" s="125"/>
      <c r="D461" s="105"/>
      <c r="E461" s="105"/>
      <c r="F461" s="105"/>
      <c r="G461" s="105"/>
      <c r="H461" s="105"/>
      <c r="I461" s="105"/>
      <c r="J461" s="105"/>
      <c r="K461" s="105"/>
      <c r="L461" s="105"/>
    </row>
    <row r="462" spans="2:12">
      <c r="B462" s="125"/>
      <c r="C462" s="125"/>
      <c r="D462" s="105"/>
      <c r="E462" s="105"/>
      <c r="F462" s="105"/>
      <c r="G462" s="105"/>
      <c r="H462" s="105"/>
      <c r="I462" s="105"/>
      <c r="J462" s="105"/>
      <c r="K462" s="105"/>
      <c r="L462" s="105"/>
    </row>
    <row r="463" spans="2:12">
      <c r="B463" s="125"/>
      <c r="C463" s="125"/>
      <c r="D463" s="105"/>
      <c r="E463" s="105"/>
      <c r="F463" s="105"/>
      <c r="G463" s="105"/>
      <c r="H463" s="105"/>
      <c r="I463" s="105"/>
      <c r="J463" s="105"/>
      <c r="K463" s="105"/>
      <c r="L463" s="105"/>
    </row>
    <row r="464" spans="2:12">
      <c r="B464" s="125"/>
      <c r="C464" s="125"/>
      <c r="D464" s="105"/>
      <c r="E464" s="105"/>
      <c r="F464" s="105"/>
      <c r="G464" s="105"/>
      <c r="H464" s="105"/>
      <c r="I464" s="105"/>
      <c r="J464" s="105"/>
      <c r="K464" s="105"/>
      <c r="L464" s="105"/>
    </row>
    <row r="465" spans="2:12">
      <c r="B465" s="125"/>
      <c r="C465" s="125"/>
      <c r="D465" s="105"/>
      <c r="E465" s="105"/>
      <c r="F465" s="105"/>
      <c r="G465" s="105"/>
      <c r="H465" s="105"/>
      <c r="I465" s="105"/>
      <c r="J465" s="105"/>
      <c r="K465" s="105"/>
      <c r="L465" s="105"/>
    </row>
    <row r="466" spans="2:12">
      <c r="B466" s="125"/>
      <c r="C466" s="125"/>
      <c r="D466" s="105"/>
      <c r="E466" s="105"/>
      <c r="F466" s="105"/>
      <c r="G466" s="105"/>
      <c r="H466" s="105"/>
      <c r="I466" s="105"/>
      <c r="J466" s="105"/>
      <c r="K466" s="105"/>
      <c r="L466" s="105"/>
    </row>
    <row r="467" spans="2:12">
      <c r="B467" s="125"/>
      <c r="C467" s="125"/>
      <c r="D467" s="105"/>
      <c r="E467" s="105"/>
      <c r="F467" s="105"/>
      <c r="G467" s="105"/>
      <c r="H467" s="105"/>
      <c r="I467" s="105"/>
      <c r="J467" s="105"/>
      <c r="K467" s="105"/>
      <c r="L467" s="105"/>
    </row>
    <row r="468" spans="2:12">
      <c r="B468" s="125"/>
      <c r="C468" s="125"/>
      <c r="D468" s="105"/>
      <c r="E468" s="105"/>
      <c r="F468" s="105"/>
      <c r="G468" s="105"/>
      <c r="H468" s="105"/>
      <c r="I468" s="105"/>
      <c r="J468" s="105"/>
      <c r="K468" s="105"/>
      <c r="L468" s="105"/>
    </row>
    <row r="469" spans="2:12">
      <c r="B469" s="125"/>
      <c r="C469" s="125"/>
      <c r="D469" s="105"/>
      <c r="E469" s="105"/>
      <c r="F469" s="105"/>
      <c r="G469" s="105"/>
      <c r="H469" s="105"/>
      <c r="I469" s="105"/>
      <c r="J469" s="105"/>
      <c r="K469" s="105"/>
      <c r="L469" s="105"/>
    </row>
    <row r="470" spans="2:12">
      <c r="B470" s="125"/>
      <c r="C470" s="125"/>
      <c r="D470" s="105"/>
      <c r="E470" s="105"/>
      <c r="F470" s="105"/>
      <c r="G470" s="105"/>
      <c r="H470" s="105"/>
      <c r="I470" s="105"/>
      <c r="J470" s="105"/>
      <c r="K470" s="105"/>
      <c r="L470" s="105"/>
    </row>
    <row r="471" spans="2:12">
      <c r="B471" s="125"/>
      <c r="C471" s="125"/>
      <c r="D471" s="105"/>
      <c r="E471" s="105"/>
      <c r="F471" s="105"/>
      <c r="G471" s="105"/>
      <c r="H471" s="105"/>
      <c r="I471" s="105"/>
      <c r="J471" s="105"/>
      <c r="K471" s="105"/>
      <c r="L471" s="105"/>
    </row>
    <row r="472" spans="2:12">
      <c r="B472" s="125"/>
      <c r="C472" s="125"/>
      <c r="D472" s="105"/>
      <c r="E472" s="105"/>
      <c r="F472" s="105"/>
      <c r="G472" s="105"/>
      <c r="H472" s="105"/>
      <c r="I472" s="105"/>
      <c r="J472" s="105"/>
      <c r="K472" s="105"/>
      <c r="L472" s="105"/>
    </row>
    <row r="473" spans="2:12">
      <c r="B473" s="125"/>
      <c r="C473" s="125"/>
      <c r="D473" s="105"/>
      <c r="E473" s="105"/>
      <c r="F473" s="105"/>
      <c r="G473" s="105"/>
      <c r="H473" s="105"/>
      <c r="I473" s="105"/>
      <c r="J473" s="105"/>
      <c r="K473" s="105"/>
      <c r="L473" s="105"/>
    </row>
    <row r="474" spans="2:12">
      <c r="B474" s="125"/>
      <c r="C474" s="125"/>
      <c r="D474" s="105"/>
      <c r="E474" s="105"/>
      <c r="F474" s="105"/>
      <c r="G474" s="105"/>
      <c r="H474" s="105"/>
      <c r="I474" s="105"/>
      <c r="J474" s="105"/>
      <c r="K474" s="105"/>
      <c r="L474" s="105"/>
    </row>
    <row r="475" spans="2:12">
      <c r="B475" s="125"/>
      <c r="C475" s="125"/>
      <c r="D475" s="105"/>
      <c r="E475" s="105"/>
      <c r="F475" s="105"/>
      <c r="G475" s="105"/>
      <c r="H475" s="105"/>
      <c r="I475" s="105"/>
      <c r="J475" s="105"/>
      <c r="K475" s="105"/>
      <c r="L475" s="105"/>
    </row>
    <row r="476" spans="2:12">
      <c r="B476" s="125"/>
      <c r="C476" s="125"/>
      <c r="D476" s="105"/>
      <c r="E476" s="105"/>
      <c r="F476" s="105"/>
      <c r="G476" s="105"/>
      <c r="H476" s="105"/>
      <c r="I476" s="105"/>
      <c r="J476" s="105"/>
      <c r="K476" s="105"/>
      <c r="L476" s="105"/>
    </row>
    <row r="477" spans="2:12">
      <c r="B477" s="125"/>
      <c r="C477" s="12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spans="2:12">
      <c r="B478" s="125"/>
      <c r="C478" s="125"/>
      <c r="D478" s="105"/>
      <c r="E478" s="105"/>
      <c r="F478" s="105"/>
      <c r="G478" s="105"/>
      <c r="H478" s="105"/>
      <c r="I478" s="105"/>
      <c r="J478" s="105"/>
      <c r="K478" s="105"/>
      <c r="L478" s="105"/>
    </row>
    <row r="479" spans="2:12">
      <c r="B479" s="125"/>
      <c r="C479" s="125"/>
      <c r="D479" s="105"/>
      <c r="E479" s="105"/>
      <c r="F479" s="105"/>
      <c r="G479" s="105"/>
      <c r="H479" s="105"/>
      <c r="I479" s="105"/>
      <c r="J479" s="105"/>
      <c r="K479" s="105"/>
      <c r="L479" s="105"/>
    </row>
    <row r="480" spans="2:12">
      <c r="B480" s="125"/>
      <c r="C480" s="125"/>
      <c r="D480" s="105"/>
      <c r="E480" s="105"/>
      <c r="F480" s="105"/>
      <c r="G480" s="105"/>
      <c r="H480" s="105"/>
      <c r="I480" s="105"/>
      <c r="J480" s="105"/>
      <c r="K480" s="105"/>
      <c r="L480" s="105"/>
    </row>
    <row r="481" spans="2:12">
      <c r="B481" s="125"/>
      <c r="C481" s="125"/>
      <c r="D481" s="105"/>
      <c r="E481" s="105"/>
      <c r="F481" s="105"/>
      <c r="G481" s="105"/>
      <c r="H481" s="105"/>
      <c r="I481" s="105"/>
      <c r="J481" s="105"/>
      <c r="K481" s="105"/>
      <c r="L481" s="105"/>
    </row>
    <row r="482" spans="2:12">
      <c r="B482" s="125"/>
      <c r="C482" s="125"/>
      <c r="D482" s="105"/>
      <c r="E482" s="105"/>
      <c r="F482" s="105"/>
      <c r="G482" s="105"/>
      <c r="H482" s="105"/>
      <c r="I482" s="105"/>
      <c r="J482" s="105"/>
      <c r="K482" s="105"/>
      <c r="L482" s="105"/>
    </row>
    <row r="483" spans="2:12">
      <c r="B483" s="125"/>
      <c r="C483" s="125"/>
      <c r="D483" s="105"/>
      <c r="E483" s="105"/>
      <c r="F483" s="105"/>
      <c r="G483" s="105"/>
      <c r="H483" s="105"/>
      <c r="I483" s="105"/>
      <c r="J483" s="105"/>
      <c r="K483" s="105"/>
      <c r="L483" s="105"/>
    </row>
    <row r="484" spans="2:12">
      <c r="B484" s="125"/>
      <c r="C484" s="125"/>
      <c r="D484" s="105"/>
      <c r="E484" s="105"/>
      <c r="F484" s="105"/>
      <c r="G484" s="105"/>
      <c r="H484" s="105"/>
      <c r="I484" s="105"/>
      <c r="J484" s="105"/>
      <c r="K484" s="105"/>
      <c r="L484" s="105"/>
    </row>
    <row r="485" spans="2:12">
      <c r="B485" s="125"/>
      <c r="C485" s="12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2:12">
      <c r="B486" s="125"/>
      <c r="C486" s="125"/>
      <c r="D486" s="105"/>
      <c r="E486" s="105"/>
      <c r="F486" s="105"/>
      <c r="G486" s="105"/>
      <c r="H486" s="105"/>
      <c r="I486" s="105"/>
      <c r="J486" s="105"/>
      <c r="K486" s="105"/>
      <c r="L486" s="105"/>
    </row>
    <row r="487" spans="2:12">
      <c r="B487" s="125"/>
      <c r="C487" s="125"/>
      <c r="D487" s="105"/>
      <c r="E487" s="105"/>
      <c r="F487" s="105"/>
      <c r="G487" s="105"/>
      <c r="H487" s="105"/>
      <c r="I487" s="105"/>
      <c r="J487" s="105"/>
      <c r="K487" s="105"/>
      <c r="L487" s="105"/>
    </row>
    <row r="488" spans="2:12">
      <c r="B488" s="125"/>
      <c r="C488" s="125"/>
      <c r="D488" s="105"/>
      <c r="E488" s="105"/>
      <c r="F488" s="105"/>
      <c r="G488" s="105"/>
      <c r="H488" s="105"/>
      <c r="I488" s="105"/>
      <c r="J488" s="105"/>
      <c r="K488" s="105"/>
      <c r="L488" s="105"/>
    </row>
    <row r="489" spans="2:12">
      <c r="B489" s="125"/>
      <c r="C489" s="125"/>
      <c r="D489" s="105"/>
      <c r="E489" s="105"/>
      <c r="F489" s="105"/>
      <c r="G489" s="105"/>
      <c r="H489" s="105"/>
      <c r="I489" s="105"/>
      <c r="J489" s="105"/>
      <c r="K489" s="105"/>
      <c r="L489" s="105"/>
    </row>
    <row r="490" spans="2:12">
      <c r="B490" s="125"/>
      <c r="C490" s="125"/>
      <c r="D490" s="105"/>
      <c r="E490" s="105"/>
      <c r="F490" s="105"/>
      <c r="G490" s="105"/>
      <c r="H490" s="105"/>
      <c r="I490" s="105"/>
      <c r="J490" s="105"/>
      <c r="K490" s="105"/>
      <c r="L490" s="105"/>
    </row>
    <row r="491" spans="2:12">
      <c r="B491" s="125"/>
      <c r="C491" s="125"/>
      <c r="D491" s="105"/>
      <c r="E491" s="105"/>
      <c r="F491" s="105"/>
      <c r="G491" s="105"/>
      <c r="H491" s="105"/>
      <c r="I491" s="105"/>
      <c r="J491" s="105"/>
      <c r="K491" s="105"/>
      <c r="L491" s="105"/>
    </row>
    <row r="492" spans="2:12">
      <c r="B492" s="125"/>
      <c r="C492" s="125"/>
      <c r="D492" s="105"/>
      <c r="E492" s="105"/>
      <c r="F492" s="105"/>
      <c r="G492" s="105"/>
      <c r="H492" s="105"/>
      <c r="I492" s="105"/>
      <c r="J492" s="105"/>
      <c r="K492" s="105"/>
      <c r="L492" s="105"/>
    </row>
    <row r="493" spans="2:12">
      <c r="B493" s="125"/>
      <c r="C493" s="125"/>
      <c r="D493" s="105"/>
      <c r="E493" s="105"/>
      <c r="F493" s="105"/>
      <c r="G493" s="105"/>
      <c r="H493" s="105"/>
      <c r="I493" s="105"/>
      <c r="J493" s="105"/>
      <c r="K493" s="105"/>
      <c r="L493" s="105"/>
    </row>
    <row r="494" spans="2:12">
      <c r="B494" s="125"/>
      <c r="C494" s="125"/>
      <c r="D494" s="105"/>
      <c r="E494" s="105"/>
      <c r="F494" s="105"/>
      <c r="G494" s="105"/>
      <c r="H494" s="105"/>
      <c r="I494" s="105"/>
      <c r="J494" s="105"/>
      <c r="K494" s="105"/>
      <c r="L494" s="105"/>
    </row>
    <row r="495" spans="2:12">
      <c r="B495" s="125"/>
      <c r="C495" s="125"/>
      <c r="D495" s="105"/>
      <c r="E495" s="105"/>
      <c r="F495" s="105"/>
      <c r="G495" s="105"/>
      <c r="H495" s="105"/>
      <c r="I495" s="105"/>
      <c r="J495" s="105"/>
      <c r="K495" s="105"/>
      <c r="L495" s="105"/>
    </row>
    <row r="496" spans="2:12">
      <c r="B496" s="125"/>
      <c r="C496" s="125"/>
      <c r="D496" s="105"/>
      <c r="E496" s="105"/>
      <c r="F496" s="105"/>
      <c r="G496" s="105"/>
      <c r="H496" s="105"/>
      <c r="I496" s="105"/>
      <c r="J496" s="105"/>
      <c r="K496" s="105"/>
      <c r="L496" s="105"/>
    </row>
    <row r="497" spans="2:12">
      <c r="B497" s="125"/>
      <c r="C497" s="125"/>
      <c r="D497" s="105"/>
      <c r="E497" s="105"/>
      <c r="F497" s="105"/>
      <c r="G497" s="105"/>
      <c r="H497" s="105"/>
      <c r="I497" s="105"/>
      <c r="J497" s="105"/>
      <c r="K497" s="105"/>
      <c r="L497" s="105"/>
    </row>
    <row r="498" spans="2:12">
      <c r="B498" s="125"/>
      <c r="C498" s="125"/>
      <c r="D498" s="105"/>
      <c r="E498" s="105"/>
      <c r="F498" s="105"/>
      <c r="G498" s="105"/>
      <c r="H498" s="105"/>
      <c r="I498" s="105"/>
      <c r="J498" s="105"/>
      <c r="K498" s="105"/>
      <c r="L498" s="105"/>
    </row>
    <row r="499" spans="2:12">
      <c r="B499" s="125"/>
      <c r="C499" s="125"/>
      <c r="D499" s="105"/>
      <c r="E499" s="105"/>
      <c r="F499" s="105"/>
      <c r="G499" s="105"/>
      <c r="H499" s="105"/>
      <c r="I499" s="105"/>
      <c r="J499" s="105"/>
      <c r="K499" s="105"/>
      <c r="L499" s="105"/>
    </row>
    <row r="500" spans="2:12">
      <c r="B500" s="125"/>
      <c r="C500" s="125"/>
      <c r="D500" s="105"/>
      <c r="E500" s="105"/>
      <c r="F500" s="105"/>
      <c r="G500" s="105"/>
      <c r="H500" s="105"/>
      <c r="I500" s="105"/>
      <c r="J500" s="105"/>
      <c r="K500" s="105"/>
      <c r="L500" s="105"/>
    </row>
    <row r="501" spans="2:12">
      <c r="B501" s="125"/>
      <c r="C501" s="125"/>
      <c r="D501" s="105"/>
      <c r="E501" s="105"/>
      <c r="F501" s="105"/>
      <c r="G501" s="105"/>
      <c r="H501" s="105"/>
      <c r="I501" s="105"/>
      <c r="J501" s="105"/>
      <c r="K501" s="105"/>
      <c r="L501" s="105"/>
    </row>
    <row r="502" spans="2:12">
      <c r="B502" s="125"/>
      <c r="C502" s="125"/>
      <c r="D502" s="105"/>
      <c r="E502" s="105"/>
      <c r="F502" s="105"/>
      <c r="G502" s="105"/>
      <c r="H502" s="105"/>
      <c r="I502" s="105"/>
      <c r="J502" s="105"/>
      <c r="K502" s="105"/>
      <c r="L502" s="105"/>
    </row>
    <row r="503" spans="2:12">
      <c r="B503" s="125"/>
      <c r="C503" s="125"/>
      <c r="D503" s="105"/>
      <c r="E503" s="105"/>
      <c r="F503" s="105"/>
      <c r="G503" s="105"/>
      <c r="H503" s="105"/>
      <c r="I503" s="105"/>
      <c r="J503" s="105"/>
      <c r="K503" s="105"/>
      <c r="L503" s="105"/>
    </row>
    <row r="504" spans="2:12">
      <c r="B504" s="125"/>
      <c r="C504" s="125"/>
      <c r="D504" s="105"/>
      <c r="E504" s="105"/>
      <c r="F504" s="105"/>
      <c r="G504" s="105"/>
      <c r="H504" s="105"/>
      <c r="I504" s="105"/>
      <c r="J504" s="105"/>
      <c r="K504" s="105"/>
      <c r="L504" s="105"/>
    </row>
    <row r="505" spans="2:12">
      <c r="B505" s="125"/>
      <c r="C505" s="125"/>
      <c r="D505" s="105"/>
      <c r="E505" s="105"/>
      <c r="F505" s="105"/>
      <c r="G505" s="105"/>
      <c r="H505" s="105"/>
      <c r="I505" s="105"/>
      <c r="J505" s="105"/>
      <c r="K505" s="105"/>
      <c r="L505" s="10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2148</v>
      </c>
    </row>
    <row r="6" spans="2:16" ht="26.25" customHeight="1">
      <c r="B6" s="148" t="s">
        <v>174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2" t="s">
        <v>113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99</v>
      </c>
      <c r="H7" s="30" t="s">
        <v>18</v>
      </c>
      <c r="I7" s="30" t="s">
        <v>98</v>
      </c>
      <c r="J7" s="30" t="s">
        <v>17</v>
      </c>
      <c r="K7" s="30" t="s">
        <v>171</v>
      </c>
      <c r="L7" s="30" t="s">
        <v>187</v>
      </c>
      <c r="M7" s="30" t="s">
        <v>172</v>
      </c>
      <c r="N7" s="30" t="s">
        <v>56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23" t="s">
        <v>203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3" t="s">
        <v>193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5"/>
      <c r="C110" s="12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29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29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30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25"/>
      <c r="C410" s="125"/>
      <c r="D410" s="12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25"/>
      <c r="C411" s="125"/>
      <c r="D411" s="12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139</v>
      </c>
      <c r="C1" s="77" t="s" vm="1">
        <v>204</v>
      </c>
    </row>
    <row r="2" spans="2:16">
      <c r="B2" s="56" t="s">
        <v>138</v>
      </c>
      <c r="C2" s="77" t="s">
        <v>205</v>
      </c>
    </row>
    <row r="3" spans="2:16">
      <c r="B3" s="56" t="s">
        <v>140</v>
      </c>
      <c r="C3" s="77" t="s">
        <v>206</v>
      </c>
    </row>
    <row r="4" spans="2:16">
      <c r="B4" s="56" t="s">
        <v>141</v>
      </c>
      <c r="C4" s="77">
        <v>2148</v>
      </c>
    </row>
    <row r="6" spans="2:16" ht="26.25" customHeight="1">
      <c r="B6" s="148" t="s">
        <v>176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2" t="s">
        <v>113</v>
      </c>
      <c r="C7" s="30" t="s">
        <v>43</v>
      </c>
      <c r="D7" s="30" t="s">
        <v>60</v>
      </c>
      <c r="E7" s="30" t="s">
        <v>15</v>
      </c>
      <c r="F7" s="30" t="s">
        <v>61</v>
      </c>
      <c r="G7" s="30" t="s">
        <v>99</v>
      </c>
      <c r="H7" s="30" t="s">
        <v>18</v>
      </c>
      <c r="I7" s="30" t="s">
        <v>98</v>
      </c>
      <c r="J7" s="30" t="s">
        <v>17</v>
      </c>
      <c r="K7" s="30" t="s">
        <v>171</v>
      </c>
      <c r="L7" s="30" t="s">
        <v>187</v>
      </c>
      <c r="M7" s="30" t="s">
        <v>172</v>
      </c>
      <c r="N7" s="30" t="s">
        <v>56</v>
      </c>
      <c r="O7" s="30" t="s">
        <v>142</v>
      </c>
      <c r="P7" s="31" t="s">
        <v>144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194</v>
      </c>
      <c r="M8" s="32" t="s">
        <v>190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23" t="s">
        <v>203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23" t="s">
        <v>109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23" t="s">
        <v>193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25"/>
      <c r="C110" s="12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25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25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25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25"/>
      <c r="C244" s="12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25"/>
      <c r="C245" s="12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25"/>
      <c r="C246" s="12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25"/>
      <c r="C247" s="12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25"/>
      <c r="C248" s="12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25"/>
      <c r="C249" s="12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25"/>
      <c r="C250" s="12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25"/>
      <c r="C251" s="12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25"/>
      <c r="C252" s="12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25"/>
      <c r="C253" s="12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25"/>
      <c r="C254" s="12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25"/>
      <c r="C255" s="12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25"/>
      <c r="C256" s="12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25"/>
      <c r="C257" s="12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25"/>
      <c r="C258" s="12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25"/>
      <c r="C259" s="12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25"/>
      <c r="C260" s="12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25"/>
      <c r="C261" s="12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25"/>
      <c r="C262" s="12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25"/>
      <c r="C263" s="12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25"/>
      <c r="C264" s="12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25"/>
      <c r="C265" s="12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25"/>
      <c r="C266" s="12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25"/>
      <c r="C267" s="12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25"/>
      <c r="C268" s="12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25"/>
      <c r="C269" s="12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25"/>
      <c r="C270" s="12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25"/>
      <c r="C271" s="12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25"/>
      <c r="C272" s="12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25"/>
      <c r="C273" s="12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25"/>
      <c r="C274" s="12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25"/>
      <c r="C275" s="12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25"/>
      <c r="C276" s="12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25"/>
      <c r="C277" s="12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25"/>
      <c r="C278" s="12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25"/>
      <c r="C279" s="12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25"/>
      <c r="C280" s="12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25"/>
      <c r="C281" s="12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25"/>
      <c r="C282" s="12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25"/>
      <c r="C283" s="12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25"/>
      <c r="C284" s="12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25"/>
      <c r="C285" s="12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25"/>
      <c r="C286" s="12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25"/>
      <c r="C287" s="12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25"/>
      <c r="C288" s="12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25"/>
      <c r="C289" s="12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25"/>
      <c r="C290" s="12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25"/>
      <c r="C291" s="12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25"/>
      <c r="C292" s="12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25"/>
      <c r="C293" s="12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25"/>
      <c r="C294" s="12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25"/>
      <c r="C295" s="12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25"/>
      <c r="C296" s="12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25"/>
      <c r="C297" s="12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25"/>
      <c r="C298" s="12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25"/>
      <c r="C299" s="12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25"/>
      <c r="C300" s="12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25"/>
      <c r="C301" s="12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25"/>
      <c r="C302" s="12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25"/>
      <c r="C303" s="12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25"/>
      <c r="C304" s="12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25"/>
      <c r="C305" s="12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25"/>
      <c r="C306" s="12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25"/>
      <c r="C307" s="12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25"/>
      <c r="C308" s="12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25"/>
      <c r="C309" s="12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25"/>
      <c r="C310" s="12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25"/>
      <c r="C311" s="12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25"/>
      <c r="C312" s="12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25"/>
      <c r="C313" s="12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25"/>
      <c r="C314" s="12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25"/>
      <c r="C315" s="12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25"/>
      <c r="C316" s="12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25"/>
      <c r="C317" s="12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25"/>
      <c r="C318" s="12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25"/>
      <c r="C319" s="12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25"/>
      <c r="C320" s="12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25"/>
      <c r="C321" s="12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25"/>
      <c r="C322" s="12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25"/>
      <c r="C323" s="12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25"/>
      <c r="C324" s="12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25"/>
      <c r="C325" s="12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25"/>
      <c r="C326" s="12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25"/>
      <c r="C327" s="12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25"/>
      <c r="C328" s="12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25"/>
      <c r="C329" s="12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25"/>
      <c r="C330" s="12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25"/>
      <c r="C331" s="12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25"/>
      <c r="C332" s="12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25"/>
      <c r="C333" s="12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25"/>
      <c r="C334" s="12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25"/>
      <c r="C335" s="12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25"/>
      <c r="C336" s="12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25"/>
      <c r="C337" s="12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25"/>
      <c r="C338" s="12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25"/>
      <c r="C339" s="12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25"/>
      <c r="C340" s="12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25"/>
      <c r="C341" s="12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25"/>
      <c r="C342" s="12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25"/>
      <c r="C343" s="12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25"/>
      <c r="C344" s="12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25"/>
      <c r="C345" s="12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25"/>
      <c r="C346" s="12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25"/>
      <c r="C347" s="12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25"/>
      <c r="C348" s="12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25"/>
      <c r="C349" s="12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25"/>
      <c r="C350" s="12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25"/>
      <c r="C351" s="12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25"/>
      <c r="C352" s="12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25"/>
      <c r="C353" s="12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25"/>
      <c r="C354" s="12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25"/>
      <c r="C355" s="12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25"/>
      <c r="C356" s="12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25"/>
      <c r="C357" s="12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25"/>
      <c r="C358" s="12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25"/>
      <c r="C359" s="12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25"/>
      <c r="C360" s="12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25"/>
      <c r="C361" s="12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25"/>
      <c r="C362" s="12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25"/>
      <c r="C363" s="12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25"/>
      <c r="C364" s="12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25"/>
      <c r="C365" s="12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25"/>
      <c r="C366" s="12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25"/>
      <c r="C367" s="12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25"/>
      <c r="C368" s="12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25"/>
      <c r="C369" s="12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25"/>
      <c r="C370" s="12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25"/>
      <c r="C371" s="12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25"/>
      <c r="C372" s="12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25"/>
      <c r="C373" s="12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25"/>
      <c r="C374" s="12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25"/>
      <c r="C375" s="12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25"/>
      <c r="C376" s="12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25"/>
      <c r="C377" s="12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25"/>
      <c r="C378" s="12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25"/>
      <c r="C379" s="12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25"/>
      <c r="C380" s="12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25"/>
      <c r="C381" s="12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B382" s="125"/>
      <c r="C382" s="12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</row>
    <row r="383" spans="2:16">
      <c r="B383" s="125"/>
      <c r="C383" s="12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</row>
    <row r="384" spans="2:16">
      <c r="B384" s="125"/>
      <c r="C384" s="12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</row>
    <row r="385" spans="2:16">
      <c r="B385" s="125"/>
      <c r="C385" s="12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</row>
    <row r="386" spans="2:16">
      <c r="B386" s="125"/>
      <c r="C386" s="12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</row>
    <row r="387" spans="2:16">
      <c r="B387" s="125"/>
      <c r="C387" s="12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</row>
    <row r="388" spans="2:16">
      <c r="B388" s="125"/>
      <c r="C388" s="12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</row>
    <row r="389" spans="2:16">
      <c r="B389" s="125"/>
      <c r="C389" s="12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</row>
    <row r="390" spans="2:16">
      <c r="B390" s="125"/>
      <c r="C390" s="12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</row>
    <row r="391" spans="2:16">
      <c r="B391" s="125"/>
      <c r="C391" s="12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</row>
    <row r="392" spans="2:16">
      <c r="B392" s="125"/>
      <c r="C392" s="12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</row>
    <row r="393" spans="2:16">
      <c r="B393" s="125"/>
      <c r="C393" s="12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</row>
    <row r="394" spans="2:16">
      <c r="B394" s="125"/>
      <c r="C394" s="12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</row>
    <row r="395" spans="2:16">
      <c r="B395" s="125"/>
      <c r="C395" s="12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</row>
    <row r="396" spans="2:16">
      <c r="B396" s="125"/>
      <c r="C396" s="12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</row>
    <row r="397" spans="2:16">
      <c r="B397" s="129"/>
      <c r="C397" s="12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</row>
    <row r="398" spans="2:16">
      <c r="B398" s="129"/>
      <c r="C398" s="12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</row>
    <row r="399" spans="2:16">
      <c r="B399" s="130"/>
      <c r="C399" s="12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</row>
    <row r="400" spans="2:16">
      <c r="B400" s="125"/>
      <c r="C400" s="12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</row>
    <row r="401" spans="2:16">
      <c r="B401" s="125"/>
      <c r="C401" s="12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</row>
    <row r="402" spans="2:16">
      <c r="B402" s="125"/>
      <c r="C402" s="12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</row>
    <row r="403" spans="2:16">
      <c r="B403" s="125"/>
      <c r="C403" s="12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</row>
    <row r="404" spans="2:16">
      <c r="B404" s="125"/>
      <c r="C404" s="12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</row>
    <row r="405" spans="2:16">
      <c r="B405" s="125"/>
      <c r="C405" s="12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</row>
    <row r="406" spans="2:16">
      <c r="B406" s="125"/>
      <c r="C406" s="12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</row>
    <row r="407" spans="2:16">
      <c r="B407" s="125"/>
      <c r="C407" s="12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>
      <c r="B408" s="125"/>
      <c r="C408" s="12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</row>
    <row r="409" spans="2:16">
      <c r="B409" s="125"/>
      <c r="C409" s="12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</row>
    <row r="410" spans="2:16">
      <c r="B410" s="125"/>
      <c r="C410" s="125"/>
      <c r="D410" s="12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</row>
    <row r="411" spans="2:16">
      <c r="B411" s="125"/>
      <c r="C411" s="125"/>
      <c r="D411" s="12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</row>
    <row r="412" spans="2:16">
      <c r="B412" s="125"/>
      <c r="C412" s="125"/>
      <c r="D412" s="12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</row>
    <row r="413" spans="2:16">
      <c r="B413" s="125"/>
      <c r="C413" s="125"/>
      <c r="D413" s="12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</row>
    <row r="414" spans="2:16">
      <c r="B414" s="125"/>
      <c r="C414" s="125"/>
      <c r="D414" s="12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</row>
    <row r="415" spans="2:16">
      <c r="B415" s="125"/>
      <c r="C415" s="125"/>
      <c r="D415" s="12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</row>
    <row r="416" spans="2:16">
      <c r="B416" s="125"/>
      <c r="C416" s="125"/>
      <c r="D416" s="12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</row>
    <row r="417" spans="2:16">
      <c r="B417" s="125"/>
      <c r="C417" s="125"/>
      <c r="D417" s="12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</row>
    <row r="418" spans="2:16">
      <c r="B418" s="125"/>
      <c r="C418" s="125"/>
      <c r="D418" s="12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</row>
    <row r="419" spans="2:16">
      <c r="B419" s="125"/>
      <c r="C419" s="125"/>
      <c r="D419" s="12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</row>
    <row r="420" spans="2:16">
      <c r="B420" s="125"/>
      <c r="C420" s="125"/>
      <c r="D420" s="12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</row>
    <row r="421" spans="2:16">
      <c r="B421" s="125"/>
      <c r="C421" s="125"/>
      <c r="D421" s="12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</row>
    <row r="422" spans="2:16">
      <c r="B422" s="125"/>
      <c r="C422" s="125"/>
      <c r="D422" s="12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</row>
    <row r="423" spans="2:16">
      <c r="B423" s="125"/>
      <c r="C423" s="125"/>
      <c r="D423" s="12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</row>
    <row r="424" spans="2:16">
      <c r="B424" s="125"/>
      <c r="C424" s="125"/>
      <c r="D424" s="12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</row>
    <row r="425" spans="2:16">
      <c r="B425" s="125"/>
      <c r="C425" s="125"/>
      <c r="D425" s="12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</row>
    <row r="426" spans="2:16">
      <c r="B426" s="125"/>
      <c r="C426" s="125"/>
      <c r="D426" s="12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</row>
    <row r="427" spans="2:16">
      <c r="B427" s="125"/>
      <c r="C427" s="125"/>
      <c r="D427" s="12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</row>
    <row r="428" spans="2:16">
      <c r="B428" s="125"/>
      <c r="C428" s="125"/>
      <c r="D428" s="12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</row>
    <row r="429" spans="2:16">
      <c r="B429" s="125"/>
      <c r="C429" s="125"/>
      <c r="D429" s="12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</row>
    <row r="430" spans="2:16">
      <c r="B430" s="125"/>
      <c r="C430" s="125"/>
      <c r="D430" s="12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</row>
    <row r="431" spans="2:16">
      <c r="B431" s="125"/>
      <c r="C431" s="125"/>
      <c r="D431" s="12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</row>
    <row r="432" spans="2:16">
      <c r="B432" s="125"/>
      <c r="C432" s="125"/>
      <c r="D432" s="12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</row>
    <row r="433" spans="2:16">
      <c r="B433" s="125"/>
      <c r="C433" s="125"/>
      <c r="D433" s="12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</row>
    <row r="434" spans="2:16">
      <c r="B434" s="125"/>
      <c r="C434" s="125"/>
      <c r="D434" s="12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</row>
    <row r="435" spans="2:16">
      <c r="B435" s="125"/>
      <c r="C435" s="125"/>
      <c r="D435" s="12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</row>
    <row r="436" spans="2:16">
      <c r="B436" s="125"/>
      <c r="C436" s="125"/>
      <c r="D436" s="12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</row>
    <row r="437" spans="2:16">
      <c r="B437" s="125"/>
      <c r="C437" s="125"/>
      <c r="D437" s="12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</row>
    <row r="438" spans="2:16">
      <c r="B438" s="125"/>
      <c r="C438" s="125"/>
      <c r="D438" s="12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</row>
    <row r="439" spans="2:16">
      <c r="B439" s="125"/>
      <c r="C439" s="125"/>
      <c r="D439" s="12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</row>
    <row r="440" spans="2:16">
      <c r="B440" s="125"/>
      <c r="C440" s="125"/>
      <c r="D440" s="12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</row>
    <row r="441" spans="2:16">
      <c r="B441" s="125"/>
      <c r="C441" s="125"/>
      <c r="D441" s="12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</row>
    <row r="442" spans="2:16">
      <c r="B442" s="125"/>
      <c r="C442" s="125"/>
      <c r="D442" s="12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</row>
    <row r="443" spans="2:16">
      <c r="B443" s="125"/>
      <c r="C443" s="125"/>
      <c r="D443" s="12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</row>
    <row r="444" spans="2:16">
      <c r="B444" s="125"/>
      <c r="C444" s="125"/>
      <c r="D444" s="12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</row>
    <row r="445" spans="2:16">
      <c r="B445" s="125"/>
      <c r="C445" s="125"/>
      <c r="D445" s="12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</row>
    <row r="446" spans="2:16">
      <c r="B446" s="125"/>
      <c r="C446" s="125"/>
      <c r="D446" s="12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</row>
    <row r="447" spans="2:16">
      <c r="B447" s="125"/>
      <c r="C447" s="125"/>
      <c r="D447" s="12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</row>
    <row r="448" spans="2:16">
      <c r="B448" s="125"/>
      <c r="C448" s="125"/>
      <c r="D448" s="12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</row>
    <row r="449" spans="2:16">
      <c r="B449" s="125"/>
      <c r="C449" s="125"/>
      <c r="D449" s="12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</row>
    <row r="450" spans="2:16">
      <c r="B450" s="125"/>
      <c r="C450" s="125"/>
      <c r="D450" s="12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</row>
    <row r="451" spans="2:16">
      <c r="B451" s="125"/>
      <c r="C451" s="125"/>
      <c r="D451" s="12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</row>
    <row r="452" spans="2:16">
      <c r="B452" s="125"/>
      <c r="C452" s="125"/>
      <c r="D452" s="12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</row>
    <row r="453" spans="2:16">
      <c r="B453" s="125"/>
      <c r="C453" s="125"/>
      <c r="D453" s="12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</row>
    <row r="454" spans="2:16">
      <c r="B454" s="125"/>
      <c r="C454" s="125"/>
      <c r="D454" s="12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</row>
    <row r="455" spans="2:16">
      <c r="B455" s="125"/>
      <c r="C455" s="125"/>
      <c r="D455" s="12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</row>
    <row r="456" spans="2:16">
      <c r="B456" s="125"/>
      <c r="C456" s="125"/>
      <c r="D456" s="12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</row>
    <row r="457" spans="2:16">
      <c r="B457" s="125"/>
      <c r="C457" s="125"/>
      <c r="D457" s="12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</row>
    <row r="458" spans="2:16">
      <c r="B458" s="125"/>
      <c r="C458" s="125"/>
      <c r="D458" s="12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</row>
    <row r="459" spans="2:16">
      <c r="B459" s="125"/>
      <c r="C459" s="125"/>
      <c r="D459" s="12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</row>
    <row r="460" spans="2:16">
      <c r="B460" s="125"/>
      <c r="C460" s="125"/>
      <c r="D460" s="12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</row>
    <row r="461" spans="2:16">
      <c r="B461" s="125"/>
      <c r="C461" s="125"/>
      <c r="D461" s="12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</row>
    <row r="462" spans="2:16">
      <c r="B462" s="125"/>
      <c r="C462" s="125"/>
      <c r="D462" s="12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</row>
    <row r="463" spans="2:16">
      <c r="B463" s="125"/>
      <c r="C463" s="125"/>
      <c r="D463" s="12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139</v>
      </c>
      <c r="C1" s="77" t="s" vm="1">
        <v>204</v>
      </c>
    </row>
    <row r="2" spans="2:18">
      <c r="B2" s="56" t="s">
        <v>138</v>
      </c>
      <c r="C2" s="77" t="s">
        <v>205</v>
      </c>
    </row>
    <row r="3" spans="2:18">
      <c r="B3" s="56" t="s">
        <v>140</v>
      </c>
      <c r="C3" s="77" t="s">
        <v>206</v>
      </c>
    </row>
    <row r="4" spans="2:18">
      <c r="B4" s="56" t="s">
        <v>141</v>
      </c>
      <c r="C4" s="77">
        <v>2148</v>
      </c>
    </row>
    <row r="6" spans="2:18" ht="21.75" customHeight="1">
      <c r="B6" s="139" t="s">
        <v>163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27.75" customHeight="1"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s="3" customFormat="1" ht="66" customHeight="1">
      <c r="B8" s="22" t="s">
        <v>112</v>
      </c>
      <c r="C8" s="30" t="s">
        <v>43</v>
      </c>
      <c r="D8" s="30" t="s">
        <v>116</v>
      </c>
      <c r="E8" s="30" t="s">
        <v>15</v>
      </c>
      <c r="F8" s="30" t="s">
        <v>61</v>
      </c>
      <c r="G8" s="30" t="s">
        <v>99</v>
      </c>
      <c r="H8" s="30" t="s">
        <v>18</v>
      </c>
      <c r="I8" s="30" t="s">
        <v>98</v>
      </c>
      <c r="J8" s="30" t="s">
        <v>17</v>
      </c>
      <c r="K8" s="30" t="s">
        <v>19</v>
      </c>
      <c r="L8" s="30" t="s">
        <v>187</v>
      </c>
      <c r="M8" s="30" t="s">
        <v>186</v>
      </c>
      <c r="N8" s="30" t="s">
        <v>202</v>
      </c>
      <c r="O8" s="30" t="s">
        <v>57</v>
      </c>
      <c r="P8" s="30" t="s">
        <v>189</v>
      </c>
      <c r="Q8" s="30" t="s">
        <v>142</v>
      </c>
      <c r="R8" s="71" t="s">
        <v>144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194</v>
      </c>
      <c r="M9" s="32"/>
      <c r="N9" s="16" t="s">
        <v>190</v>
      </c>
      <c r="O9" s="32" t="s">
        <v>195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110</v>
      </c>
      <c r="R10" s="20" t="s">
        <v>111</v>
      </c>
    </row>
    <row r="11" spans="2:18" s="4" customFormat="1" ht="18" customHeight="1">
      <c r="B11" s="78" t="s">
        <v>28</v>
      </c>
      <c r="C11" s="79"/>
      <c r="D11" s="79"/>
      <c r="E11" s="79"/>
      <c r="F11" s="79"/>
      <c r="G11" s="79"/>
      <c r="H11" s="87">
        <v>6.3556714330010555</v>
      </c>
      <c r="I11" s="79"/>
      <c r="J11" s="79"/>
      <c r="K11" s="88">
        <v>2.608252311892368E-3</v>
      </c>
      <c r="L11" s="87"/>
      <c r="M11" s="89"/>
      <c r="N11" s="87"/>
      <c r="O11" s="87">
        <v>1606.4360468339996</v>
      </c>
      <c r="P11" s="79"/>
      <c r="Q11" s="88">
        <v>1</v>
      </c>
      <c r="R11" s="88">
        <f>O11/'סכום נכסי הקרן'!$C$42</f>
        <v>0.41590772254718567</v>
      </c>
    </row>
    <row r="12" spans="2:18" ht="22.5" customHeight="1">
      <c r="B12" s="80" t="s">
        <v>184</v>
      </c>
      <c r="C12" s="81"/>
      <c r="D12" s="81"/>
      <c r="E12" s="81"/>
      <c r="F12" s="81"/>
      <c r="G12" s="81"/>
      <c r="H12" s="90">
        <v>6.3556714330010573</v>
      </c>
      <c r="I12" s="81"/>
      <c r="J12" s="81"/>
      <c r="K12" s="91">
        <v>2.6082523118923688E-3</v>
      </c>
      <c r="L12" s="90"/>
      <c r="M12" s="92"/>
      <c r="N12" s="90"/>
      <c r="O12" s="90">
        <v>1606.4360468339996</v>
      </c>
      <c r="P12" s="81"/>
      <c r="Q12" s="91">
        <v>1</v>
      </c>
      <c r="R12" s="91">
        <f>O12/'סכום נכסי הקרן'!$C$42</f>
        <v>0.41590772254718567</v>
      </c>
    </row>
    <row r="13" spans="2:18">
      <c r="B13" s="82" t="s">
        <v>27</v>
      </c>
      <c r="C13" s="83"/>
      <c r="D13" s="83"/>
      <c r="E13" s="83"/>
      <c r="F13" s="83"/>
      <c r="G13" s="83"/>
      <c r="H13" s="93">
        <v>6.6603583581933616</v>
      </c>
      <c r="I13" s="83"/>
      <c r="J13" s="83"/>
      <c r="K13" s="94">
        <v>-5.9820273389577074E-3</v>
      </c>
      <c r="L13" s="93"/>
      <c r="M13" s="95"/>
      <c r="N13" s="93"/>
      <c r="O13" s="93">
        <v>547.079273618</v>
      </c>
      <c r="P13" s="83"/>
      <c r="Q13" s="94">
        <v>0.3405546549432803</v>
      </c>
      <c r="R13" s="94">
        <f>O13/'סכום נכסי הקרן'!$C$42</f>
        <v>0.14163931094030235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6.6603583581933616</v>
      </c>
      <c r="I14" s="81"/>
      <c r="J14" s="81"/>
      <c r="K14" s="91">
        <v>-5.9820273389577074E-3</v>
      </c>
      <c r="L14" s="90"/>
      <c r="M14" s="92"/>
      <c r="N14" s="90"/>
      <c r="O14" s="90">
        <v>547.079273618</v>
      </c>
      <c r="P14" s="81"/>
      <c r="Q14" s="91">
        <v>0.3405546549432803</v>
      </c>
      <c r="R14" s="91">
        <f>O14/'סכום נכסי הקרן'!$C$42</f>
        <v>0.14163931094030235</v>
      </c>
    </row>
    <row r="15" spans="2:18">
      <c r="B15" s="85" t="s">
        <v>207</v>
      </c>
      <c r="C15" s="83" t="s">
        <v>208</v>
      </c>
      <c r="D15" s="96" t="s">
        <v>117</v>
      </c>
      <c r="E15" s="83" t="s">
        <v>209</v>
      </c>
      <c r="F15" s="83"/>
      <c r="G15" s="83"/>
      <c r="H15" s="93">
        <v>1.8000000000074066</v>
      </c>
      <c r="I15" s="96" t="s">
        <v>126</v>
      </c>
      <c r="J15" s="97">
        <v>0.04</v>
      </c>
      <c r="K15" s="94">
        <v>-9.200000000054314E-3</v>
      </c>
      <c r="L15" s="93">
        <v>56061.69875499999</v>
      </c>
      <c r="M15" s="95">
        <v>144.5</v>
      </c>
      <c r="N15" s="83"/>
      <c r="O15" s="93">
        <v>81.009151867999989</v>
      </c>
      <c r="P15" s="94">
        <v>3.6057624560814262E-6</v>
      </c>
      <c r="Q15" s="94">
        <v>5.0427872324985891E-2</v>
      </c>
      <c r="R15" s="94">
        <f>O15/'סכום נכסי הקרן'!$C$42</f>
        <v>2.0973341531585133E-2</v>
      </c>
    </row>
    <row r="16" spans="2:18">
      <c r="B16" s="85" t="s">
        <v>210</v>
      </c>
      <c r="C16" s="83" t="s">
        <v>211</v>
      </c>
      <c r="D16" s="96" t="s">
        <v>117</v>
      </c>
      <c r="E16" s="83" t="s">
        <v>209</v>
      </c>
      <c r="F16" s="83"/>
      <c r="G16" s="83"/>
      <c r="H16" s="93">
        <v>4.5199999999706177</v>
      </c>
      <c r="I16" s="96" t="s">
        <v>126</v>
      </c>
      <c r="J16" s="97">
        <v>0.04</v>
      </c>
      <c r="K16" s="94">
        <v>-9.300000000018363E-3</v>
      </c>
      <c r="L16" s="93">
        <v>34919.001308999992</v>
      </c>
      <c r="M16" s="95">
        <v>155.94999999999999</v>
      </c>
      <c r="N16" s="83"/>
      <c r="O16" s="93">
        <v>54.456181229999991</v>
      </c>
      <c r="P16" s="94">
        <v>3.0056223020282327E-6</v>
      </c>
      <c r="Q16" s="94">
        <v>3.3898754536368543E-2</v>
      </c>
      <c r="R16" s="94">
        <f>O16/'סכום נכסי הקרן'!$C$42</f>
        <v>1.4098753796407118E-2</v>
      </c>
    </row>
    <row r="17" spans="2:18">
      <c r="B17" s="85" t="s">
        <v>212</v>
      </c>
      <c r="C17" s="83" t="s">
        <v>213</v>
      </c>
      <c r="D17" s="96" t="s">
        <v>117</v>
      </c>
      <c r="E17" s="83" t="s">
        <v>209</v>
      </c>
      <c r="F17" s="83"/>
      <c r="G17" s="83"/>
      <c r="H17" s="93">
        <v>7.4900000001184672</v>
      </c>
      <c r="I17" s="96" t="s">
        <v>126</v>
      </c>
      <c r="J17" s="97">
        <v>7.4999999999999997E-3</v>
      </c>
      <c r="K17" s="94">
        <v>-7.1000000002790142E-3</v>
      </c>
      <c r="L17" s="93">
        <v>19184.533344999996</v>
      </c>
      <c r="M17" s="95">
        <v>113.96</v>
      </c>
      <c r="N17" s="83"/>
      <c r="O17" s="93">
        <v>21.862694608999995</v>
      </c>
      <c r="P17" s="94">
        <v>1.3921560378835907E-6</v>
      </c>
      <c r="Q17" s="94">
        <v>1.3609439760821782E-2</v>
      </c>
      <c r="R17" s="94">
        <f>O17/'סכום נכסי הקרן'!$C$42</f>
        <v>5.6602710960665017E-3</v>
      </c>
    </row>
    <row r="18" spans="2:18">
      <c r="B18" s="85" t="s">
        <v>214</v>
      </c>
      <c r="C18" s="83" t="s">
        <v>215</v>
      </c>
      <c r="D18" s="96" t="s">
        <v>117</v>
      </c>
      <c r="E18" s="83" t="s">
        <v>209</v>
      </c>
      <c r="F18" s="83"/>
      <c r="G18" s="83"/>
      <c r="H18" s="93">
        <v>13.42000000002122</v>
      </c>
      <c r="I18" s="96" t="s">
        <v>126</v>
      </c>
      <c r="J18" s="97">
        <v>0.04</v>
      </c>
      <c r="K18" s="94">
        <v>1.0000000000149449E-3</v>
      </c>
      <c r="L18" s="93">
        <v>33658.428289999996</v>
      </c>
      <c r="M18" s="95">
        <v>198.8</v>
      </c>
      <c r="N18" s="83"/>
      <c r="O18" s="93">
        <v>66.91295384899999</v>
      </c>
      <c r="P18" s="94">
        <v>2.074913822635161E-6</v>
      </c>
      <c r="Q18" s="94">
        <v>4.1653045560620695E-2</v>
      </c>
      <c r="R18" s="94">
        <f>O18/'סכום נכסי הקרן'!$C$42</f>
        <v>1.7323823316271917E-2</v>
      </c>
    </row>
    <row r="19" spans="2:18">
      <c r="B19" s="85" t="s">
        <v>216</v>
      </c>
      <c r="C19" s="83" t="s">
        <v>217</v>
      </c>
      <c r="D19" s="96" t="s">
        <v>117</v>
      </c>
      <c r="E19" s="83" t="s">
        <v>209</v>
      </c>
      <c r="F19" s="83"/>
      <c r="G19" s="83"/>
      <c r="H19" s="93">
        <v>17.75000000005862</v>
      </c>
      <c r="I19" s="96" t="s">
        <v>126</v>
      </c>
      <c r="J19" s="97">
        <v>2.75E-2</v>
      </c>
      <c r="K19" s="94">
        <v>5.4000000001313067E-3</v>
      </c>
      <c r="L19" s="93">
        <v>27078.295866999997</v>
      </c>
      <c r="M19" s="95">
        <v>157.5</v>
      </c>
      <c r="N19" s="83"/>
      <c r="O19" s="93">
        <v>42.648315185999991</v>
      </c>
      <c r="P19" s="94">
        <v>1.5320052742657212E-6</v>
      </c>
      <c r="Q19" s="94">
        <v>2.6548405254010733E-2</v>
      </c>
      <c r="R19" s="94">
        <f>O19/'סכום נכסי הקרן'!$C$42</f>
        <v>1.1041686766455342E-2</v>
      </c>
    </row>
    <row r="20" spans="2:18">
      <c r="B20" s="85" t="s">
        <v>218</v>
      </c>
      <c r="C20" s="83" t="s">
        <v>219</v>
      </c>
      <c r="D20" s="96" t="s">
        <v>117</v>
      </c>
      <c r="E20" s="83" t="s">
        <v>209</v>
      </c>
      <c r="F20" s="83"/>
      <c r="G20" s="83"/>
      <c r="H20" s="93">
        <v>3.9100000000015425</v>
      </c>
      <c r="I20" s="96" t="s">
        <v>126</v>
      </c>
      <c r="J20" s="97">
        <v>1.7500000000000002E-2</v>
      </c>
      <c r="K20" s="94">
        <v>-9.599999999938302E-3</v>
      </c>
      <c r="L20" s="93">
        <v>56871.040404999992</v>
      </c>
      <c r="M20" s="95">
        <v>114</v>
      </c>
      <c r="N20" s="93"/>
      <c r="O20" s="93">
        <v>64.832985189999988</v>
      </c>
      <c r="P20" s="94">
        <v>3.4725675179766343E-6</v>
      </c>
      <c r="Q20" s="94">
        <v>4.03582734076307E-2</v>
      </c>
      <c r="R20" s="94">
        <f>O20/'סכום נכסי הקרן'!$C$42</f>
        <v>1.6785317578904328E-2</v>
      </c>
    </row>
    <row r="21" spans="2:18">
      <c r="B21" s="85" t="s">
        <v>220</v>
      </c>
      <c r="C21" s="83" t="s">
        <v>221</v>
      </c>
      <c r="D21" s="96" t="s">
        <v>117</v>
      </c>
      <c r="E21" s="83" t="s">
        <v>209</v>
      </c>
      <c r="F21" s="83"/>
      <c r="G21" s="83"/>
      <c r="H21" s="93">
        <v>9.0000003136719242E-2</v>
      </c>
      <c r="I21" s="96" t="s">
        <v>126</v>
      </c>
      <c r="J21" s="97">
        <v>0.03</v>
      </c>
      <c r="K21" s="94">
        <v>2.0500000156835962E-2</v>
      </c>
      <c r="L21" s="93">
        <v>41.874490999999992</v>
      </c>
      <c r="M21" s="95">
        <v>114.2</v>
      </c>
      <c r="N21" s="83"/>
      <c r="O21" s="93">
        <v>4.7820664999999991E-2</v>
      </c>
      <c r="P21" s="94">
        <v>4.6914046638268678E-9</v>
      </c>
      <c r="Q21" s="94">
        <v>2.9768172280649477E-5</v>
      </c>
      <c r="R21" s="94">
        <f>O21/'סכום נכסי הקרן'!$C$42</f>
        <v>1.2380812737637185E-5</v>
      </c>
    </row>
    <row r="22" spans="2:18">
      <c r="B22" s="85" t="s">
        <v>222</v>
      </c>
      <c r="C22" s="83" t="s">
        <v>223</v>
      </c>
      <c r="D22" s="96" t="s">
        <v>117</v>
      </c>
      <c r="E22" s="83" t="s">
        <v>209</v>
      </c>
      <c r="F22" s="83"/>
      <c r="G22" s="83"/>
      <c r="H22" s="93">
        <v>1.0899999999818586</v>
      </c>
      <c r="I22" s="96" t="s">
        <v>126</v>
      </c>
      <c r="J22" s="97">
        <v>1E-3</v>
      </c>
      <c r="K22" s="94">
        <v>-6.7000000000139561E-3</v>
      </c>
      <c r="L22" s="93">
        <v>34901.128597999996</v>
      </c>
      <c r="M22" s="95">
        <v>102.66</v>
      </c>
      <c r="N22" s="83"/>
      <c r="O22" s="93">
        <v>35.82949748499999</v>
      </c>
      <c r="P22" s="94">
        <v>2.3028781019144344E-6</v>
      </c>
      <c r="Q22" s="94">
        <v>2.230371856733019E-2</v>
      </c>
      <c r="R22" s="94">
        <f>O22/'סכום נכסי הקרן'!$C$42</f>
        <v>9.2762887936716776E-3</v>
      </c>
    </row>
    <row r="23" spans="2:18">
      <c r="B23" s="85" t="s">
        <v>224</v>
      </c>
      <c r="C23" s="83" t="s">
        <v>225</v>
      </c>
      <c r="D23" s="96" t="s">
        <v>117</v>
      </c>
      <c r="E23" s="83" t="s">
        <v>209</v>
      </c>
      <c r="F23" s="83"/>
      <c r="G23" s="83"/>
      <c r="H23" s="93">
        <v>5.9499999999331843</v>
      </c>
      <c r="I23" s="96" t="s">
        <v>126</v>
      </c>
      <c r="J23" s="97">
        <v>7.4999999999999997E-3</v>
      </c>
      <c r="K23" s="94">
        <v>-8.2999999999959495E-3</v>
      </c>
      <c r="L23" s="93">
        <v>44078.568163000004</v>
      </c>
      <c r="M23" s="95">
        <v>112.05</v>
      </c>
      <c r="N23" s="83"/>
      <c r="O23" s="93">
        <v>49.390038093999998</v>
      </c>
      <c r="P23" s="94">
        <v>3.2256143905754369E-6</v>
      </c>
      <c r="Q23" s="94">
        <v>3.0745100741071514E-2</v>
      </c>
      <c r="R23" s="94">
        <f>O23/'סכום נכסי הקרן'!$C$42</f>
        <v>1.2787124828702843E-2</v>
      </c>
    </row>
    <row r="24" spans="2:18">
      <c r="B24" s="85" t="s">
        <v>226</v>
      </c>
      <c r="C24" s="83" t="s">
        <v>227</v>
      </c>
      <c r="D24" s="96" t="s">
        <v>117</v>
      </c>
      <c r="E24" s="83" t="s">
        <v>209</v>
      </c>
      <c r="F24" s="83"/>
      <c r="G24" s="83"/>
      <c r="H24" s="93">
        <v>9.4699999999869</v>
      </c>
      <c r="I24" s="96" t="s">
        <v>126</v>
      </c>
      <c r="J24" s="97">
        <v>5.0000000000000001E-3</v>
      </c>
      <c r="K24" s="94">
        <v>-5.0000000003447365E-3</v>
      </c>
      <c r="L24" s="93">
        <v>13054.774960999996</v>
      </c>
      <c r="M24" s="95">
        <v>111.1</v>
      </c>
      <c r="N24" s="83"/>
      <c r="O24" s="93">
        <v>14.503855676999997</v>
      </c>
      <c r="P24" s="94">
        <v>1.8376948843210597E-6</v>
      </c>
      <c r="Q24" s="94">
        <v>9.0285920224365754E-3</v>
      </c>
      <c r="R24" s="94">
        <f>O24/'סכום נכסי הקרן'!$C$42</f>
        <v>3.7550611458592848E-3</v>
      </c>
    </row>
    <row r="25" spans="2:18">
      <c r="B25" s="85" t="s">
        <v>228</v>
      </c>
      <c r="C25" s="83" t="s">
        <v>229</v>
      </c>
      <c r="D25" s="96" t="s">
        <v>117</v>
      </c>
      <c r="E25" s="83" t="s">
        <v>209</v>
      </c>
      <c r="F25" s="83"/>
      <c r="G25" s="83"/>
      <c r="H25" s="93">
        <v>22.790000000357828</v>
      </c>
      <c r="I25" s="96" t="s">
        <v>126</v>
      </c>
      <c r="J25" s="97">
        <v>0.01</v>
      </c>
      <c r="K25" s="94">
        <v>8.1000000003975878E-3</v>
      </c>
      <c r="L25" s="93">
        <v>17489.502510999995</v>
      </c>
      <c r="M25" s="95">
        <v>106.42</v>
      </c>
      <c r="N25" s="83"/>
      <c r="O25" s="93">
        <v>18.612328545999997</v>
      </c>
      <c r="P25" s="94">
        <v>1.2954856936238065E-6</v>
      </c>
      <c r="Q25" s="94">
        <v>1.1586099915201476E-2</v>
      </c>
      <c r="R25" s="94">
        <f>O25/'סכום נכסי הקרן'!$C$42</f>
        <v>4.8187484289355861E-3</v>
      </c>
    </row>
    <row r="26" spans="2:18">
      <c r="B26" s="85" t="s">
        <v>230</v>
      </c>
      <c r="C26" s="83" t="s">
        <v>231</v>
      </c>
      <c r="D26" s="96" t="s">
        <v>117</v>
      </c>
      <c r="E26" s="83" t="s">
        <v>209</v>
      </c>
      <c r="F26" s="83"/>
      <c r="G26" s="83"/>
      <c r="H26" s="93">
        <v>2.9400000000014446</v>
      </c>
      <c r="I26" s="96" t="s">
        <v>126</v>
      </c>
      <c r="J26" s="97">
        <v>2.75E-2</v>
      </c>
      <c r="K26" s="94">
        <v>-0.01</v>
      </c>
      <c r="L26" s="93">
        <v>83217.582146999979</v>
      </c>
      <c r="M26" s="95">
        <v>116.53</v>
      </c>
      <c r="N26" s="83"/>
      <c r="O26" s="93">
        <v>96.973451218999983</v>
      </c>
      <c r="P26" s="94">
        <v>5.0187791834024462E-6</v>
      </c>
      <c r="Q26" s="94">
        <v>6.0365584680521486E-2</v>
      </c>
      <c r="R26" s="94">
        <f>O26/'סכום נכסי הקרן'!$C$42</f>
        <v>2.510651284470497E-2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>
      <c r="B28" s="82" t="s">
        <v>44</v>
      </c>
      <c r="C28" s="83"/>
      <c r="D28" s="83"/>
      <c r="E28" s="83"/>
      <c r="F28" s="83"/>
      <c r="G28" s="83"/>
      <c r="H28" s="93">
        <v>6.1983232138462601</v>
      </c>
      <c r="I28" s="83"/>
      <c r="J28" s="83"/>
      <c r="K28" s="94">
        <v>7.052405820870686E-3</v>
      </c>
      <c r="L28" s="93"/>
      <c r="M28" s="95"/>
      <c r="N28" s="83"/>
      <c r="O28" s="93">
        <v>1059.3567732159997</v>
      </c>
      <c r="P28" s="83"/>
      <c r="Q28" s="94">
        <v>0.65944534505671981</v>
      </c>
      <c r="R28" s="94">
        <f>O28/'סכום נכסי הקרן'!$C$42</f>
        <v>0.27426841160688331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0.56043976998794598</v>
      </c>
      <c r="I29" s="81"/>
      <c r="J29" s="81"/>
      <c r="K29" s="91">
        <v>1.6640419761787357E-3</v>
      </c>
      <c r="L29" s="90"/>
      <c r="M29" s="92"/>
      <c r="N29" s="81"/>
      <c r="O29" s="90">
        <v>18.251915091999997</v>
      </c>
      <c r="P29" s="81"/>
      <c r="Q29" s="91">
        <v>1.1361743984748899E-2</v>
      </c>
      <c r="R29" s="91">
        <f>O29/'סכום נכסי הקרן'!$C$42</f>
        <v>4.7254370648611007E-3</v>
      </c>
    </row>
    <row r="30" spans="2:18">
      <c r="B30" s="85" t="s">
        <v>232</v>
      </c>
      <c r="C30" s="83" t="s">
        <v>233</v>
      </c>
      <c r="D30" s="96" t="s">
        <v>117</v>
      </c>
      <c r="E30" s="83" t="s">
        <v>209</v>
      </c>
      <c r="F30" s="83"/>
      <c r="G30" s="83"/>
      <c r="H30" s="93">
        <v>2.0000000021212713E-2</v>
      </c>
      <c r="I30" s="96" t="s">
        <v>126</v>
      </c>
      <c r="J30" s="97">
        <v>0</v>
      </c>
      <c r="K30" s="94">
        <v>0</v>
      </c>
      <c r="L30" s="93">
        <v>1885.6615479999998</v>
      </c>
      <c r="M30" s="95">
        <v>100</v>
      </c>
      <c r="N30" s="83"/>
      <c r="O30" s="93">
        <v>1.8856615479999999</v>
      </c>
      <c r="P30" s="94">
        <v>1.5713846233333332E-7</v>
      </c>
      <c r="Q30" s="94">
        <v>1.1738167552429518E-3</v>
      </c>
      <c r="R30" s="94">
        <f>O30/'סכום נכסי הקרן'!$C$42</f>
        <v>4.8819945336082325E-4</v>
      </c>
    </row>
    <row r="31" spans="2:18">
      <c r="B31" s="85" t="s">
        <v>234</v>
      </c>
      <c r="C31" s="83" t="s">
        <v>235</v>
      </c>
      <c r="D31" s="96" t="s">
        <v>117</v>
      </c>
      <c r="E31" s="83" t="s">
        <v>209</v>
      </c>
      <c r="F31" s="83"/>
      <c r="G31" s="83"/>
      <c r="H31" s="93">
        <v>0.11000001006736072</v>
      </c>
      <c r="I31" s="96" t="s">
        <v>126</v>
      </c>
      <c r="J31" s="97">
        <v>0</v>
      </c>
      <c r="K31" s="94">
        <v>8.9999981543172026E-4</v>
      </c>
      <c r="L31" s="93">
        <v>23.841799999999992</v>
      </c>
      <c r="M31" s="95">
        <v>99.99</v>
      </c>
      <c r="N31" s="83"/>
      <c r="O31" s="93">
        <v>2.3839415999999995E-2</v>
      </c>
      <c r="P31" s="94">
        <v>1.9868166666666658E-9</v>
      </c>
      <c r="Q31" s="94">
        <v>1.4839940903332725E-5</v>
      </c>
      <c r="R31" s="94">
        <f>O31/'סכום נכסי הקרן'!$C$42</f>
        <v>6.1720460238399383E-6</v>
      </c>
    </row>
    <row r="32" spans="2:18">
      <c r="B32" s="85" t="s">
        <v>236</v>
      </c>
      <c r="C32" s="83" t="s">
        <v>237</v>
      </c>
      <c r="D32" s="96" t="s">
        <v>117</v>
      </c>
      <c r="E32" s="83" t="s">
        <v>209</v>
      </c>
      <c r="F32" s="83"/>
      <c r="G32" s="83"/>
      <c r="H32" s="93">
        <v>0.28000000422909133</v>
      </c>
      <c r="I32" s="96" t="s">
        <v>126</v>
      </c>
      <c r="J32" s="97">
        <v>0</v>
      </c>
      <c r="K32" s="94">
        <v>1.399999977092422E-3</v>
      </c>
      <c r="L32" s="93">
        <v>113.54497699999997</v>
      </c>
      <c r="M32" s="95">
        <v>99.96</v>
      </c>
      <c r="N32" s="83"/>
      <c r="O32" s="93">
        <v>0.11349955899999999</v>
      </c>
      <c r="P32" s="94">
        <v>1.1354497699999997E-8</v>
      </c>
      <c r="Q32" s="94">
        <v>7.0653020531808583E-5</v>
      </c>
      <c r="R32" s="94">
        <f>O32/'סכום נכסי הקרן'!$C$42</f>
        <v>2.9385136860464053E-5</v>
      </c>
    </row>
    <row r="33" spans="2:18">
      <c r="B33" s="85" t="s">
        <v>238</v>
      </c>
      <c r="C33" s="83" t="s">
        <v>239</v>
      </c>
      <c r="D33" s="96" t="s">
        <v>117</v>
      </c>
      <c r="E33" s="83" t="s">
        <v>209</v>
      </c>
      <c r="F33" s="83"/>
      <c r="G33" s="83"/>
      <c r="H33" s="93">
        <v>0.19000000208041187</v>
      </c>
      <c r="I33" s="96" t="s">
        <v>126</v>
      </c>
      <c r="J33" s="97">
        <v>0</v>
      </c>
      <c r="K33" s="94">
        <v>1.6000000023115688E-3</v>
      </c>
      <c r="L33" s="93">
        <v>173.09458399999997</v>
      </c>
      <c r="M33" s="95">
        <v>99.97</v>
      </c>
      <c r="N33" s="83"/>
      <c r="O33" s="93">
        <v>0.17304265599999996</v>
      </c>
      <c r="P33" s="94">
        <v>1.4424548666666665E-8</v>
      </c>
      <c r="Q33" s="94">
        <v>1.0771835974487521E-4</v>
      </c>
      <c r="R33" s="94">
        <f>O33/'סכום נכסי הקרן'!$C$42</f>
        <v>4.4800897678009486E-5</v>
      </c>
    </row>
    <row r="34" spans="2:18">
      <c r="B34" s="85" t="s">
        <v>240</v>
      </c>
      <c r="C34" s="83" t="s">
        <v>241</v>
      </c>
      <c r="D34" s="96" t="s">
        <v>117</v>
      </c>
      <c r="E34" s="83" t="s">
        <v>209</v>
      </c>
      <c r="F34" s="83"/>
      <c r="G34" s="83"/>
      <c r="H34" s="93">
        <v>0.35999999996471055</v>
      </c>
      <c r="I34" s="96" t="s">
        <v>126</v>
      </c>
      <c r="J34" s="97">
        <v>0</v>
      </c>
      <c r="K34" s="94">
        <v>1.6999999977502988E-3</v>
      </c>
      <c r="L34" s="93">
        <v>2268.3289999999997</v>
      </c>
      <c r="M34" s="95">
        <v>99.94</v>
      </c>
      <c r="N34" s="83"/>
      <c r="O34" s="93">
        <v>2.2669680030000001</v>
      </c>
      <c r="P34" s="94">
        <v>2.2683289999999999E-7</v>
      </c>
      <c r="Q34" s="94">
        <v>1.4111784950716162E-3</v>
      </c>
      <c r="R34" s="94">
        <f>O34/'סכום נכסי הקרן'!$C$42</f>
        <v>5.8692003399280076E-4</v>
      </c>
    </row>
    <row r="35" spans="2:18">
      <c r="B35" s="85" t="s">
        <v>242</v>
      </c>
      <c r="C35" s="83" t="s">
        <v>243</v>
      </c>
      <c r="D35" s="96" t="s">
        <v>117</v>
      </c>
      <c r="E35" s="83" t="s">
        <v>209</v>
      </c>
      <c r="F35" s="83"/>
      <c r="G35" s="83"/>
      <c r="H35" s="93">
        <v>0.43999999986935473</v>
      </c>
      <c r="I35" s="96" t="s">
        <v>126</v>
      </c>
      <c r="J35" s="97">
        <v>0</v>
      </c>
      <c r="K35" s="94">
        <v>1.7999999998366933E-3</v>
      </c>
      <c r="L35" s="93">
        <v>2451.3399999999997</v>
      </c>
      <c r="M35" s="95">
        <v>99.92</v>
      </c>
      <c r="N35" s="83"/>
      <c r="O35" s="93">
        <v>2.4493789279999998</v>
      </c>
      <c r="P35" s="94">
        <v>2.4513399999999998E-7</v>
      </c>
      <c r="Q35" s="94">
        <v>1.5247285647177122E-3</v>
      </c>
      <c r="R35" s="94">
        <f>O35/'סכום נכסי הקרן'!$C$42</f>
        <v>6.3414638485438288E-4</v>
      </c>
    </row>
    <row r="36" spans="2:18">
      <c r="B36" s="85" t="s">
        <v>244</v>
      </c>
      <c r="C36" s="83" t="s">
        <v>245</v>
      </c>
      <c r="D36" s="96" t="s">
        <v>117</v>
      </c>
      <c r="E36" s="83" t="s">
        <v>209</v>
      </c>
      <c r="F36" s="83"/>
      <c r="G36" s="83"/>
      <c r="H36" s="93">
        <v>0.52999999963483246</v>
      </c>
      <c r="I36" s="96" t="s">
        <v>126</v>
      </c>
      <c r="J36" s="97">
        <v>0</v>
      </c>
      <c r="K36" s="94">
        <v>1.6999999972075425E-3</v>
      </c>
      <c r="L36" s="93">
        <v>931.91820399999983</v>
      </c>
      <c r="M36" s="95">
        <v>99.91</v>
      </c>
      <c r="N36" s="83"/>
      <c r="O36" s="93">
        <v>0.93107947799999979</v>
      </c>
      <c r="P36" s="94">
        <v>1.0354646711111109E-7</v>
      </c>
      <c r="Q36" s="94">
        <v>5.7959324296475551E-4</v>
      </c>
      <c r="R36" s="94">
        <f>O36/'סכום נכסי הקרן'!$C$42</f>
        <v>2.4105730568520911E-4</v>
      </c>
    </row>
    <row r="37" spans="2:18">
      <c r="B37" s="85" t="s">
        <v>246</v>
      </c>
      <c r="C37" s="83" t="s">
        <v>247</v>
      </c>
      <c r="D37" s="96" t="s">
        <v>117</v>
      </c>
      <c r="E37" s="83" t="s">
        <v>209</v>
      </c>
      <c r="F37" s="83"/>
      <c r="G37" s="83"/>
      <c r="H37" s="93">
        <v>0.60999999989824971</v>
      </c>
      <c r="I37" s="96" t="s">
        <v>126</v>
      </c>
      <c r="J37" s="97">
        <v>0</v>
      </c>
      <c r="K37" s="94">
        <v>1.6000000000992683E-3</v>
      </c>
      <c r="L37" s="93">
        <v>4033.5103909999993</v>
      </c>
      <c r="M37" s="95">
        <v>99.9</v>
      </c>
      <c r="N37" s="83"/>
      <c r="O37" s="93">
        <v>4.0294768809999999</v>
      </c>
      <c r="P37" s="94">
        <v>4.4816782122222217E-7</v>
      </c>
      <c r="Q37" s="94">
        <v>2.5083332068782842E-3</v>
      </c>
      <c r="R37" s="94">
        <f>O37/'סכום נכסי הקרן'!$C$42</f>
        <v>1.0432351514622258E-3</v>
      </c>
    </row>
    <row r="38" spans="2:18">
      <c r="B38" s="85" t="s">
        <v>248</v>
      </c>
      <c r="C38" s="83" t="s">
        <v>249</v>
      </c>
      <c r="D38" s="96" t="s">
        <v>117</v>
      </c>
      <c r="E38" s="83" t="s">
        <v>209</v>
      </c>
      <c r="F38" s="83"/>
      <c r="G38" s="83"/>
      <c r="H38" s="93">
        <v>0.67999999992805771</v>
      </c>
      <c r="I38" s="96" t="s">
        <v>126</v>
      </c>
      <c r="J38" s="97">
        <v>0</v>
      </c>
      <c r="K38" s="94">
        <v>1.599999997362116E-3</v>
      </c>
      <c r="L38" s="93">
        <v>1669.8403829999997</v>
      </c>
      <c r="M38" s="95">
        <v>99.89</v>
      </c>
      <c r="N38" s="83"/>
      <c r="O38" s="93">
        <v>1.6680035589999997</v>
      </c>
      <c r="P38" s="94">
        <v>1.8553782033333331E-7</v>
      </c>
      <c r="Q38" s="94">
        <v>1.0383255295393419E-3</v>
      </c>
      <c r="R38" s="94">
        <f>O38/'סכום נכסי הקרן'!$C$42</f>
        <v>4.318476062533082E-4</v>
      </c>
    </row>
    <row r="39" spans="2:18">
      <c r="B39" s="85" t="s">
        <v>250</v>
      </c>
      <c r="C39" s="83" t="s">
        <v>251</v>
      </c>
      <c r="D39" s="96" t="s">
        <v>117</v>
      </c>
      <c r="E39" s="83" t="s">
        <v>209</v>
      </c>
      <c r="F39" s="83"/>
      <c r="G39" s="83"/>
      <c r="H39" s="93">
        <v>0.780000000149077</v>
      </c>
      <c r="I39" s="96" t="s">
        <v>126</v>
      </c>
      <c r="J39" s="97">
        <v>0</v>
      </c>
      <c r="K39" s="94">
        <v>1.500000007453852E-3</v>
      </c>
      <c r="L39" s="93">
        <v>537.28</v>
      </c>
      <c r="M39" s="95">
        <v>99.88</v>
      </c>
      <c r="N39" s="83"/>
      <c r="O39" s="93">
        <v>0.53663526400000006</v>
      </c>
      <c r="P39" s="94">
        <v>5.9697777777777781E-8</v>
      </c>
      <c r="Q39" s="94">
        <v>3.3405330081929684E-4</v>
      </c>
      <c r="R39" s="94">
        <f>O39/'סכום נכסי הקרן'!$C$42</f>
        <v>1.3893534755312365E-4</v>
      </c>
    </row>
    <row r="40" spans="2:18">
      <c r="B40" s="85" t="s">
        <v>252</v>
      </c>
      <c r="C40" s="83" t="s">
        <v>253</v>
      </c>
      <c r="D40" s="96" t="s">
        <v>117</v>
      </c>
      <c r="E40" s="83" t="s">
        <v>209</v>
      </c>
      <c r="F40" s="83"/>
      <c r="G40" s="83"/>
      <c r="H40" s="93">
        <v>0.86000000010760458</v>
      </c>
      <c r="I40" s="96" t="s">
        <v>126</v>
      </c>
      <c r="J40" s="97">
        <v>0</v>
      </c>
      <c r="K40" s="94">
        <v>1.3999999989239551E-3</v>
      </c>
      <c r="L40" s="93">
        <v>2233.0699999999997</v>
      </c>
      <c r="M40" s="95">
        <v>99.88</v>
      </c>
      <c r="N40" s="83"/>
      <c r="O40" s="93">
        <v>2.2303903159999994</v>
      </c>
      <c r="P40" s="94">
        <v>2.4811888888888883E-7</v>
      </c>
      <c r="Q40" s="94">
        <v>1.3884090315302018E-3</v>
      </c>
      <c r="R40" s="94">
        <f>O40/'סכום נכסי הקרן'!$C$42</f>
        <v>5.7745003826766993E-4</v>
      </c>
    </row>
    <row r="41" spans="2:18">
      <c r="B41" s="85" t="s">
        <v>254</v>
      </c>
      <c r="C41" s="83" t="s">
        <v>255</v>
      </c>
      <c r="D41" s="96" t="s">
        <v>117</v>
      </c>
      <c r="E41" s="83" t="s">
        <v>209</v>
      </c>
      <c r="F41" s="83"/>
      <c r="G41" s="83"/>
      <c r="H41" s="93">
        <v>0.92999999993826976</v>
      </c>
      <c r="I41" s="96" t="s">
        <v>126</v>
      </c>
      <c r="J41" s="97">
        <v>0</v>
      </c>
      <c r="K41" s="94">
        <v>2.0000000010288389E-3</v>
      </c>
      <c r="L41" s="93">
        <v>1947.6399999999996</v>
      </c>
      <c r="M41" s="95">
        <v>99.81</v>
      </c>
      <c r="N41" s="83"/>
      <c r="O41" s="93">
        <v>1.9439394839999995</v>
      </c>
      <c r="P41" s="94">
        <v>2.1640444444444441E-7</v>
      </c>
      <c r="Q41" s="94">
        <v>1.2100945368047232E-3</v>
      </c>
      <c r="R41" s="94">
        <f>O41/'סכום נכסי הקרן'!$C$42</f>
        <v>5.0328766286924392E-4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6.2978458828686366</v>
      </c>
      <c r="I43" s="81"/>
      <c r="J43" s="81"/>
      <c r="K43" s="91">
        <v>7.1376875691124353E-3</v>
      </c>
      <c r="L43" s="90"/>
      <c r="M43" s="92"/>
      <c r="N43" s="81"/>
      <c r="O43" s="90">
        <v>1040.9782323119998</v>
      </c>
      <c r="P43" s="81"/>
      <c r="Q43" s="91">
        <v>0.64800477701156123</v>
      </c>
      <c r="R43" s="91">
        <f>O43/'סכום נכסי הקרן'!$C$42</f>
        <v>0.26951019100657531</v>
      </c>
    </row>
    <row r="44" spans="2:18">
      <c r="B44" s="85" t="s">
        <v>256</v>
      </c>
      <c r="C44" s="83" t="s">
        <v>257</v>
      </c>
      <c r="D44" s="96" t="s">
        <v>117</v>
      </c>
      <c r="E44" s="83" t="s">
        <v>209</v>
      </c>
      <c r="F44" s="83"/>
      <c r="G44" s="83"/>
      <c r="H44" s="93">
        <v>0.17000000450551181</v>
      </c>
      <c r="I44" s="96" t="s">
        <v>126</v>
      </c>
      <c r="J44" s="97">
        <v>0</v>
      </c>
      <c r="K44" s="94">
        <v>1.1999999699632545E-3</v>
      </c>
      <c r="L44" s="93">
        <v>66.598429999999979</v>
      </c>
      <c r="M44" s="95">
        <v>99.98</v>
      </c>
      <c r="N44" s="83"/>
      <c r="O44" s="93">
        <v>6.6585110000000003E-2</v>
      </c>
      <c r="P44" s="94">
        <v>1.9688119240682876E-8</v>
      </c>
      <c r="Q44" s="94">
        <v>4.1448964078730327E-5</v>
      </c>
      <c r="R44" s="94">
        <f>O44/'סכום נכסי הקרן'!$C$42</f>
        <v>1.7238944251924836E-5</v>
      </c>
    </row>
    <row r="45" spans="2:18">
      <c r="B45" s="85" t="s">
        <v>258</v>
      </c>
      <c r="C45" s="83" t="s">
        <v>259</v>
      </c>
      <c r="D45" s="96" t="s">
        <v>117</v>
      </c>
      <c r="E45" s="83" t="s">
        <v>209</v>
      </c>
      <c r="F45" s="83"/>
      <c r="G45" s="83"/>
      <c r="H45" s="93">
        <v>5.899999999961369</v>
      </c>
      <c r="I45" s="96" t="s">
        <v>126</v>
      </c>
      <c r="J45" s="97">
        <v>6.25E-2</v>
      </c>
      <c r="K45" s="94">
        <v>6.8000000000515079E-3</v>
      </c>
      <c r="L45" s="93">
        <v>10776.802800999998</v>
      </c>
      <c r="M45" s="95">
        <v>144.12</v>
      </c>
      <c r="N45" s="83"/>
      <c r="O45" s="93">
        <v>15.531528343999998</v>
      </c>
      <c r="P45" s="94">
        <v>6.3533512768493596E-7</v>
      </c>
      <c r="Q45" s="94">
        <v>9.6683141383747482E-3</v>
      </c>
      <c r="R45" s="94">
        <f>O45/'סכום נכסי הקרן'!$C$42</f>
        <v>4.0211265141621971E-3</v>
      </c>
    </row>
    <row r="46" spans="2:18">
      <c r="B46" s="85" t="s">
        <v>260</v>
      </c>
      <c r="C46" s="83" t="s">
        <v>261</v>
      </c>
      <c r="D46" s="96" t="s">
        <v>117</v>
      </c>
      <c r="E46" s="83" t="s">
        <v>209</v>
      </c>
      <c r="F46" s="83"/>
      <c r="G46" s="83"/>
      <c r="H46" s="93">
        <v>4.1900000000237343</v>
      </c>
      <c r="I46" s="96" t="s">
        <v>126</v>
      </c>
      <c r="J46" s="97">
        <v>3.7499999999999999E-2</v>
      </c>
      <c r="K46" s="94">
        <v>4.000000000083279E-3</v>
      </c>
      <c r="L46" s="93">
        <v>20559.506135999996</v>
      </c>
      <c r="M46" s="95">
        <v>116.81</v>
      </c>
      <c r="N46" s="83"/>
      <c r="O46" s="93">
        <v>24.015558496999997</v>
      </c>
      <c r="P46" s="94">
        <v>1.2669947540473626E-6</v>
      </c>
      <c r="Q46" s="94">
        <v>1.4949588901674861E-2</v>
      </c>
      <c r="R46" s="94">
        <f>O46/'סכום נכסי הקרן'!$C$42</f>
        <v>6.2176494731122738E-3</v>
      </c>
    </row>
    <row r="47" spans="2:18">
      <c r="B47" s="85" t="s">
        <v>262</v>
      </c>
      <c r="C47" s="83" t="s">
        <v>263</v>
      </c>
      <c r="D47" s="96" t="s">
        <v>117</v>
      </c>
      <c r="E47" s="83" t="s">
        <v>209</v>
      </c>
      <c r="F47" s="83"/>
      <c r="G47" s="83"/>
      <c r="H47" s="93">
        <v>18.830000000006688</v>
      </c>
      <c r="I47" s="96" t="s">
        <v>126</v>
      </c>
      <c r="J47" s="97">
        <v>3.7499999999999999E-2</v>
      </c>
      <c r="K47" s="94">
        <v>2.100000000000719E-2</v>
      </c>
      <c r="L47" s="93">
        <v>102249.67280199999</v>
      </c>
      <c r="M47" s="95">
        <v>136</v>
      </c>
      <c r="N47" s="83"/>
      <c r="O47" s="93">
        <v>139.05955192899998</v>
      </c>
      <c r="P47" s="94">
        <v>7.5450093755435093E-6</v>
      </c>
      <c r="Q47" s="94">
        <v>8.6564013676773299E-2</v>
      </c>
      <c r="R47" s="94">
        <f>O47/'סכום נכסי הקרן'!$C$42</f>
        <v>3.600264178285021E-2</v>
      </c>
    </row>
    <row r="48" spans="2:18">
      <c r="B48" s="85" t="s">
        <v>264</v>
      </c>
      <c r="C48" s="83" t="s">
        <v>265</v>
      </c>
      <c r="D48" s="96" t="s">
        <v>117</v>
      </c>
      <c r="E48" s="83" t="s">
        <v>209</v>
      </c>
      <c r="F48" s="83"/>
      <c r="G48" s="83"/>
      <c r="H48" s="93">
        <v>3.1100000000302623</v>
      </c>
      <c r="I48" s="96" t="s">
        <v>126</v>
      </c>
      <c r="J48" s="97">
        <v>1.2500000000000001E-2</v>
      </c>
      <c r="K48" s="94">
        <v>3.0999999999840725E-3</v>
      </c>
      <c r="L48" s="93">
        <v>60370.208259999992</v>
      </c>
      <c r="M48" s="95">
        <v>104</v>
      </c>
      <c r="N48" s="83"/>
      <c r="O48" s="93">
        <v>62.785014109999985</v>
      </c>
      <c r="P48" s="94">
        <v>5.1961658876528819E-6</v>
      </c>
      <c r="Q48" s="94">
        <v>3.9083419619310777E-2</v>
      </c>
      <c r="R48" s="94">
        <f>O48/'סכום נכסי הקרן'!$C$42</f>
        <v>1.6255096043223539E-2</v>
      </c>
    </row>
    <row r="49" spans="2:18">
      <c r="B49" s="85" t="s">
        <v>266</v>
      </c>
      <c r="C49" s="83" t="s">
        <v>267</v>
      </c>
      <c r="D49" s="96" t="s">
        <v>117</v>
      </c>
      <c r="E49" s="83" t="s">
        <v>209</v>
      </c>
      <c r="F49" s="83"/>
      <c r="G49" s="83"/>
      <c r="H49" s="93">
        <v>4.040000000021708</v>
      </c>
      <c r="I49" s="96" t="s">
        <v>126</v>
      </c>
      <c r="J49" s="97">
        <v>1.4999999999999999E-2</v>
      </c>
      <c r="K49" s="94">
        <v>3.6999999999163318E-3</v>
      </c>
      <c r="L49" s="93">
        <v>41758.965212999996</v>
      </c>
      <c r="M49" s="95">
        <v>105.9</v>
      </c>
      <c r="N49" s="83"/>
      <c r="O49" s="93">
        <v>44.222742100999994</v>
      </c>
      <c r="P49" s="94">
        <v>2.9477904304134797E-6</v>
      </c>
      <c r="Q49" s="94">
        <v>2.7528479697747802E-2</v>
      </c>
      <c r="R49" s="94">
        <f>O49/'סכום נכסי הקרן'!$C$42</f>
        <v>1.1449307296276726E-2</v>
      </c>
    </row>
    <row r="50" spans="2:18">
      <c r="B50" s="85" t="s">
        <v>268</v>
      </c>
      <c r="C50" s="83" t="s">
        <v>269</v>
      </c>
      <c r="D50" s="96" t="s">
        <v>117</v>
      </c>
      <c r="E50" s="83" t="s">
        <v>209</v>
      </c>
      <c r="F50" s="83"/>
      <c r="G50" s="83"/>
      <c r="H50" s="93">
        <v>1.3399999999945029</v>
      </c>
      <c r="I50" s="96" t="s">
        <v>126</v>
      </c>
      <c r="J50" s="97">
        <v>5.0000000000000001E-3</v>
      </c>
      <c r="K50" s="94">
        <v>1.9999999999828219E-3</v>
      </c>
      <c r="L50" s="93">
        <v>115583.28088599998</v>
      </c>
      <c r="M50" s="95">
        <v>100.73</v>
      </c>
      <c r="N50" s="83"/>
      <c r="O50" s="93">
        <v>116.42703519599998</v>
      </c>
      <c r="P50" s="94">
        <v>7.3884279258795114E-6</v>
      </c>
      <c r="Q50" s="94">
        <v>7.2475362729476217E-2</v>
      </c>
      <c r="R50" s="94">
        <f>O50/'סכום נכסי הקרן'!$C$42</f>
        <v>3.0143063053597634E-2</v>
      </c>
    </row>
    <row r="51" spans="2:18">
      <c r="B51" s="85" t="s">
        <v>270</v>
      </c>
      <c r="C51" s="83" t="s">
        <v>271</v>
      </c>
      <c r="D51" s="96" t="s">
        <v>117</v>
      </c>
      <c r="E51" s="83" t="s">
        <v>209</v>
      </c>
      <c r="F51" s="83"/>
      <c r="G51" s="83"/>
      <c r="H51" s="93">
        <v>2.2100000000020805</v>
      </c>
      <c r="I51" s="96" t="s">
        <v>126</v>
      </c>
      <c r="J51" s="97">
        <v>5.5E-2</v>
      </c>
      <c r="K51" s="94">
        <v>2.5000000000400097E-3</v>
      </c>
      <c r="L51" s="93">
        <v>107853.18487799999</v>
      </c>
      <c r="M51" s="95">
        <v>115.87</v>
      </c>
      <c r="N51" s="83"/>
      <c r="O51" s="93">
        <v>124.96948029399998</v>
      </c>
      <c r="P51" s="94">
        <v>6.0859953044750734E-6</v>
      </c>
      <c r="Q51" s="94">
        <v>7.7793000561891423E-2</v>
      </c>
      <c r="R51" s="94">
        <f>O51/'סכום נכסי הקרן'!$C$42</f>
        <v>3.2354709693808194E-2</v>
      </c>
    </row>
    <row r="52" spans="2:18">
      <c r="B52" s="85" t="s">
        <v>272</v>
      </c>
      <c r="C52" s="83" t="s">
        <v>273</v>
      </c>
      <c r="D52" s="96" t="s">
        <v>117</v>
      </c>
      <c r="E52" s="83" t="s">
        <v>209</v>
      </c>
      <c r="F52" s="83"/>
      <c r="G52" s="83"/>
      <c r="H52" s="93">
        <v>15.17000000006032</v>
      </c>
      <c r="I52" s="96" t="s">
        <v>126</v>
      </c>
      <c r="J52" s="97">
        <v>5.5E-2</v>
      </c>
      <c r="K52" s="94">
        <v>1.8400000000097571E-2</v>
      </c>
      <c r="L52" s="93">
        <v>53016.180951999995</v>
      </c>
      <c r="M52" s="95">
        <v>170.12</v>
      </c>
      <c r="N52" s="83"/>
      <c r="O52" s="93">
        <v>90.191129067999981</v>
      </c>
      <c r="P52" s="94">
        <v>2.8996535453087913E-6</v>
      </c>
      <c r="Q52" s="94">
        <v>5.6143616327429091E-2</v>
      </c>
      <c r="R52" s="94">
        <f>O52/'סכום נכסי הקרן'!$C$42</f>
        <v>2.335056360230402E-2</v>
      </c>
    </row>
    <row r="53" spans="2:18">
      <c r="B53" s="85" t="s">
        <v>274</v>
      </c>
      <c r="C53" s="83" t="s">
        <v>275</v>
      </c>
      <c r="D53" s="96" t="s">
        <v>117</v>
      </c>
      <c r="E53" s="83" t="s">
        <v>209</v>
      </c>
      <c r="F53" s="83"/>
      <c r="G53" s="83"/>
      <c r="H53" s="93">
        <v>3.2900000000202412</v>
      </c>
      <c r="I53" s="96" t="s">
        <v>126</v>
      </c>
      <c r="J53" s="97">
        <v>4.2500000000000003E-2</v>
      </c>
      <c r="K53" s="94">
        <v>3.3000000000457052E-3</v>
      </c>
      <c r="L53" s="93">
        <v>66158.038475999987</v>
      </c>
      <c r="M53" s="95">
        <v>115.75</v>
      </c>
      <c r="N53" s="83"/>
      <c r="O53" s="93">
        <v>76.57793080499998</v>
      </c>
      <c r="P53" s="94">
        <v>3.9097750160935796E-6</v>
      </c>
      <c r="Q53" s="94">
        <v>4.7669454975142952E-2</v>
      </c>
      <c r="R53" s="94">
        <f>O53/'סכום נכסי הקרן'!$C$42</f>
        <v>1.9826094453777313E-2</v>
      </c>
    </row>
    <row r="54" spans="2:18">
      <c r="B54" s="85" t="s">
        <v>276</v>
      </c>
      <c r="C54" s="83" t="s">
        <v>277</v>
      </c>
      <c r="D54" s="96" t="s">
        <v>117</v>
      </c>
      <c r="E54" s="83" t="s">
        <v>209</v>
      </c>
      <c r="F54" s="83"/>
      <c r="G54" s="83"/>
      <c r="H54" s="93">
        <v>7.0099999998945579</v>
      </c>
      <c r="I54" s="96" t="s">
        <v>126</v>
      </c>
      <c r="J54" s="97">
        <v>0.02</v>
      </c>
      <c r="K54" s="94">
        <v>7.4999999998342105E-3</v>
      </c>
      <c r="L54" s="93">
        <v>27392.119430999992</v>
      </c>
      <c r="M54" s="95">
        <v>110.1</v>
      </c>
      <c r="N54" s="83"/>
      <c r="O54" s="93">
        <v>30.158723417999994</v>
      </c>
      <c r="P54" s="94">
        <v>1.6831032235099458E-6</v>
      </c>
      <c r="Q54" s="94">
        <v>1.8773684441056638E-2</v>
      </c>
      <c r="R54" s="94">
        <f>O54/'סכום נכסי הקרן'!$C$42</f>
        <v>7.8081203396994005E-3</v>
      </c>
    </row>
    <row r="55" spans="2:18">
      <c r="B55" s="85" t="s">
        <v>278</v>
      </c>
      <c r="C55" s="83" t="s">
        <v>279</v>
      </c>
      <c r="D55" s="96" t="s">
        <v>117</v>
      </c>
      <c r="E55" s="83" t="s">
        <v>209</v>
      </c>
      <c r="F55" s="83"/>
      <c r="G55" s="83"/>
      <c r="H55" s="93">
        <v>1.5799999999932957</v>
      </c>
      <c r="I55" s="96" t="s">
        <v>126</v>
      </c>
      <c r="J55" s="97">
        <v>0.01</v>
      </c>
      <c r="K55" s="94">
        <v>2.0999999999690563E-3</v>
      </c>
      <c r="L55" s="93">
        <v>76286.592359999981</v>
      </c>
      <c r="M55" s="95">
        <v>101.67</v>
      </c>
      <c r="N55" s="83"/>
      <c r="O55" s="93">
        <v>77.560581843999984</v>
      </c>
      <c r="P55" s="94">
        <v>5.2381675303837922E-6</v>
      </c>
      <c r="Q55" s="94">
        <v>4.8281151308113467E-2</v>
      </c>
      <c r="R55" s="94">
        <f>O55/'סכום נכסי הקרן'!$C$42</f>
        <v>2.0080503682513545E-2</v>
      </c>
    </row>
    <row r="56" spans="2:18">
      <c r="B56" s="85" t="s">
        <v>280</v>
      </c>
      <c r="C56" s="83" t="s">
        <v>281</v>
      </c>
      <c r="D56" s="96" t="s">
        <v>117</v>
      </c>
      <c r="E56" s="83" t="s">
        <v>209</v>
      </c>
      <c r="F56" s="83"/>
      <c r="G56" s="83"/>
      <c r="H56" s="93">
        <v>2.820000000004776</v>
      </c>
      <c r="I56" s="96" t="s">
        <v>126</v>
      </c>
      <c r="J56" s="97">
        <v>7.4999999999999997E-3</v>
      </c>
      <c r="K56" s="94">
        <v>2.8000000000073483E-3</v>
      </c>
      <c r="L56" s="93">
        <v>107331.08454999999</v>
      </c>
      <c r="M56" s="95">
        <v>101.44</v>
      </c>
      <c r="N56" s="83"/>
      <c r="O56" s="93">
        <v>108.87665481399998</v>
      </c>
      <c r="P56" s="94">
        <v>1.8827699356622982E-5</v>
      </c>
      <c r="Q56" s="94">
        <v>6.7775281206230734E-2</v>
      </c>
      <c r="R56" s="94">
        <f>O56/'סכום נכסי הקרן'!$C$42</f>
        <v>2.8188262851478501E-2</v>
      </c>
    </row>
    <row r="57" spans="2:18">
      <c r="B57" s="85" t="s">
        <v>282</v>
      </c>
      <c r="C57" s="83" t="s">
        <v>283</v>
      </c>
      <c r="D57" s="96" t="s">
        <v>117</v>
      </c>
      <c r="E57" s="83" t="s">
        <v>209</v>
      </c>
      <c r="F57" s="83"/>
      <c r="G57" s="83"/>
      <c r="H57" s="93">
        <v>5.6899999999484629</v>
      </c>
      <c r="I57" s="96" t="s">
        <v>126</v>
      </c>
      <c r="J57" s="97">
        <v>1.7500000000000002E-2</v>
      </c>
      <c r="K57" s="94">
        <v>5.7000000001396793E-3</v>
      </c>
      <c r="L57" s="93">
        <v>19405.635852999996</v>
      </c>
      <c r="M57" s="95">
        <v>106.99</v>
      </c>
      <c r="N57" s="83"/>
      <c r="O57" s="93">
        <v>20.762090702999998</v>
      </c>
      <c r="P57" s="94">
        <v>1.0554993250029668E-6</v>
      </c>
      <c r="Q57" s="94">
        <v>1.2924318240939871E-2</v>
      </c>
      <c r="R57" s="94">
        <f>O57/'סכום נכסי הקרן'!$C$42</f>
        <v>5.37532376506435E-3</v>
      </c>
    </row>
    <row r="58" spans="2:18">
      <c r="B58" s="85" t="s">
        <v>284</v>
      </c>
      <c r="C58" s="83" t="s">
        <v>285</v>
      </c>
      <c r="D58" s="96" t="s">
        <v>117</v>
      </c>
      <c r="E58" s="83" t="s">
        <v>209</v>
      </c>
      <c r="F58" s="83"/>
      <c r="G58" s="83"/>
      <c r="H58" s="93">
        <v>8.3099999999407608</v>
      </c>
      <c r="I58" s="96" t="s">
        <v>126</v>
      </c>
      <c r="J58" s="97">
        <v>2.2499999999999999E-2</v>
      </c>
      <c r="K58" s="94">
        <v>9.0999999998961772E-3</v>
      </c>
      <c r="L58" s="93">
        <v>58704.395334999987</v>
      </c>
      <c r="M58" s="95">
        <v>111.57</v>
      </c>
      <c r="N58" s="83"/>
      <c r="O58" s="93">
        <v>65.496496447999988</v>
      </c>
      <c r="P58" s="94">
        <v>3.9082046336518879E-6</v>
      </c>
      <c r="Q58" s="94">
        <v>4.0771306506151898E-2</v>
      </c>
      <c r="R58" s="94">
        <f>O58/'סכום נכסי הקרן'!$C$42</f>
        <v>1.6957101234246888E-2</v>
      </c>
    </row>
    <row r="59" spans="2:18">
      <c r="B59" s="85" t="s">
        <v>286</v>
      </c>
      <c r="C59" s="83" t="s">
        <v>287</v>
      </c>
      <c r="D59" s="96" t="s">
        <v>117</v>
      </c>
      <c r="E59" s="83" t="s">
        <v>209</v>
      </c>
      <c r="F59" s="83"/>
      <c r="G59" s="83"/>
      <c r="H59" s="93">
        <v>0.35000000000338777</v>
      </c>
      <c r="I59" s="96" t="s">
        <v>126</v>
      </c>
      <c r="J59" s="97">
        <v>0.05</v>
      </c>
      <c r="K59" s="94">
        <v>1.9000000000248434E-3</v>
      </c>
      <c r="L59" s="93">
        <v>42196.826709999994</v>
      </c>
      <c r="M59" s="95">
        <v>104.93</v>
      </c>
      <c r="N59" s="83"/>
      <c r="O59" s="93">
        <v>44.277129630999994</v>
      </c>
      <c r="P59" s="94">
        <v>2.5592619257616919E-6</v>
      </c>
      <c r="Q59" s="94">
        <v>2.7562335717168672E-2</v>
      </c>
      <c r="R59" s="94">
        <f>O59/'סכום נכסי הקרן'!$C$42</f>
        <v>1.1463388276208573E-2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4" t="s">
        <v>25</v>
      </c>
      <c r="C61" s="81"/>
      <c r="D61" s="81"/>
      <c r="E61" s="81"/>
      <c r="F61" s="81"/>
      <c r="G61" s="81"/>
      <c r="H61" s="90">
        <v>0.67999999873643457</v>
      </c>
      <c r="I61" s="81"/>
      <c r="J61" s="81"/>
      <c r="K61" s="91">
        <v>2.4000000094767408E-3</v>
      </c>
      <c r="L61" s="90"/>
      <c r="M61" s="92"/>
      <c r="N61" s="81"/>
      <c r="O61" s="90">
        <v>0.12662581199999998</v>
      </c>
      <c r="P61" s="81"/>
      <c r="Q61" s="91">
        <v>7.8824060409723112E-5</v>
      </c>
      <c r="R61" s="91">
        <f>O61/'סכום נכסי הקרן'!$C$42</f>
        <v>3.2783535446929722E-5</v>
      </c>
    </row>
    <row r="62" spans="2:18">
      <c r="B62" s="85" t="s">
        <v>288</v>
      </c>
      <c r="C62" s="83" t="s">
        <v>289</v>
      </c>
      <c r="D62" s="96" t="s">
        <v>117</v>
      </c>
      <c r="E62" s="83" t="s">
        <v>209</v>
      </c>
      <c r="F62" s="83"/>
      <c r="G62" s="83"/>
      <c r="H62" s="93">
        <v>0.67999999873643457</v>
      </c>
      <c r="I62" s="96" t="s">
        <v>126</v>
      </c>
      <c r="J62" s="97">
        <v>1.6000000000000001E-3</v>
      </c>
      <c r="K62" s="94">
        <v>2.4000000094767408E-3</v>
      </c>
      <c r="L62" s="93">
        <v>126.65114699999998</v>
      </c>
      <c r="M62" s="95">
        <v>99.98</v>
      </c>
      <c r="N62" s="83"/>
      <c r="O62" s="93">
        <v>0.12662581199999998</v>
      </c>
      <c r="P62" s="94">
        <v>6.8743320523005903E-9</v>
      </c>
      <c r="Q62" s="94">
        <v>7.8824060409723112E-5</v>
      </c>
      <c r="R62" s="94">
        <f>O62/'סכום נכסי הקרן'!$C$42</f>
        <v>3.2783535446929722E-5</v>
      </c>
    </row>
    <row r="63" spans="2:18">
      <c r="B63" s="12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2:18">
      <c r="B64" s="12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2:18">
      <c r="B65" s="12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2:18">
      <c r="B66" s="123" t="s">
        <v>109</v>
      </c>
      <c r="C66" s="126"/>
      <c r="D66" s="126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2:18">
      <c r="B67" s="123" t="s">
        <v>185</v>
      </c>
      <c r="C67" s="126"/>
      <c r="D67" s="126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2:18">
      <c r="B68" s="145" t="s">
        <v>193</v>
      </c>
      <c r="C68" s="145"/>
      <c r="D68" s="14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2:18">
      <c r="B69" s="12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2:18">
      <c r="B70" s="12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2:18">
      <c r="B71" s="12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2:18">
      <c r="B72" s="12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2:18">
      <c r="B73" s="12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2:18">
      <c r="B74" s="12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2:18">
      <c r="B75" s="12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2:18">
      <c r="B76" s="12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2:18">
      <c r="B77" s="12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2:18">
      <c r="B78" s="12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2:18">
      <c r="B79" s="12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2:18">
      <c r="B80" s="12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2:18">
      <c r="B81" s="12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2:18">
      <c r="B82" s="12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2:18">
      <c r="B83" s="12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2:18">
      <c r="B84" s="12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2:18">
      <c r="B85" s="12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2:18">
      <c r="B86" s="12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2:18">
      <c r="B87" s="12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2:18">
      <c r="B88" s="12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2:18">
      <c r="B89" s="12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2:18">
      <c r="B90" s="12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2:18">
      <c r="B91" s="12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2:18">
      <c r="B92" s="12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2:18">
      <c r="B93" s="12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2:18">
      <c r="B94" s="12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2:18">
      <c r="B95" s="12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2:18">
      <c r="B96" s="12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2:18">
      <c r="B97" s="12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2:18">
      <c r="B98" s="12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2:18">
      <c r="B99" s="12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2:18">
      <c r="B100" s="12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2:18">
      <c r="B101" s="12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2:18">
      <c r="B102" s="12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2:18">
      <c r="B103" s="12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2:18">
      <c r="B104" s="12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2:18">
      <c r="B105" s="12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2:18">
      <c r="B106" s="12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2:18">
      <c r="B107" s="12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2:18">
      <c r="B108" s="12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2:18">
      <c r="B109" s="12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2:18">
      <c r="B110" s="12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2:18">
      <c r="B111" s="12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2:18">
      <c r="B112" s="12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2:18">
      <c r="B113" s="12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2:18">
      <c r="B114" s="12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2:18">
      <c r="B115" s="12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2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2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2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2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2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2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2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2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2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2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2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2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2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2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2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2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2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2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2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2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2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2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2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2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2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2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2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2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2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2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2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2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2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2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2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2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2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2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2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2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2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2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2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2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2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2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2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2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2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2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2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2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2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2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2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2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N32:N1048576 C5:C29 O1:Q9 O11:Q1048576 C69:D1048576 E1:I30 D1:D29 A1:B1048576 E32:I1048576 C32:D67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139</v>
      </c>
      <c r="C1" s="77" t="s" vm="1">
        <v>204</v>
      </c>
    </row>
    <row r="2" spans="2:20">
      <c r="B2" s="56" t="s">
        <v>138</v>
      </c>
      <c r="C2" s="77" t="s">
        <v>205</v>
      </c>
    </row>
    <row r="3" spans="2:20">
      <c r="B3" s="56" t="s">
        <v>140</v>
      </c>
      <c r="C3" s="77" t="s">
        <v>206</v>
      </c>
    </row>
    <row r="4" spans="2:20">
      <c r="B4" s="56" t="s">
        <v>141</v>
      </c>
      <c r="C4" s="77">
        <v>2148</v>
      </c>
    </row>
    <row r="6" spans="2:20" ht="26.25" customHeight="1">
      <c r="B6" s="142" t="s">
        <v>163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20" ht="26.25" customHeight="1">
      <c r="B7" s="142" t="s">
        <v>84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2:20" s="3" customFormat="1" ht="78.75">
      <c r="B8" s="37" t="s">
        <v>112</v>
      </c>
      <c r="C8" s="13" t="s">
        <v>43</v>
      </c>
      <c r="D8" s="13" t="s">
        <v>116</v>
      </c>
      <c r="E8" s="13" t="s">
        <v>179</v>
      </c>
      <c r="F8" s="13" t="s">
        <v>114</v>
      </c>
      <c r="G8" s="13" t="s">
        <v>60</v>
      </c>
      <c r="H8" s="13" t="s">
        <v>15</v>
      </c>
      <c r="I8" s="13" t="s">
        <v>61</v>
      </c>
      <c r="J8" s="13" t="s">
        <v>99</v>
      </c>
      <c r="K8" s="13" t="s">
        <v>18</v>
      </c>
      <c r="L8" s="13" t="s">
        <v>98</v>
      </c>
      <c r="M8" s="13" t="s">
        <v>17</v>
      </c>
      <c r="N8" s="13" t="s">
        <v>19</v>
      </c>
      <c r="O8" s="13" t="s">
        <v>187</v>
      </c>
      <c r="P8" s="13" t="s">
        <v>186</v>
      </c>
      <c r="Q8" s="13" t="s">
        <v>57</v>
      </c>
      <c r="R8" s="13" t="s">
        <v>56</v>
      </c>
      <c r="S8" s="13" t="s">
        <v>142</v>
      </c>
      <c r="T8" s="38" t="s">
        <v>144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194</v>
      </c>
      <c r="P9" s="16"/>
      <c r="Q9" s="16" t="s">
        <v>190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110</v>
      </c>
      <c r="R10" s="19" t="s">
        <v>111</v>
      </c>
      <c r="S10" s="45" t="s">
        <v>145</v>
      </c>
      <c r="T10" s="72" t="s">
        <v>180</v>
      </c>
    </row>
    <row r="11" spans="2:2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2:20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2:20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20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20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2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2:20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2:20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2:20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2:20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2:20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2:20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2:20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2:20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20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3.28515625" style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139</v>
      </c>
      <c r="C1" s="77" t="s" vm="1">
        <v>204</v>
      </c>
    </row>
    <row r="2" spans="2:21">
      <c r="B2" s="56" t="s">
        <v>138</v>
      </c>
      <c r="C2" s="77" t="s">
        <v>205</v>
      </c>
    </row>
    <row r="3" spans="2:21">
      <c r="B3" s="56" t="s">
        <v>140</v>
      </c>
      <c r="C3" s="77" t="s">
        <v>206</v>
      </c>
    </row>
    <row r="4" spans="2:21">
      <c r="B4" s="56" t="s">
        <v>141</v>
      </c>
      <c r="C4" s="77">
        <v>2148</v>
      </c>
    </row>
    <row r="6" spans="2:21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</row>
    <row r="7" spans="2:21" ht="26.25" customHeight="1"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</row>
    <row r="8" spans="2:21" s="3" customFormat="1" ht="78.75">
      <c r="B8" s="22" t="s">
        <v>112</v>
      </c>
      <c r="C8" s="30" t="s">
        <v>43</v>
      </c>
      <c r="D8" s="30" t="s">
        <v>116</v>
      </c>
      <c r="E8" s="30" t="s">
        <v>179</v>
      </c>
      <c r="F8" s="30" t="s">
        <v>114</v>
      </c>
      <c r="G8" s="30" t="s">
        <v>60</v>
      </c>
      <c r="H8" s="30" t="s">
        <v>15</v>
      </c>
      <c r="I8" s="30" t="s">
        <v>61</v>
      </c>
      <c r="J8" s="30" t="s">
        <v>99</v>
      </c>
      <c r="K8" s="30" t="s">
        <v>18</v>
      </c>
      <c r="L8" s="30" t="s">
        <v>98</v>
      </c>
      <c r="M8" s="30" t="s">
        <v>17</v>
      </c>
      <c r="N8" s="30" t="s">
        <v>19</v>
      </c>
      <c r="O8" s="13" t="s">
        <v>187</v>
      </c>
      <c r="P8" s="30" t="s">
        <v>186</v>
      </c>
      <c r="Q8" s="30" t="s">
        <v>202</v>
      </c>
      <c r="R8" s="30" t="s">
        <v>57</v>
      </c>
      <c r="S8" s="13" t="s">
        <v>56</v>
      </c>
      <c r="T8" s="30" t="s">
        <v>142</v>
      </c>
      <c r="U8" s="14" t="s">
        <v>144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194</v>
      </c>
      <c r="P9" s="32"/>
      <c r="Q9" s="16" t="s">
        <v>190</v>
      </c>
      <c r="R9" s="32" t="s">
        <v>190</v>
      </c>
      <c r="S9" s="16" t="s">
        <v>20</v>
      </c>
      <c r="T9" s="32" t="s">
        <v>190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110</v>
      </c>
      <c r="R10" s="19" t="s">
        <v>111</v>
      </c>
      <c r="S10" s="19" t="s">
        <v>145</v>
      </c>
      <c r="T10" s="20" t="s">
        <v>180</v>
      </c>
      <c r="U10" s="20" t="s">
        <v>196</v>
      </c>
    </row>
    <row r="11" spans="2:21" s="4" customFormat="1" ht="18" customHeight="1">
      <c r="B11" s="78" t="s">
        <v>33</v>
      </c>
      <c r="C11" s="79"/>
      <c r="D11" s="79"/>
      <c r="E11" s="79"/>
      <c r="F11" s="79"/>
      <c r="G11" s="79"/>
      <c r="H11" s="79"/>
      <c r="I11" s="79"/>
      <c r="J11" s="79"/>
      <c r="K11" s="87">
        <v>4.7277142383318802</v>
      </c>
      <c r="L11" s="79"/>
      <c r="M11" s="79"/>
      <c r="N11" s="101">
        <v>1.6182895391477613E-2</v>
      </c>
      <c r="O11" s="87"/>
      <c r="P11" s="89"/>
      <c r="Q11" s="87">
        <f>Q12</f>
        <v>9.7362198949999978</v>
      </c>
      <c r="R11" s="87">
        <v>1775.8060232630003</v>
      </c>
      <c r="S11" s="79"/>
      <c r="T11" s="88">
        <v>1</v>
      </c>
      <c r="U11" s="88">
        <f>R11/'סכום נכסי הקרן'!$C$42</f>
        <v>0.45975776021490694</v>
      </c>
    </row>
    <row r="12" spans="2:21">
      <c r="B12" s="80" t="s">
        <v>184</v>
      </c>
      <c r="C12" s="81"/>
      <c r="D12" s="81"/>
      <c r="E12" s="81"/>
      <c r="F12" s="81"/>
      <c r="G12" s="81"/>
      <c r="H12" s="81"/>
      <c r="I12" s="81"/>
      <c r="J12" s="81"/>
      <c r="K12" s="90">
        <v>4.5001350628357271</v>
      </c>
      <c r="L12" s="81"/>
      <c r="M12" s="81"/>
      <c r="N12" s="102">
        <v>1.280973317820951E-2</v>
      </c>
      <c r="O12" s="90"/>
      <c r="P12" s="92"/>
      <c r="Q12" s="90">
        <f>Q13+Q166</f>
        <v>9.7362198949999978</v>
      </c>
      <c r="R12" s="90">
        <v>1529.3145327129987</v>
      </c>
      <c r="S12" s="81"/>
      <c r="T12" s="91">
        <v>0.86119458582695907</v>
      </c>
      <c r="U12" s="91">
        <f>R12/'סכום נכסי הקרן'!$C$42</f>
        <v>0.39594089388900711</v>
      </c>
    </row>
    <row r="13" spans="2:21">
      <c r="B13" s="100" t="s">
        <v>32</v>
      </c>
      <c r="C13" s="81"/>
      <c r="D13" s="81"/>
      <c r="E13" s="81"/>
      <c r="F13" s="81"/>
      <c r="G13" s="81"/>
      <c r="H13" s="81"/>
      <c r="I13" s="81"/>
      <c r="J13" s="81"/>
      <c r="K13" s="90">
        <v>4.5173358282094265</v>
      </c>
      <c r="L13" s="81"/>
      <c r="M13" s="81"/>
      <c r="N13" s="102">
        <v>8.4353281880246017E-3</v>
      </c>
      <c r="O13" s="90"/>
      <c r="P13" s="92"/>
      <c r="Q13" s="90">
        <f>SUM(Q14:Q164)</f>
        <v>8.5821548669999981</v>
      </c>
      <c r="R13" s="90">
        <f>SUM(R14:R164)</f>
        <v>1170.8706401729999</v>
      </c>
      <c r="S13" s="81"/>
      <c r="T13" s="91">
        <v>0.65934602362793737</v>
      </c>
      <c r="U13" s="91">
        <f>R13/'סכום נכסי הקרן'!$C$42</f>
        <v>0.30313945102978562</v>
      </c>
    </row>
    <row r="14" spans="2:21">
      <c r="B14" s="86" t="s">
        <v>290</v>
      </c>
      <c r="C14" s="83" t="s">
        <v>291</v>
      </c>
      <c r="D14" s="96" t="s">
        <v>117</v>
      </c>
      <c r="E14" s="96" t="s">
        <v>292</v>
      </c>
      <c r="F14" s="83" t="s">
        <v>293</v>
      </c>
      <c r="G14" s="96" t="s">
        <v>294</v>
      </c>
      <c r="H14" s="83" t="s">
        <v>295</v>
      </c>
      <c r="I14" s="83" t="s">
        <v>296</v>
      </c>
      <c r="J14" s="83"/>
      <c r="K14" s="93">
        <v>3.0599999999338294</v>
      </c>
      <c r="L14" s="96" t="s">
        <v>126</v>
      </c>
      <c r="M14" s="97">
        <v>6.1999999999999998E-3</v>
      </c>
      <c r="N14" s="97">
        <v>-3.6999999997292992E-3</v>
      </c>
      <c r="O14" s="93">
        <v>15771.876826999998</v>
      </c>
      <c r="P14" s="95">
        <v>105.4</v>
      </c>
      <c r="Q14" s="83"/>
      <c r="R14" s="93">
        <v>16.623558784999997</v>
      </c>
      <c r="S14" s="94">
        <v>3.3459156528638432E-6</v>
      </c>
      <c r="T14" s="94">
        <v>9.3611343622174523E-3</v>
      </c>
      <c r="U14" s="94">
        <f>R14/'סכום נכסי הקרן'!$C$42</f>
        <v>4.3038541674438975E-3</v>
      </c>
    </row>
    <row r="15" spans="2:21">
      <c r="B15" s="86" t="s">
        <v>297</v>
      </c>
      <c r="C15" s="83" t="s">
        <v>298</v>
      </c>
      <c r="D15" s="96" t="s">
        <v>117</v>
      </c>
      <c r="E15" s="96" t="s">
        <v>292</v>
      </c>
      <c r="F15" s="83" t="s">
        <v>299</v>
      </c>
      <c r="G15" s="96" t="s">
        <v>300</v>
      </c>
      <c r="H15" s="83" t="s">
        <v>301</v>
      </c>
      <c r="I15" s="83" t="s">
        <v>124</v>
      </c>
      <c r="J15" s="83"/>
      <c r="K15" s="93">
        <v>5.9400000003904188</v>
      </c>
      <c r="L15" s="96" t="s">
        <v>126</v>
      </c>
      <c r="M15" s="97">
        <v>1E-3</v>
      </c>
      <c r="N15" s="97">
        <v>-2.9000000008830929E-3</v>
      </c>
      <c r="O15" s="93">
        <v>4196.0562579999996</v>
      </c>
      <c r="P15" s="95">
        <v>102.55</v>
      </c>
      <c r="Q15" s="83"/>
      <c r="R15" s="93">
        <v>4.3030558780000003</v>
      </c>
      <c r="S15" s="94">
        <v>5.9943660828571424E-6</v>
      </c>
      <c r="T15" s="94">
        <v>2.4231564831012566E-3</v>
      </c>
      <c r="U15" s="94">
        <f>R15/'סכום נכסי הקרן'!$C$42</f>
        <v>1.1140649973208649E-3</v>
      </c>
    </row>
    <row r="16" spans="2:21">
      <c r="B16" s="86" t="s">
        <v>302</v>
      </c>
      <c r="C16" s="83" t="s">
        <v>303</v>
      </c>
      <c r="D16" s="96" t="s">
        <v>117</v>
      </c>
      <c r="E16" s="96" t="s">
        <v>292</v>
      </c>
      <c r="F16" s="83" t="s">
        <v>299</v>
      </c>
      <c r="G16" s="96" t="s">
        <v>300</v>
      </c>
      <c r="H16" s="83" t="s">
        <v>301</v>
      </c>
      <c r="I16" s="83" t="s">
        <v>124</v>
      </c>
      <c r="J16" s="83"/>
      <c r="K16" s="93">
        <v>1.0100000002152481</v>
      </c>
      <c r="L16" s="96" t="s">
        <v>126</v>
      </c>
      <c r="M16" s="97">
        <v>8.0000000000000002E-3</v>
      </c>
      <c r="N16" s="97">
        <v>-2.6999999999418249E-3</v>
      </c>
      <c r="O16" s="93">
        <v>3307.5775789999989</v>
      </c>
      <c r="P16" s="95">
        <v>103.94</v>
      </c>
      <c r="Q16" s="83"/>
      <c r="R16" s="93">
        <v>3.4378962259999994</v>
      </c>
      <c r="S16" s="94">
        <v>7.6975267475973337E-6</v>
      </c>
      <c r="T16" s="94">
        <v>1.9359638276724329E-3</v>
      </c>
      <c r="U16" s="94">
        <f>R16/'סכום נכסי הקרן'!$C$42</f>
        <v>8.9007439326775585E-4</v>
      </c>
    </row>
    <row r="17" spans="2:21">
      <c r="B17" s="86" t="s">
        <v>304</v>
      </c>
      <c r="C17" s="83" t="s">
        <v>305</v>
      </c>
      <c r="D17" s="96" t="s">
        <v>117</v>
      </c>
      <c r="E17" s="96" t="s">
        <v>292</v>
      </c>
      <c r="F17" s="83" t="s">
        <v>306</v>
      </c>
      <c r="G17" s="96" t="s">
        <v>300</v>
      </c>
      <c r="H17" s="83" t="s">
        <v>301</v>
      </c>
      <c r="I17" s="83" t="s">
        <v>124</v>
      </c>
      <c r="J17" s="83"/>
      <c r="K17" s="93">
        <v>0.75999999995994416</v>
      </c>
      <c r="L17" s="96" t="s">
        <v>126</v>
      </c>
      <c r="M17" s="97">
        <v>5.8999999999999999E-3</v>
      </c>
      <c r="N17" s="97">
        <v>-4.9999999991164144E-4</v>
      </c>
      <c r="O17" s="93">
        <v>16705.668443999995</v>
      </c>
      <c r="P17" s="95">
        <v>101.62</v>
      </c>
      <c r="Q17" s="83"/>
      <c r="R17" s="93">
        <v>16.976299942999997</v>
      </c>
      <c r="S17" s="94">
        <v>3.1294859294913155E-6</v>
      </c>
      <c r="T17" s="94">
        <v>9.5597715744912617E-3</v>
      </c>
      <c r="U17" s="94">
        <f>R17/'סכום נכסי הקרן'!$C$42</f>
        <v>4.3951791672542364E-3</v>
      </c>
    </row>
    <row r="18" spans="2:21">
      <c r="B18" s="86" t="s">
        <v>307</v>
      </c>
      <c r="C18" s="83" t="s">
        <v>308</v>
      </c>
      <c r="D18" s="96" t="s">
        <v>117</v>
      </c>
      <c r="E18" s="96" t="s">
        <v>292</v>
      </c>
      <c r="F18" s="83" t="s">
        <v>306</v>
      </c>
      <c r="G18" s="96" t="s">
        <v>300</v>
      </c>
      <c r="H18" s="83" t="s">
        <v>301</v>
      </c>
      <c r="I18" s="83" t="s">
        <v>124</v>
      </c>
      <c r="J18" s="83"/>
      <c r="K18" s="93">
        <v>5.6499999994696832</v>
      </c>
      <c r="L18" s="96" t="s">
        <v>126</v>
      </c>
      <c r="M18" s="97">
        <v>8.3000000000000001E-3</v>
      </c>
      <c r="N18" s="97">
        <v>-3.7999999991104377E-3</v>
      </c>
      <c r="O18" s="93">
        <v>5407.5557789999993</v>
      </c>
      <c r="P18" s="95">
        <v>108.1</v>
      </c>
      <c r="Q18" s="83"/>
      <c r="R18" s="93">
        <v>5.8455678539999987</v>
      </c>
      <c r="S18" s="94">
        <v>4.2050403811908512E-6</v>
      </c>
      <c r="T18" s="94">
        <v>3.2917828734801285E-3</v>
      </c>
      <c r="U18" s="94">
        <f>R18/'סכום נכסי הקרן'!$C$42</f>
        <v>1.5134227210250142E-3</v>
      </c>
    </row>
    <row r="19" spans="2:21">
      <c r="B19" s="86" t="s">
        <v>309</v>
      </c>
      <c r="C19" s="83" t="s">
        <v>310</v>
      </c>
      <c r="D19" s="96" t="s">
        <v>117</v>
      </c>
      <c r="E19" s="96" t="s">
        <v>292</v>
      </c>
      <c r="F19" s="83" t="s">
        <v>311</v>
      </c>
      <c r="G19" s="96" t="s">
        <v>300</v>
      </c>
      <c r="H19" s="83" t="s">
        <v>301</v>
      </c>
      <c r="I19" s="83" t="s">
        <v>124</v>
      </c>
      <c r="J19" s="83"/>
      <c r="K19" s="93">
        <v>1.4600000001209155</v>
      </c>
      <c r="L19" s="96" t="s">
        <v>126</v>
      </c>
      <c r="M19" s="97">
        <v>4.0999999999999995E-3</v>
      </c>
      <c r="N19" s="97">
        <v>-1.9000000018137328E-3</v>
      </c>
      <c r="O19" s="93">
        <v>1141.8473220000001</v>
      </c>
      <c r="P19" s="95">
        <v>101.4</v>
      </c>
      <c r="Q19" s="83"/>
      <c r="R19" s="93">
        <v>1.1578332409999998</v>
      </c>
      <c r="S19" s="94">
        <v>1.389211246160851E-6</v>
      </c>
      <c r="T19" s="94">
        <v>6.5200434384860885E-4</v>
      </c>
      <c r="U19" s="94">
        <f>R19/'סכום נכסי הקרן'!$C$42</f>
        <v>2.9976405677822643E-4</v>
      </c>
    </row>
    <row r="20" spans="2:21">
      <c r="B20" s="86" t="s">
        <v>312</v>
      </c>
      <c r="C20" s="83" t="s">
        <v>313</v>
      </c>
      <c r="D20" s="96" t="s">
        <v>117</v>
      </c>
      <c r="E20" s="96" t="s">
        <v>292</v>
      </c>
      <c r="F20" s="83" t="s">
        <v>311</v>
      </c>
      <c r="G20" s="96" t="s">
        <v>300</v>
      </c>
      <c r="H20" s="83" t="s">
        <v>301</v>
      </c>
      <c r="I20" s="83" t="s">
        <v>124</v>
      </c>
      <c r="J20" s="83"/>
      <c r="K20" s="93">
        <v>0.35000000000000003</v>
      </c>
      <c r="L20" s="96" t="s">
        <v>126</v>
      </c>
      <c r="M20" s="97">
        <v>6.4000000000000003E-3</v>
      </c>
      <c r="N20" s="97">
        <v>6.2999999998332246E-3</v>
      </c>
      <c r="O20" s="93">
        <v>11848.830059999998</v>
      </c>
      <c r="P20" s="95">
        <v>101.21</v>
      </c>
      <c r="Q20" s="83"/>
      <c r="R20" s="93">
        <v>11.99220014</v>
      </c>
      <c r="S20" s="94">
        <v>3.7614199127327901E-6</v>
      </c>
      <c r="T20" s="94">
        <v>6.7531025252209834E-3</v>
      </c>
      <c r="U20" s="94">
        <f>R20/'סכום נכסי הקרן'!$C$42</f>
        <v>3.1047912914972313E-3</v>
      </c>
    </row>
    <row r="21" spans="2:21">
      <c r="B21" s="86" t="s">
        <v>314</v>
      </c>
      <c r="C21" s="83" t="s">
        <v>315</v>
      </c>
      <c r="D21" s="96" t="s">
        <v>117</v>
      </c>
      <c r="E21" s="96" t="s">
        <v>292</v>
      </c>
      <c r="F21" s="83" t="s">
        <v>311</v>
      </c>
      <c r="G21" s="96" t="s">
        <v>300</v>
      </c>
      <c r="H21" s="83" t="s">
        <v>301</v>
      </c>
      <c r="I21" s="83" t="s">
        <v>124</v>
      </c>
      <c r="J21" s="83"/>
      <c r="K21" s="93">
        <v>1.8100000000530172</v>
      </c>
      <c r="L21" s="96" t="s">
        <v>126</v>
      </c>
      <c r="M21" s="97">
        <v>0.04</v>
      </c>
      <c r="N21" s="97">
        <v>-5.1999999999999998E-3</v>
      </c>
      <c r="O21" s="93">
        <v>8453.659599999999</v>
      </c>
      <c r="P21" s="95">
        <v>111.56</v>
      </c>
      <c r="Q21" s="83"/>
      <c r="R21" s="93">
        <v>9.4309024499999996</v>
      </c>
      <c r="S21" s="94">
        <v>4.0805502351696382E-6</v>
      </c>
      <c r="T21" s="94">
        <v>5.3107728695901968E-3</v>
      </c>
      <c r="U21" s="94">
        <f>R21/'סכום נכסי הקרן'!$C$42</f>
        <v>2.4416690395328831E-3</v>
      </c>
    </row>
    <row r="22" spans="2:21">
      <c r="B22" s="86" t="s">
        <v>316</v>
      </c>
      <c r="C22" s="83" t="s">
        <v>317</v>
      </c>
      <c r="D22" s="96" t="s">
        <v>117</v>
      </c>
      <c r="E22" s="96" t="s">
        <v>292</v>
      </c>
      <c r="F22" s="83" t="s">
        <v>311</v>
      </c>
      <c r="G22" s="96" t="s">
        <v>300</v>
      </c>
      <c r="H22" s="83" t="s">
        <v>301</v>
      </c>
      <c r="I22" s="83" t="s">
        <v>124</v>
      </c>
      <c r="J22" s="83"/>
      <c r="K22" s="93">
        <v>2.9699999998973086</v>
      </c>
      <c r="L22" s="96" t="s">
        <v>126</v>
      </c>
      <c r="M22" s="97">
        <v>9.8999999999999991E-3</v>
      </c>
      <c r="N22" s="97">
        <v>-5.3999999998132885E-3</v>
      </c>
      <c r="O22" s="93">
        <v>11072.0846</v>
      </c>
      <c r="P22" s="95">
        <v>106.42</v>
      </c>
      <c r="Q22" s="83"/>
      <c r="R22" s="93">
        <v>11.782912492999998</v>
      </c>
      <c r="S22" s="94">
        <v>3.6737052046634994E-6</v>
      </c>
      <c r="T22" s="94">
        <v>6.6352475093812233E-3</v>
      </c>
      <c r="U22" s="94">
        <f>R22/'סכום נכסי הקרן'!$C$42</f>
        <v>3.0506065333846511E-3</v>
      </c>
    </row>
    <row r="23" spans="2:21">
      <c r="B23" s="86" t="s">
        <v>318</v>
      </c>
      <c r="C23" s="83" t="s">
        <v>319</v>
      </c>
      <c r="D23" s="96" t="s">
        <v>117</v>
      </c>
      <c r="E23" s="96" t="s">
        <v>292</v>
      </c>
      <c r="F23" s="83" t="s">
        <v>311</v>
      </c>
      <c r="G23" s="96" t="s">
        <v>300</v>
      </c>
      <c r="H23" s="83" t="s">
        <v>301</v>
      </c>
      <c r="I23" s="83" t="s">
        <v>124</v>
      </c>
      <c r="J23" s="83"/>
      <c r="K23" s="93">
        <v>4.9300000002374968</v>
      </c>
      <c r="L23" s="96" t="s">
        <v>126</v>
      </c>
      <c r="M23" s="97">
        <v>8.6E-3</v>
      </c>
      <c r="N23" s="97">
        <v>-4.5999999999999999E-3</v>
      </c>
      <c r="O23" s="93">
        <v>9692.8596599999983</v>
      </c>
      <c r="P23" s="95">
        <v>108.6</v>
      </c>
      <c r="Q23" s="83"/>
      <c r="R23" s="93">
        <v>10.526445049999998</v>
      </c>
      <c r="S23" s="94">
        <v>3.8750497870950528E-6</v>
      </c>
      <c r="T23" s="94">
        <v>5.9276998231247756E-3</v>
      </c>
      <c r="U23" s="94">
        <f>R23/'סכום נכסי הקרן'!$C$42</f>
        <v>2.725305993906147E-3</v>
      </c>
    </row>
    <row r="24" spans="2:21">
      <c r="B24" s="86" t="s">
        <v>320</v>
      </c>
      <c r="C24" s="83" t="s">
        <v>321</v>
      </c>
      <c r="D24" s="96" t="s">
        <v>117</v>
      </c>
      <c r="E24" s="96" t="s">
        <v>292</v>
      </c>
      <c r="F24" s="83" t="s">
        <v>311</v>
      </c>
      <c r="G24" s="96" t="s">
        <v>300</v>
      </c>
      <c r="H24" s="83" t="s">
        <v>301</v>
      </c>
      <c r="I24" s="83" t="s">
        <v>124</v>
      </c>
      <c r="J24" s="83"/>
      <c r="K24" s="93">
        <v>7.6999999924018629</v>
      </c>
      <c r="L24" s="96" t="s">
        <v>126</v>
      </c>
      <c r="M24" s="97">
        <v>1.2199999999999999E-2</v>
      </c>
      <c r="N24" s="97">
        <v>-2.9999999999999997E-4</v>
      </c>
      <c r="O24" s="93">
        <v>352.52999999999992</v>
      </c>
      <c r="P24" s="95">
        <v>112</v>
      </c>
      <c r="Q24" s="83"/>
      <c r="R24" s="93">
        <v>0.39483359999999995</v>
      </c>
      <c r="S24" s="94">
        <v>4.3977854512430007E-7</v>
      </c>
      <c r="T24" s="94">
        <v>2.2234050049819228E-4</v>
      </c>
      <c r="U24" s="94">
        <f>R24/'סכום נכסי הקרן'!$C$42</f>
        <v>1.0222277051411028E-4</v>
      </c>
    </row>
    <row r="25" spans="2:21">
      <c r="B25" s="86" t="s">
        <v>322</v>
      </c>
      <c r="C25" s="83" t="s">
        <v>323</v>
      </c>
      <c r="D25" s="96" t="s">
        <v>117</v>
      </c>
      <c r="E25" s="96" t="s">
        <v>292</v>
      </c>
      <c r="F25" s="83" t="s">
        <v>311</v>
      </c>
      <c r="G25" s="96" t="s">
        <v>300</v>
      </c>
      <c r="H25" s="83" t="s">
        <v>301</v>
      </c>
      <c r="I25" s="83" t="s">
        <v>124</v>
      </c>
      <c r="J25" s="83"/>
      <c r="K25" s="93">
        <v>6.6700000001848023</v>
      </c>
      <c r="L25" s="96" t="s">
        <v>126</v>
      </c>
      <c r="M25" s="97">
        <v>3.8E-3</v>
      </c>
      <c r="N25" s="97">
        <v>-1.5000000001038219E-3</v>
      </c>
      <c r="O25" s="93">
        <v>14033.854994999996</v>
      </c>
      <c r="P25" s="95">
        <v>102.95</v>
      </c>
      <c r="Q25" s="83"/>
      <c r="R25" s="93">
        <v>14.447852898999997</v>
      </c>
      <c r="S25" s="94">
        <v>4.6779516649999986E-6</v>
      </c>
      <c r="T25" s="94">
        <v>8.1359409247032631E-3</v>
      </c>
      <c r="U25" s="94">
        <f>R25/'סכום נכסי הקרן'!$C$42</f>
        <v>3.7405619767823706E-3</v>
      </c>
    </row>
    <row r="26" spans="2:21">
      <c r="B26" s="86" t="s">
        <v>324</v>
      </c>
      <c r="C26" s="83" t="s">
        <v>325</v>
      </c>
      <c r="D26" s="96" t="s">
        <v>117</v>
      </c>
      <c r="E26" s="96" t="s">
        <v>292</v>
      </c>
      <c r="F26" s="83" t="s">
        <v>311</v>
      </c>
      <c r="G26" s="96" t="s">
        <v>300</v>
      </c>
      <c r="H26" s="83" t="s">
        <v>301</v>
      </c>
      <c r="I26" s="83" t="s">
        <v>124</v>
      </c>
      <c r="J26" s="83"/>
      <c r="K26" s="93">
        <v>10.569999999533135</v>
      </c>
      <c r="L26" s="96" t="s">
        <v>126</v>
      </c>
      <c r="M26" s="97">
        <v>1.9E-3</v>
      </c>
      <c r="N26" s="97">
        <v>2.8000000001674854E-3</v>
      </c>
      <c r="O26" s="93">
        <v>4735.3448419999995</v>
      </c>
      <c r="P26" s="95">
        <v>100.87</v>
      </c>
      <c r="Q26" s="83"/>
      <c r="R26" s="93">
        <v>4.776542139</v>
      </c>
      <c r="S26" s="94">
        <v>6.7462070015827851E-6</v>
      </c>
      <c r="T26" s="94">
        <v>2.6897882293603331E-3</v>
      </c>
      <c r="U26" s="94">
        <f>R26/'סכום נכסי הקרן'!$C$42</f>
        <v>1.2366510117831271E-3</v>
      </c>
    </row>
    <row r="27" spans="2:21">
      <c r="B27" s="86" t="s">
        <v>326</v>
      </c>
      <c r="C27" s="83" t="s">
        <v>327</v>
      </c>
      <c r="D27" s="96" t="s">
        <v>117</v>
      </c>
      <c r="E27" s="96" t="s">
        <v>292</v>
      </c>
      <c r="F27" s="83" t="s">
        <v>328</v>
      </c>
      <c r="G27" s="96" t="s">
        <v>122</v>
      </c>
      <c r="H27" s="83" t="s">
        <v>295</v>
      </c>
      <c r="I27" s="83" t="s">
        <v>296</v>
      </c>
      <c r="J27" s="83"/>
      <c r="K27" s="93">
        <v>15.430000000647853</v>
      </c>
      <c r="L27" s="96" t="s">
        <v>126</v>
      </c>
      <c r="M27" s="97">
        <v>2.07E-2</v>
      </c>
      <c r="N27" s="97">
        <v>1.24000000009802E-2</v>
      </c>
      <c r="O27" s="93">
        <v>5778.1178629999995</v>
      </c>
      <c r="P27" s="95">
        <v>113</v>
      </c>
      <c r="Q27" s="83"/>
      <c r="R27" s="93">
        <v>6.5292729389999993</v>
      </c>
      <c r="S27" s="94">
        <v>8.6240565119402985E-6</v>
      </c>
      <c r="T27" s="94">
        <v>3.6767940042249769E-3</v>
      </c>
      <c r="U27" s="94">
        <f>R27/'סכום נכסי הקרן'!$C$42</f>
        <v>1.6904345761540745E-3</v>
      </c>
    </row>
    <row r="28" spans="2:21">
      <c r="B28" s="86" t="s">
        <v>329</v>
      </c>
      <c r="C28" s="83" t="s">
        <v>330</v>
      </c>
      <c r="D28" s="96" t="s">
        <v>117</v>
      </c>
      <c r="E28" s="96" t="s">
        <v>292</v>
      </c>
      <c r="F28" s="83" t="s">
        <v>331</v>
      </c>
      <c r="G28" s="96" t="s">
        <v>300</v>
      </c>
      <c r="H28" s="83" t="s">
        <v>301</v>
      </c>
      <c r="I28" s="83" t="s">
        <v>124</v>
      </c>
      <c r="J28" s="83"/>
      <c r="K28" s="93">
        <v>2.7200000000806588</v>
      </c>
      <c r="L28" s="96" t="s">
        <v>126</v>
      </c>
      <c r="M28" s="97">
        <v>0.05</v>
      </c>
      <c r="N28" s="97">
        <v>-5.3000000001736406E-3</v>
      </c>
      <c r="O28" s="93">
        <v>14700.997901999997</v>
      </c>
      <c r="P28" s="95">
        <v>121.44</v>
      </c>
      <c r="Q28" s="83"/>
      <c r="R28" s="93">
        <v>17.852891873000001</v>
      </c>
      <c r="S28" s="94">
        <v>4.6646037726150492E-6</v>
      </c>
      <c r="T28" s="94">
        <v>1.0053402026532012E-2</v>
      </c>
      <c r="U28" s="94">
        <f>R28/'סכום נכסי הקרן'!$C$42</f>
        <v>4.6221295982583647E-3</v>
      </c>
    </row>
    <row r="29" spans="2:21">
      <c r="B29" s="86" t="s">
        <v>332</v>
      </c>
      <c r="C29" s="83" t="s">
        <v>333</v>
      </c>
      <c r="D29" s="96" t="s">
        <v>117</v>
      </c>
      <c r="E29" s="96" t="s">
        <v>292</v>
      </c>
      <c r="F29" s="83" t="s">
        <v>331</v>
      </c>
      <c r="G29" s="96" t="s">
        <v>300</v>
      </c>
      <c r="H29" s="83" t="s">
        <v>301</v>
      </c>
      <c r="I29" s="83" t="s">
        <v>124</v>
      </c>
      <c r="J29" s="83"/>
      <c r="K29" s="93">
        <v>0.97000000026704036</v>
      </c>
      <c r="L29" s="96" t="s">
        <v>126</v>
      </c>
      <c r="M29" s="97">
        <v>1.6E-2</v>
      </c>
      <c r="N29" s="97">
        <v>-1.0000000072829191E-3</v>
      </c>
      <c r="O29" s="93">
        <v>403.05550599999992</v>
      </c>
      <c r="P29" s="95">
        <v>102.2</v>
      </c>
      <c r="Q29" s="83"/>
      <c r="R29" s="93">
        <v>0.41192273699999993</v>
      </c>
      <c r="S29" s="94">
        <v>3.8400628625661624E-7</v>
      </c>
      <c r="T29" s="94">
        <v>2.3196381339167998E-4</v>
      </c>
      <c r="U29" s="94">
        <f>R29/'סכום נכסי הקרן'!$C$42</f>
        <v>1.0664716329586743E-4</v>
      </c>
    </row>
    <row r="30" spans="2:21">
      <c r="B30" s="86" t="s">
        <v>334</v>
      </c>
      <c r="C30" s="83" t="s">
        <v>335</v>
      </c>
      <c r="D30" s="96" t="s">
        <v>117</v>
      </c>
      <c r="E30" s="96" t="s">
        <v>292</v>
      </c>
      <c r="F30" s="83" t="s">
        <v>331</v>
      </c>
      <c r="G30" s="96" t="s">
        <v>300</v>
      </c>
      <c r="H30" s="83" t="s">
        <v>301</v>
      </c>
      <c r="I30" s="83" t="s">
        <v>124</v>
      </c>
      <c r="J30" s="83"/>
      <c r="K30" s="93">
        <v>1.990000000036215</v>
      </c>
      <c r="L30" s="96" t="s">
        <v>126</v>
      </c>
      <c r="M30" s="97">
        <v>6.9999999999999993E-3</v>
      </c>
      <c r="N30" s="97">
        <v>-4.2000000005353502E-3</v>
      </c>
      <c r="O30" s="93">
        <v>6042.7949969999991</v>
      </c>
      <c r="P30" s="95">
        <v>105.1</v>
      </c>
      <c r="Q30" s="83"/>
      <c r="R30" s="93">
        <v>6.3509777229999997</v>
      </c>
      <c r="S30" s="94">
        <v>2.125212349388757E-6</v>
      </c>
      <c r="T30" s="94">
        <v>3.576391587708568E-3</v>
      </c>
      <c r="U30" s="94">
        <f>R30/'סכום נכסי הקרן'!$C$42</f>
        <v>1.6442737860163262E-3</v>
      </c>
    </row>
    <row r="31" spans="2:21">
      <c r="B31" s="86" t="s">
        <v>336</v>
      </c>
      <c r="C31" s="83" t="s">
        <v>337</v>
      </c>
      <c r="D31" s="96" t="s">
        <v>117</v>
      </c>
      <c r="E31" s="96" t="s">
        <v>292</v>
      </c>
      <c r="F31" s="83" t="s">
        <v>331</v>
      </c>
      <c r="G31" s="96" t="s">
        <v>300</v>
      </c>
      <c r="H31" s="83" t="s">
        <v>301</v>
      </c>
      <c r="I31" s="83" t="s">
        <v>124</v>
      </c>
      <c r="J31" s="83"/>
      <c r="K31" s="93">
        <v>4.5799999998937473</v>
      </c>
      <c r="L31" s="96" t="s">
        <v>126</v>
      </c>
      <c r="M31" s="97">
        <v>6.0000000000000001E-3</v>
      </c>
      <c r="N31" s="97">
        <v>-4.099999999273009E-3</v>
      </c>
      <c r="O31" s="93">
        <v>6699.8641309999985</v>
      </c>
      <c r="P31" s="95">
        <v>106.76</v>
      </c>
      <c r="Q31" s="83"/>
      <c r="R31" s="93">
        <v>7.152774771999999</v>
      </c>
      <c r="S31" s="94">
        <v>3.3470360425641705E-6</v>
      </c>
      <c r="T31" s="94">
        <v>4.0279032046850191E-3</v>
      </c>
      <c r="U31" s="94">
        <f>R31/'סכום נכסי הקרן'!$C$42</f>
        <v>1.8518597557484304E-3</v>
      </c>
    </row>
    <row r="32" spans="2:21">
      <c r="B32" s="86" t="s">
        <v>338</v>
      </c>
      <c r="C32" s="83" t="s">
        <v>339</v>
      </c>
      <c r="D32" s="96" t="s">
        <v>117</v>
      </c>
      <c r="E32" s="96" t="s">
        <v>292</v>
      </c>
      <c r="F32" s="83" t="s">
        <v>331</v>
      </c>
      <c r="G32" s="96" t="s">
        <v>300</v>
      </c>
      <c r="H32" s="83" t="s">
        <v>301</v>
      </c>
      <c r="I32" s="83" t="s">
        <v>124</v>
      </c>
      <c r="J32" s="83"/>
      <c r="K32" s="93">
        <v>5.5400000001172831</v>
      </c>
      <c r="L32" s="96" t="s">
        <v>126</v>
      </c>
      <c r="M32" s="97">
        <v>1.7500000000000002E-2</v>
      </c>
      <c r="N32" s="97">
        <v>-3.1000000002426552E-3</v>
      </c>
      <c r="O32" s="93">
        <v>17422.158276999995</v>
      </c>
      <c r="P32" s="95">
        <v>113.54</v>
      </c>
      <c r="Q32" s="83"/>
      <c r="R32" s="93">
        <v>19.781118491999997</v>
      </c>
      <c r="S32" s="94">
        <v>4.0275769952125848E-6</v>
      </c>
      <c r="T32" s="94">
        <v>1.1139233808686309E-2</v>
      </c>
      <c r="U32" s="94">
        <f>R32/'סכום נכסי הקרן'!$C$42</f>
        <v>5.1213491863917838E-3</v>
      </c>
    </row>
    <row r="33" spans="2:21">
      <c r="B33" s="86" t="s">
        <v>340</v>
      </c>
      <c r="C33" s="83" t="s">
        <v>341</v>
      </c>
      <c r="D33" s="96" t="s">
        <v>117</v>
      </c>
      <c r="E33" s="96" t="s">
        <v>292</v>
      </c>
      <c r="F33" s="83" t="s">
        <v>299</v>
      </c>
      <c r="G33" s="96" t="s">
        <v>300</v>
      </c>
      <c r="H33" s="83" t="s">
        <v>342</v>
      </c>
      <c r="I33" s="83" t="s">
        <v>124</v>
      </c>
      <c r="J33" s="83"/>
      <c r="K33" s="93">
        <v>0.82999999984972683</v>
      </c>
      <c r="L33" s="96" t="s">
        <v>126</v>
      </c>
      <c r="M33" s="97">
        <v>3.1E-2</v>
      </c>
      <c r="N33" s="97">
        <v>1.500000001593808E-3</v>
      </c>
      <c r="O33" s="93">
        <v>1968.2700559999998</v>
      </c>
      <c r="P33" s="95">
        <v>111.57</v>
      </c>
      <c r="Q33" s="83"/>
      <c r="R33" s="93">
        <v>2.1959988509999993</v>
      </c>
      <c r="S33" s="94">
        <v>5.7211365129341558E-6</v>
      </c>
      <c r="T33" s="94">
        <v>1.2366209046666622E-3</v>
      </c>
      <c r="U33" s="94">
        <f>R33/'סכום נכסי הקרן'!$C$42</f>
        <v>5.6854605736447663E-4</v>
      </c>
    </row>
    <row r="34" spans="2:21">
      <c r="B34" s="86" t="s">
        <v>343</v>
      </c>
      <c r="C34" s="83" t="s">
        <v>344</v>
      </c>
      <c r="D34" s="96" t="s">
        <v>117</v>
      </c>
      <c r="E34" s="96" t="s">
        <v>292</v>
      </c>
      <c r="F34" s="83" t="s">
        <v>299</v>
      </c>
      <c r="G34" s="96" t="s">
        <v>300</v>
      </c>
      <c r="H34" s="83" t="s">
        <v>342</v>
      </c>
      <c r="I34" s="83" t="s">
        <v>124</v>
      </c>
      <c r="J34" s="83"/>
      <c r="K34" s="93">
        <v>0.96999999647000146</v>
      </c>
      <c r="L34" s="96" t="s">
        <v>126</v>
      </c>
      <c r="M34" s="97">
        <v>4.2000000000000003E-2</v>
      </c>
      <c r="N34" s="97">
        <v>6.6999999577784493E-3</v>
      </c>
      <c r="O34" s="93">
        <v>114.10202999999997</v>
      </c>
      <c r="P34" s="95">
        <v>126.62</v>
      </c>
      <c r="Q34" s="83"/>
      <c r="R34" s="93">
        <v>0.14447598299999997</v>
      </c>
      <c r="S34" s="94">
        <v>2.1872873135758916E-6</v>
      </c>
      <c r="T34" s="94">
        <v>8.135797553751332E-5</v>
      </c>
      <c r="U34" s="94">
        <f>R34/'סכום נכסי הקרן'!$C$42</f>
        <v>3.7404960608746312E-5</v>
      </c>
    </row>
    <row r="35" spans="2:21">
      <c r="B35" s="86" t="s">
        <v>345</v>
      </c>
      <c r="C35" s="83" t="s">
        <v>346</v>
      </c>
      <c r="D35" s="96" t="s">
        <v>117</v>
      </c>
      <c r="E35" s="96" t="s">
        <v>292</v>
      </c>
      <c r="F35" s="83" t="s">
        <v>347</v>
      </c>
      <c r="G35" s="96" t="s">
        <v>300</v>
      </c>
      <c r="H35" s="83" t="s">
        <v>342</v>
      </c>
      <c r="I35" s="83" t="s">
        <v>124</v>
      </c>
      <c r="J35" s="83"/>
      <c r="K35" s="93">
        <v>1.6600000004669935</v>
      </c>
      <c r="L35" s="96" t="s">
        <v>126</v>
      </c>
      <c r="M35" s="97">
        <v>3.85E-2</v>
      </c>
      <c r="N35" s="97">
        <v>-1.4000000031132896E-3</v>
      </c>
      <c r="O35" s="93">
        <v>1094.204279</v>
      </c>
      <c r="P35" s="95">
        <v>117.42</v>
      </c>
      <c r="Q35" s="83"/>
      <c r="R35" s="93">
        <v>1.2848146899999997</v>
      </c>
      <c r="S35" s="94">
        <v>3.425278244856977E-6</v>
      </c>
      <c r="T35" s="94">
        <v>7.2351071748207279E-4</v>
      </c>
      <c r="U35" s="94">
        <f>R35/'סכום נכסי הקרן'!$C$42</f>
        <v>3.3263966696103807E-4</v>
      </c>
    </row>
    <row r="36" spans="2:21">
      <c r="B36" s="86" t="s">
        <v>348</v>
      </c>
      <c r="C36" s="83" t="s">
        <v>349</v>
      </c>
      <c r="D36" s="96" t="s">
        <v>117</v>
      </c>
      <c r="E36" s="96" t="s">
        <v>292</v>
      </c>
      <c r="F36" s="83" t="s">
        <v>347</v>
      </c>
      <c r="G36" s="96" t="s">
        <v>300</v>
      </c>
      <c r="H36" s="83" t="s">
        <v>342</v>
      </c>
      <c r="I36" s="83" t="s">
        <v>124</v>
      </c>
      <c r="J36" s="83"/>
      <c r="K36" s="93">
        <v>1.5399999992998079</v>
      </c>
      <c r="L36" s="96" t="s">
        <v>126</v>
      </c>
      <c r="M36" s="97">
        <v>4.7500000000000001E-2</v>
      </c>
      <c r="N36" s="97">
        <v>-2.0000000000000005E-3</v>
      </c>
      <c r="O36" s="93">
        <v>962.09675399999992</v>
      </c>
      <c r="P36" s="95">
        <v>133.6</v>
      </c>
      <c r="Q36" s="83"/>
      <c r="R36" s="93">
        <v>1.2853612849999998</v>
      </c>
      <c r="S36" s="94">
        <v>3.3148454100554436E-6</v>
      </c>
      <c r="T36" s="94">
        <v>7.2381851855541051E-4</v>
      </c>
      <c r="U36" s="94">
        <f>R36/'סכום נכסי הקרן'!$C$42</f>
        <v>3.3278118089310761E-4</v>
      </c>
    </row>
    <row r="37" spans="2:21">
      <c r="B37" s="86" t="s">
        <v>350</v>
      </c>
      <c r="C37" s="83" t="s">
        <v>351</v>
      </c>
      <c r="D37" s="96" t="s">
        <v>117</v>
      </c>
      <c r="E37" s="96" t="s">
        <v>292</v>
      </c>
      <c r="F37" s="83" t="s">
        <v>352</v>
      </c>
      <c r="G37" s="96" t="s">
        <v>353</v>
      </c>
      <c r="H37" s="83" t="s">
        <v>354</v>
      </c>
      <c r="I37" s="83" t="s">
        <v>296</v>
      </c>
      <c r="J37" s="83"/>
      <c r="K37" s="93">
        <v>1.9000000002118687</v>
      </c>
      <c r="L37" s="96" t="s">
        <v>126</v>
      </c>
      <c r="M37" s="97">
        <v>3.6400000000000002E-2</v>
      </c>
      <c r="N37" s="97">
        <v>-5.9999999872878949E-4</v>
      </c>
      <c r="O37" s="93">
        <v>399.82300400000003</v>
      </c>
      <c r="P37" s="95">
        <v>118.05</v>
      </c>
      <c r="Q37" s="83"/>
      <c r="R37" s="93">
        <v>0.47199105099999994</v>
      </c>
      <c r="S37" s="94">
        <v>7.2530250158730162E-6</v>
      </c>
      <c r="T37" s="94">
        <v>2.6578975677350611E-4</v>
      </c>
      <c r="U37" s="94">
        <f>R37/'סכום נכסי הקרן'!$C$42</f>
        <v>1.2219890326225206E-4</v>
      </c>
    </row>
    <row r="38" spans="2:21">
      <c r="B38" s="86" t="s">
        <v>355</v>
      </c>
      <c r="C38" s="83" t="s">
        <v>356</v>
      </c>
      <c r="D38" s="96" t="s">
        <v>117</v>
      </c>
      <c r="E38" s="96" t="s">
        <v>292</v>
      </c>
      <c r="F38" s="83" t="s">
        <v>306</v>
      </c>
      <c r="G38" s="96" t="s">
        <v>300</v>
      </c>
      <c r="H38" s="83" t="s">
        <v>342</v>
      </c>
      <c r="I38" s="83" t="s">
        <v>124</v>
      </c>
      <c r="J38" s="83"/>
      <c r="K38" s="93">
        <v>1.0900000000770227</v>
      </c>
      <c r="L38" s="96" t="s">
        <v>126</v>
      </c>
      <c r="M38" s="97">
        <v>3.4000000000000002E-2</v>
      </c>
      <c r="N38" s="97">
        <v>-1.9000000011756108E-3</v>
      </c>
      <c r="O38" s="93">
        <v>2214.3650360000001</v>
      </c>
      <c r="P38" s="95">
        <v>111.4</v>
      </c>
      <c r="Q38" s="83"/>
      <c r="R38" s="93">
        <v>2.4668027089999995</v>
      </c>
      <c r="S38" s="94">
        <v>2.4773509513238273E-6</v>
      </c>
      <c r="T38" s="94">
        <v>1.3891172102611239E-3</v>
      </c>
      <c r="U38" s="94">
        <f>R38/'סכום נכסי הקרן'!$C$42</f>
        <v>6.3865741726563431E-4</v>
      </c>
    </row>
    <row r="39" spans="2:21">
      <c r="B39" s="86" t="s">
        <v>357</v>
      </c>
      <c r="C39" s="83" t="s">
        <v>358</v>
      </c>
      <c r="D39" s="96" t="s">
        <v>117</v>
      </c>
      <c r="E39" s="96" t="s">
        <v>292</v>
      </c>
      <c r="F39" s="83" t="s">
        <v>347</v>
      </c>
      <c r="G39" s="96" t="s">
        <v>300</v>
      </c>
      <c r="H39" s="83" t="s">
        <v>342</v>
      </c>
      <c r="I39" s="83" t="s">
        <v>124</v>
      </c>
      <c r="J39" s="83"/>
      <c r="K39" s="93">
        <v>0.18000000032824601</v>
      </c>
      <c r="L39" s="96" t="s">
        <v>126</v>
      </c>
      <c r="M39" s="97">
        <v>5.2499999999999998E-2</v>
      </c>
      <c r="N39" s="97">
        <v>1.8500000002238039E-2</v>
      </c>
      <c r="O39" s="93">
        <v>512.91725999999994</v>
      </c>
      <c r="P39" s="95">
        <v>130.66999999999999</v>
      </c>
      <c r="Q39" s="83"/>
      <c r="R39" s="93">
        <v>0.67022902099999992</v>
      </c>
      <c r="S39" s="94">
        <v>4.2743104999999994E-6</v>
      </c>
      <c r="T39" s="94">
        <v>3.7742242802424472E-4</v>
      </c>
      <c r="U39" s="94">
        <f>R39/'סכום נכסי הקרן'!$C$42</f>
        <v>1.7352289016329866E-4</v>
      </c>
    </row>
    <row r="40" spans="2:21">
      <c r="B40" s="86" t="s">
        <v>359</v>
      </c>
      <c r="C40" s="83" t="s">
        <v>360</v>
      </c>
      <c r="D40" s="96" t="s">
        <v>117</v>
      </c>
      <c r="E40" s="96" t="s">
        <v>292</v>
      </c>
      <c r="F40" s="83" t="s">
        <v>361</v>
      </c>
      <c r="G40" s="96" t="s">
        <v>353</v>
      </c>
      <c r="H40" s="83" t="s">
        <v>342</v>
      </c>
      <c r="I40" s="83" t="s">
        <v>124</v>
      </c>
      <c r="J40" s="83"/>
      <c r="K40" s="93">
        <v>5.7699999999251883</v>
      </c>
      <c r="L40" s="96" t="s">
        <v>126</v>
      </c>
      <c r="M40" s="97">
        <v>8.3000000000000001E-3</v>
      </c>
      <c r="N40" s="97">
        <v>-3.800000000040439E-3</v>
      </c>
      <c r="O40" s="93">
        <v>22637.068411999997</v>
      </c>
      <c r="P40" s="95">
        <v>109.24</v>
      </c>
      <c r="Q40" s="83"/>
      <c r="R40" s="93">
        <v>24.728733104999996</v>
      </c>
      <c r="S40" s="94">
        <v>1.4781731235413881E-5</v>
      </c>
      <c r="T40" s="94">
        <v>1.3925357151093311E-2</v>
      </c>
      <c r="U40" s="94">
        <f>R40/'סכום נכסי הקרן'!$C$42</f>
        <v>6.4022910139792987E-3</v>
      </c>
    </row>
    <row r="41" spans="2:21">
      <c r="B41" s="86" t="s">
        <v>362</v>
      </c>
      <c r="C41" s="83" t="s">
        <v>363</v>
      </c>
      <c r="D41" s="96" t="s">
        <v>117</v>
      </c>
      <c r="E41" s="96" t="s">
        <v>292</v>
      </c>
      <c r="F41" s="83" t="s">
        <v>361</v>
      </c>
      <c r="G41" s="96" t="s">
        <v>353</v>
      </c>
      <c r="H41" s="83" t="s">
        <v>342</v>
      </c>
      <c r="I41" s="83" t="s">
        <v>124</v>
      </c>
      <c r="J41" s="83"/>
      <c r="K41" s="93">
        <v>9.5200000007643091</v>
      </c>
      <c r="L41" s="96" t="s">
        <v>126</v>
      </c>
      <c r="M41" s="97">
        <v>1.6500000000000001E-2</v>
      </c>
      <c r="N41" s="97">
        <v>4.0999999993630758E-3</v>
      </c>
      <c r="O41" s="93">
        <v>3420.5777979999998</v>
      </c>
      <c r="P41" s="95">
        <v>114.75</v>
      </c>
      <c r="Q41" s="83"/>
      <c r="R41" s="93">
        <v>3.9251131249999993</v>
      </c>
      <c r="S41" s="94">
        <v>8.0890539486597366E-6</v>
      </c>
      <c r="T41" s="94">
        <v>2.2103276335259294E-3</v>
      </c>
      <c r="U41" s="94">
        <f>R41/'סכום נכסי הקרן'!$C$42</f>
        <v>1.016215282130997E-3</v>
      </c>
    </row>
    <row r="42" spans="2:21">
      <c r="B42" s="86" t="s">
        <v>364</v>
      </c>
      <c r="C42" s="83" t="s">
        <v>365</v>
      </c>
      <c r="D42" s="96" t="s">
        <v>117</v>
      </c>
      <c r="E42" s="96" t="s">
        <v>292</v>
      </c>
      <c r="F42" s="83" t="s">
        <v>366</v>
      </c>
      <c r="G42" s="96" t="s">
        <v>122</v>
      </c>
      <c r="H42" s="83" t="s">
        <v>342</v>
      </c>
      <c r="I42" s="83" t="s">
        <v>124</v>
      </c>
      <c r="J42" s="83"/>
      <c r="K42" s="93">
        <v>9.3600000002486041</v>
      </c>
      <c r="L42" s="96" t="s">
        <v>126</v>
      </c>
      <c r="M42" s="97">
        <v>2.6499999999999999E-2</v>
      </c>
      <c r="N42" s="97">
        <v>3.5000000006905692E-3</v>
      </c>
      <c r="O42" s="93">
        <v>1151.0048699999998</v>
      </c>
      <c r="P42" s="95">
        <v>125.81</v>
      </c>
      <c r="Q42" s="83"/>
      <c r="R42" s="93">
        <v>1.4480792739999999</v>
      </c>
      <c r="S42" s="94">
        <v>9.8489339930317064E-7</v>
      </c>
      <c r="T42" s="94">
        <v>8.1544901584419086E-4</v>
      </c>
      <c r="U42" s="94">
        <f>R42/'סכום נכסי הקרן'!$C$42</f>
        <v>3.7490901309397538E-4</v>
      </c>
    </row>
    <row r="43" spans="2:21">
      <c r="B43" s="86" t="s">
        <v>367</v>
      </c>
      <c r="C43" s="83" t="s">
        <v>368</v>
      </c>
      <c r="D43" s="96" t="s">
        <v>117</v>
      </c>
      <c r="E43" s="96" t="s">
        <v>292</v>
      </c>
      <c r="F43" s="83" t="s">
        <v>369</v>
      </c>
      <c r="G43" s="96" t="s">
        <v>353</v>
      </c>
      <c r="H43" s="83" t="s">
        <v>354</v>
      </c>
      <c r="I43" s="83" t="s">
        <v>296</v>
      </c>
      <c r="J43" s="83"/>
      <c r="K43" s="93">
        <v>3.0100000000531661</v>
      </c>
      <c r="L43" s="96" t="s">
        <v>126</v>
      </c>
      <c r="M43" s="97">
        <v>6.5000000000000006E-3</v>
      </c>
      <c r="N43" s="97">
        <v>-2.9999999998763555E-3</v>
      </c>
      <c r="O43" s="93">
        <v>7774.6035949999987</v>
      </c>
      <c r="P43" s="95">
        <v>103.7</v>
      </c>
      <c r="Q43" s="93">
        <v>2.5466830000000003E-2</v>
      </c>
      <c r="R43" s="93">
        <v>8.0877307569999992</v>
      </c>
      <c r="S43" s="94">
        <v>8.5833064173616165E-6</v>
      </c>
      <c r="T43" s="94">
        <v>4.5543998899941736E-3</v>
      </c>
      <c r="U43" s="94">
        <f>R43/'סכום נכסי הקרן'!$C$42</f>
        <v>2.0939206925467396E-3</v>
      </c>
    </row>
    <row r="44" spans="2:21">
      <c r="B44" s="86" t="s">
        <v>370</v>
      </c>
      <c r="C44" s="83" t="s">
        <v>371</v>
      </c>
      <c r="D44" s="96" t="s">
        <v>117</v>
      </c>
      <c r="E44" s="96" t="s">
        <v>292</v>
      </c>
      <c r="F44" s="83" t="s">
        <v>369</v>
      </c>
      <c r="G44" s="96" t="s">
        <v>353</v>
      </c>
      <c r="H44" s="83" t="s">
        <v>354</v>
      </c>
      <c r="I44" s="83" t="s">
        <v>296</v>
      </c>
      <c r="J44" s="83"/>
      <c r="K44" s="93">
        <v>4.1800000000860962</v>
      </c>
      <c r="L44" s="96" t="s">
        <v>126</v>
      </c>
      <c r="M44" s="97">
        <v>1.6399999999999998E-2</v>
      </c>
      <c r="N44" s="97">
        <v>-2.5000000000000001E-3</v>
      </c>
      <c r="O44" s="93">
        <v>14869.200495999998</v>
      </c>
      <c r="P44" s="95">
        <v>109.36</v>
      </c>
      <c r="Q44" s="83"/>
      <c r="R44" s="93">
        <v>16.260957219999998</v>
      </c>
      <c r="S44" s="94">
        <v>1.5696082688918369E-5</v>
      </c>
      <c r="T44" s="94">
        <v>9.1569445125098091E-3</v>
      </c>
      <c r="U44" s="94">
        <f>R44/'סכום נכסי הקרן'!$C$42</f>
        <v>4.2099762994836929E-3</v>
      </c>
    </row>
    <row r="45" spans="2:21">
      <c r="B45" s="86" t="s">
        <v>372</v>
      </c>
      <c r="C45" s="83" t="s">
        <v>373</v>
      </c>
      <c r="D45" s="96" t="s">
        <v>117</v>
      </c>
      <c r="E45" s="96" t="s">
        <v>292</v>
      </c>
      <c r="F45" s="83" t="s">
        <v>369</v>
      </c>
      <c r="G45" s="96" t="s">
        <v>353</v>
      </c>
      <c r="H45" s="83" t="s">
        <v>342</v>
      </c>
      <c r="I45" s="83" t="s">
        <v>124</v>
      </c>
      <c r="J45" s="83"/>
      <c r="K45" s="93">
        <v>5.3999999999629047</v>
      </c>
      <c r="L45" s="96" t="s">
        <v>126</v>
      </c>
      <c r="M45" s="97">
        <v>1.34E-2</v>
      </c>
      <c r="N45" s="97">
        <v>-2.9999999998482445E-4</v>
      </c>
      <c r="O45" s="93">
        <v>53850.651936000002</v>
      </c>
      <c r="P45" s="95">
        <v>110.13</v>
      </c>
      <c r="Q45" s="83"/>
      <c r="R45" s="93">
        <v>59.305726202999985</v>
      </c>
      <c r="S45" s="94">
        <v>1.3464803332306701E-5</v>
      </c>
      <c r="T45" s="94">
        <v>3.339651145795032E-2</v>
      </c>
      <c r="U45" s="94">
        <f>R45/'סכום נכסי הקרן'!$C$42</f>
        <v>1.5354305306898717E-2</v>
      </c>
    </row>
    <row r="46" spans="2:21">
      <c r="B46" s="86" t="s">
        <v>374</v>
      </c>
      <c r="C46" s="83" t="s">
        <v>375</v>
      </c>
      <c r="D46" s="96" t="s">
        <v>117</v>
      </c>
      <c r="E46" s="96" t="s">
        <v>292</v>
      </c>
      <c r="F46" s="83" t="s">
        <v>369</v>
      </c>
      <c r="G46" s="96" t="s">
        <v>353</v>
      </c>
      <c r="H46" s="83" t="s">
        <v>342</v>
      </c>
      <c r="I46" s="83" t="s">
        <v>124</v>
      </c>
      <c r="J46" s="83"/>
      <c r="K46" s="93">
        <v>6.4900000000513165</v>
      </c>
      <c r="L46" s="96" t="s">
        <v>126</v>
      </c>
      <c r="M46" s="97">
        <v>1.77E-2</v>
      </c>
      <c r="N46" s="97">
        <v>2.0999999998904486E-3</v>
      </c>
      <c r="O46" s="93">
        <v>15496.252356999996</v>
      </c>
      <c r="P46" s="95">
        <v>111.92</v>
      </c>
      <c r="Q46" s="83"/>
      <c r="R46" s="93">
        <v>17.343405938999997</v>
      </c>
      <c r="S46" s="94">
        <v>1.2744058275813573E-5</v>
      </c>
      <c r="T46" s="94">
        <v>9.7664979799606221E-3</v>
      </c>
      <c r="U46" s="94">
        <f>R46/'סכום נכסי הקרן'!$C$42</f>
        <v>4.4902232364101083E-3</v>
      </c>
    </row>
    <row r="47" spans="2:21">
      <c r="B47" s="86" t="s">
        <v>376</v>
      </c>
      <c r="C47" s="83" t="s">
        <v>377</v>
      </c>
      <c r="D47" s="96" t="s">
        <v>117</v>
      </c>
      <c r="E47" s="96" t="s">
        <v>292</v>
      </c>
      <c r="F47" s="83" t="s">
        <v>369</v>
      </c>
      <c r="G47" s="96" t="s">
        <v>353</v>
      </c>
      <c r="H47" s="83" t="s">
        <v>342</v>
      </c>
      <c r="I47" s="83" t="s">
        <v>124</v>
      </c>
      <c r="J47" s="83"/>
      <c r="K47" s="93">
        <v>9.7599999998082101</v>
      </c>
      <c r="L47" s="96" t="s">
        <v>126</v>
      </c>
      <c r="M47" s="97">
        <v>2.4799999999999999E-2</v>
      </c>
      <c r="N47" s="97">
        <v>8.1999999985615836E-3</v>
      </c>
      <c r="O47" s="93">
        <v>1403.0457479999998</v>
      </c>
      <c r="P47" s="95">
        <v>118.92</v>
      </c>
      <c r="Q47" s="83"/>
      <c r="R47" s="93">
        <v>1.6685020319999999</v>
      </c>
      <c r="S47" s="94">
        <v>5.3270171119624267E-6</v>
      </c>
      <c r="T47" s="94">
        <v>9.3957448625732671E-4</v>
      </c>
      <c r="U47" s="94">
        <f>R47/'סכום נכסי הקרן'!$C$42</f>
        <v>4.3197666135674041E-4</v>
      </c>
    </row>
    <row r="48" spans="2:21">
      <c r="B48" s="86" t="s">
        <v>378</v>
      </c>
      <c r="C48" s="83" t="s">
        <v>379</v>
      </c>
      <c r="D48" s="96" t="s">
        <v>117</v>
      </c>
      <c r="E48" s="96" t="s">
        <v>292</v>
      </c>
      <c r="F48" s="83" t="s">
        <v>331</v>
      </c>
      <c r="G48" s="96" t="s">
        <v>300</v>
      </c>
      <c r="H48" s="83" t="s">
        <v>342</v>
      </c>
      <c r="I48" s="83" t="s">
        <v>124</v>
      </c>
      <c r="J48" s="83"/>
      <c r="K48" s="93">
        <v>2.5799999996605765</v>
      </c>
      <c r="L48" s="96" t="s">
        <v>126</v>
      </c>
      <c r="M48" s="97">
        <v>4.2000000000000003E-2</v>
      </c>
      <c r="N48" s="97">
        <v>-4.1000000006988129E-3</v>
      </c>
      <c r="O48" s="93">
        <v>1712.4513499999998</v>
      </c>
      <c r="P48" s="95">
        <v>116.99</v>
      </c>
      <c r="Q48" s="83"/>
      <c r="R48" s="93">
        <v>2.0033967459999995</v>
      </c>
      <c r="S48" s="94">
        <v>1.7163405777491794E-6</v>
      </c>
      <c r="T48" s="94">
        <v>1.1281619274603016E-3</v>
      </c>
      <c r="U48" s="94">
        <f>R48/'סכום נכסי הקרן'!$C$42</f>
        <v>5.1868120092888052E-4</v>
      </c>
    </row>
    <row r="49" spans="2:21">
      <c r="B49" s="86" t="s">
        <v>380</v>
      </c>
      <c r="C49" s="83" t="s">
        <v>381</v>
      </c>
      <c r="D49" s="96" t="s">
        <v>117</v>
      </c>
      <c r="E49" s="96" t="s">
        <v>292</v>
      </c>
      <c r="F49" s="83" t="s">
        <v>331</v>
      </c>
      <c r="G49" s="96" t="s">
        <v>300</v>
      </c>
      <c r="H49" s="83" t="s">
        <v>342</v>
      </c>
      <c r="I49" s="83" t="s">
        <v>124</v>
      </c>
      <c r="J49" s="83"/>
      <c r="K49" s="93">
        <v>0.99000000004681155</v>
      </c>
      <c r="L49" s="96" t="s">
        <v>126</v>
      </c>
      <c r="M49" s="97">
        <v>4.0999999999999995E-2</v>
      </c>
      <c r="N49" s="97">
        <v>3.5000000001950489E-3</v>
      </c>
      <c r="O49" s="93">
        <v>7925.3791249999995</v>
      </c>
      <c r="P49" s="95">
        <v>129.38</v>
      </c>
      <c r="Q49" s="83"/>
      <c r="R49" s="93">
        <v>10.253855447999998</v>
      </c>
      <c r="S49" s="94">
        <v>5.0861655502666242E-6</v>
      </c>
      <c r="T49" s="94">
        <v>5.7741979212114552E-3</v>
      </c>
      <c r="U49" s="94">
        <f>R49/'סכום נכסי הקרן'!$C$42</f>
        <v>2.6547323032937503E-3</v>
      </c>
    </row>
    <row r="50" spans="2:21">
      <c r="B50" s="86" t="s">
        <v>382</v>
      </c>
      <c r="C50" s="83" t="s">
        <v>383</v>
      </c>
      <c r="D50" s="96" t="s">
        <v>117</v>
      </c>
      <c r="E50" s="96" t="s">
        <v>292</v>
      </c>
      <c r="F50" s="83" t="s">
        <v>331</v>
      </c>
      <c r="G50" s="96" t="s">
        <v>300</v>
      </c>
      <c r="H50" s="83" t="s">
        <v>342</v>
      </c>
      <c r="I50" s="83" t="s">
        <v>124</v>
      </c>
      <c r="J50" s="83"/>
      <c r="K50" s="93">
        <v>1.6700000000922761</v>
      </c>
      <c r="L50" s="96" t="s">
        <v>126</v>
      </c>
      <c r="M50" s="97">
        <v>0.04</v>
      </c>
      <c r="N50" s="97">
        <v>-4.2000000002092855E-3</v>
      </c>
      <c r="O50" s="93">
        <v>9045.6019359999973</v>
      </c>
      <c r="P50" s="95">
        <v>116.21</v>
      </c>
      <c r="Q50" s="83"/>
      <c r="R50" s="93">
        <v>10.511893608999999</v>
      </c>
      <c r="S50" s="94">
        <v>3.114163573424129E-6</v>
      </c>
      <c r="T50" s="94">
        <v>5.9195055491954307E-3</v>
      </c>
      <c r="U50" s="94">
        <f>R50/'סכום נכסי הקרן'!$C$42</f>
        <v>2.7215386128778035E-3</v>
      </c>
    </row>
    <row r="51" spans="2:21">
      <c r="B51" s="86" t="s">
        <v>384</v>
      </c>
      <c r="C51" s="83" t="s">
        <v>385</v>
      </c>
      <c r="D51" s="96" t="s">
        <v>117</v>
      </c>
      <c r="E51" s="96" t="s">
        <v>292</v>
      </c>
      <c r="F51" s="83" t="s">
        <v>386</v>
      </c>
      <c r="G51" s="96" t="s">
        <v>353</v>
      </c>
      <c r="H51" s="83" t="s">
        <v>387</v>
      </c>
      <c r="I51" s="83" t="s">
        <v>296</v>
      </c>
      <c r="J51" s="83"/>
      <c r="K51" s="93">
        <v>4.7999999999556007</v>
      </c>
      <c r="L51" s="96" t="s">
        <v>126</v>
      </c>
      <c r="M51" s="97">
        <v>2.3399999999999997E-2</v>
      </c>
      <c r="N51" s="97">
        <v>1.2999999999972253E-3</v>
      </c>
      <c r="O51" s="93">
        <v>31890.174898999994</v>
      </c>
      <c r="P51" s="95">
        <v>113</v>
      </c>
      <c r="Q51" s="83"/>
      <c r="R51" s="93">
        <v>36.035896276999992</v>
      </c>
      <c r="S51" s="94">
        <v>9.6426393880448478E-6</v>
      </c>
      <c r="T51" s="94">
        <v>2.029269852953022E-2</v>
      </c>
      <c r="U51" s="94">
        <f>R51/'סכום נכסי הקרן'!$C$42</f>
        <v>9.3297256246531492E-3</v>
      </c>
    </row>
    <row r="52" spans="2:21">
      <c r="B52" s="86" t="s">
        <v>388</v>
      </c>
      <c r="C52" s="83" t="s">
        <v>389</v>
      </c>
      <c r="D52" s="96" t="s">
        <v>117</v>
      </c>
      <c r="E52" s="96" t="s">
        <v>292</v>
      </c>
      <c r="F52" s="83" t="s">
        <v>386</v>
      </c>
      <c r="G52" s="96" t="s">
        <v>353</v>
      </c>
      <c r="H52" s="83" t="s">
        <v>387</v>
      </c>
      <c r="I52" s="83" t="s">
        <v>296</v>
      </c>
      <c r="J52" s="83"/>
      <c r="K52" s="93">
        <v>1.8500000001131902</v>
      </c>
      <c r="L52" s="96" t="s">
        <v>126</v>
      </c>
      <c r="M52" s="97">
        <v>0.03</v>
      </c>
      <c r="N52" s="97">
        <v>-3.5000000005361662E-3</v>
      </c>
      <c r="O52" s="93">
        <v>7711.941859999999</v>
      </c>
      <c r="P52" s="95">
        <v>108.83</v>
      </c>
      <c r="Q52" s="83"/>
      <c r="R52" s="93">
        <v>8.3929065129999998</v>
      </c>
      <c r="S52" s="94">
        <v>1.8316096368112534E-5</v>
      </c>
      <c r="T52" s="94">
        <v>4.7262518558069981E-3</v>
      </c>
      <c r="U52" s="94">
        <f>R52/'סכום נכסי הקרן'!$C$42</f>
        <v>2.1729309674373724E-3</v>
      </c>
    </row>
    <row r="53" spans="2:21">
      <c r="B53" s="86" t="s">
        <v>390</v>
      </c>
      <c r="C53" s="83" t="s">
        <v>391</v>
      </c>
      <c r="D53" s="96" t="s">
        <v>117</v>
      </c>
      <c r="E53" s="96" t="s">
        <v>292</v>
      </c>
      <c r="F53" s="83" t="s">
        <v>392</v>
      </c>
      <c r="G53" s="96" t="s">
        <v>353</v>
      </c>
      <c r="H53" s="83" t="s">
        <v>393</v>
      </c>
      <c r="I53" s="83" t="s">
        <v>124</v>
      </c>
      <c r="J53" s="83"/>
      <c r="K53" s="93">
        <v>1.7399999999795914</v>
      </c>
      <c r="L53" s="96" t="s">
        <v>126</v>
      </c>
      <c r="M53" s="97">
        <v>4.8000000000000001E-2</v>
      </c>
      <c r="N53" s="97">
        <v>-2.2000000001436179E-3</v>
      </c>
      <c r="O53" s="93">
        <v>23394.467531999995</v>
      </c>
      <c r="P53" s="95">
        <v>113.1</v>
      </c>
      <c r="Q53" s="83"/>
      <c r="R53" s="93">
        <v>26.459143870999991</v>
      </c>
      <c r="S53" s="94">
        <v>1.9119509610806348E-5</v>
      </c>
      <c r="T53" s="94">
        <v>1.489979396645021E-2</v>
      </c>
      <c r="U53" s="94">
        <f>R53/'סכום נכסי הקרן'!$C$42</f>
        <v>6.8502959016787327E-3</v>
      </c>
    </row>
    <row r="54" spans="2:21">
      <c r="B54" s="86" t="s">
        <v>394</v>
      </c>
      <c r="C54" s="83" t="s">
        <v>395</v>
      </c>
      <c r="D54" s="96" t="s">
        <v>117</v>
      </c>
      <c r="E54" s="96" t="s">
        <v>292</v>
      </c>
      <c r="F54" s="83" t="s">
        <v>392</v>
      </c>
      <c r="G54" s="96" t="s">
        <v>353</v>
      </c>
      <c r="H54" s="83" t="s">
        <v>393</v>
      </c>
      <c r="I54" s="83" t="s">
        <v>124</v>
      </c>
      <c r="J54" s="83"/>
      <c r="K54" s="93">
        <v>0.74999999985825105</v>
      </c>
      <c r="L54" s="96" t="s">
        <v>126</v>
      </c>
      <c r="M54" s="97">
        <v>4.9000000000000002E-2</v>
      </c>
      <c r="N54" s="97">
        <v>-2.9999999971650214E-4</v>
      </c>
      <c r="O54" s="93">
        <v>3008.9258979999995</v>
      </c>
      <c r="P54" s="95">
        <v>117.23</v>
      </c>
      <c r="Q54" s="83"/>
      <c r="R54" s="93">
        <v>3.5273638699999998</v>
      </c>
      <c r="S54" s="94">
        <v>1.5188638132269005E-5</v>
      </c>
      <c r="T54" s="94">
        <v>1.9863452560649358E-3</v>
      </c>
      <c r="U54" s="94">
        <f>R54/'סכום נכסי הקרן'!$C$42</f>
        <v>9.1323764594192073E-4</v>
      </c>
    </row>
    <row r="55" spans="2:21">
      <c r="B55" s="86" t="s">
        <v>396</v>
      </c>
      <c r="C55" s="83" t="s">
        <v>397</v>
      </c>
      <c r="D55" s="96" t="s">
        <v>117</v>
      </c>
      <c r="E55" s="96" t="s">
        <v>292</v>
      </c>
      <c r="F55" s="83" t="s">
        <v>392</v>
      </c>
      <c r="G55" s="96" t="s">
        <v>353</v>
      </c>
      <c r="H55" s="83" t="s">
        <v>393</v>
      </c>
      <c r="I55" s="83" t="s">
        <v>124</v>
      </c>
      <c r="J55" s="83"/>
      <c r="K55" s="93">
        <v>5.6599999999601964</v>
      </c>
      <c r="L55" s="96" t="s">
        <v>126</v>
      </c>
      <c r="M55" s="97">
        <v>3.2000000000000001E-2</v>
      </c>
      <c r="N55" s="97">
        <v>1.6999999998673237E-3</v>
      </c>
      <c r="O55" s="93">
        <v>25182.605935999996</v>
      </c>
      <c r="P55" s="95">
        <v>119.72</v>
      </c>
      <c r="Q55" s="83"/>
      <c r="R55" s="93">
        <v>30.148616319999999</v>
      </c>
      <c r="S55" s="94">
        <v>1.52657381693679E-5</v>
      </c>
      <c r="T55" s="94">
        <v>1.6977426546060843E-2</v>
      </c>
      <c r="U55" s="94">
        <f>R55/'סכום נכסי הקרן'!$C$42</f>
        <v>7.8055036030300366E-3</v>
      </c>
    </row>
    <row r="56" spans="2:21">
      <c r="B56" s="86" t="s">
        <v>398</v>
      </c>
      <c r="C56" s="83" t="s">
        <v>399</v>
      </c>
      <c r="D56" s="96" t="s">
        <v>117</v>
      </c>
      <c r="E56" s="96" t="s">
        <v>292</v>
      </c>
      <c r="F56" s="83" t="s">
        <v>392</v>
      </c>
      <c r="G56" s="96" t="s">
        <v>353</v>
      </c>
      <c r="H56" s="83" t="s">
        <v>393</v>
      </c>
      <c r="I56" s="83" t="s">
        <v>124</v>
      </c>
      <c r="J56" s="83"/>
      <c r="K56" s="93">
        <v>8.0899999998548964</v>
      </c>
      <c r="L56" s="96" t="s">
        <v>126</v>
      </c>
      <c r="M56" s="97">
        <v>1.1399999999999999E-2</v>
      </c>
      <c r="N56" s="97">
        <v>7.4000000001845246E-3</v>
      </c>
      <c r="O56" s="93">
        <v>11598.183843999999</v>
      </c>
      <c r="P56" s="95">
        <v>102.5</v>
      </c>
      <c r="Q56" s="93">
        <v>3.441324199999999E-2</v>
      </c>
      <c r="R56" s="93">
        <v>11.922551696999999</v>
      </c>
      <c r="S56" s="94">
        <v>1.1564830871765827E-5</v>
      </c>
      <c r="T56" s="94">
        <v>6.713881775833039E-3</v>
      </c>
      <c r="U56" s="94">
        <f>R56/'סכום נכסי הקרן'!$C$42</f>
        <v>3.0867592476046799E-3</v>
      </c>
    </row>
    <row r="57" spans="2:21">
      <c r="B57" s="86" t="s">
        <v>400</v>
      </c>
      <c r="C57" s="83" t="s">
        <v>401</v>
      </c>
      <c r="D57" s="96" t="s">
        <v>117</v>
      </c>
      <c r="E57" s="96" t="s">
        <v>292</v>
      </c>
      <c r="F57" s="83" t="s">
        <v>402</v>
      </c>
      <c r="G57" s="96" t="s">
        <v>353</v>
      </c>
      <c r="H57" s="83" t="s">
        <v>387</v>
      </c>
      <c r="I57" s="83" t="s">
        <v>296</v>
      </c>
      <c r="J57" s="83"/>
      <c r="K57" s="93">
        <v>6.189999999874539</v>
      </c>
      <c r="L57" s="96" t="s">
        <v>126</v>
      </c>
      <c r="M57" s="97">
        <v>1.8200000000000001E-2</v>
      </c>
      <c r="N57" s="97">
        <v>2.3999999995636141E-3</v>
      </c>
      <c r="O57" s="93">
        <v>8201.6843279999975</v>
      </c>
      <c r="P57" s="95">
        <v>111.76</v>
      </c>
      <c r="Q57" s="83"/>
      <c r="R57" s="93">
        <v>9.1662022849999989</v>
      </c>
      <c r="S57" s="94">
        <v>1.7339713167019022E-5</v>
      </c>
      <c r="T57" s="94">
        <v>5.1617137034805898E-3</v>
      </c>
      <c r="U57" s="94">
        <f>R57/'סכום נכסי הקרן'!$C$42</f>
        <v>2.3731379311828279E-3</v>
      </c>
    </row>
    <row r="58" spans="2:21">
      <c r="B58" s="86" t="s">
        <v>403</v>
      </c>
      <c r="C58" s="83" t="s">
        <v>404</v>
      </c>
      <c r="D58" s="96" t="s">
        <v>117</v>
      </c>
      <c r="E58" s="96" t="s">
        <v>292</v>
      </c>
      <c r="F58" s="83" t="s">
        <v>402</v>
      </c>
      <c r="G58" s="96" t="s">
        <v>353</v>
      </c>
      <c r="H58" s="83" t="s">
        <v>387</v>
      </c>
      <c r="I58" s="83" t="s">
        <v>296</v>
      </c>
      <c r="J58" s="83"/>
      <c r="K58" s="93">
        <v>7.3200000200192052</v>
      </c>
      <c r="L58" s="96" t="s">
        <v>126</v>
      </c>
      <c r="M58" s="97">
        <v>7.8000000000000005E-3</v>
      </c>
      <c r="N58" s="97">
        <v>5.8000000349733103E-3</v>
      </c>
      <c r="O58" s="93">
        <v>163.40599999999998</v>
      </c>
      <c r="P58" s="95">
        <v>101.49</v>
      </c>
      <c r="Q58" s="83"/>
      <c r="R58" s="93">
        <v>0.16584074899999995</v>
      </c>
      <c r="S58" s="94">
        <v>3.4042916666666663E-7</v>
      </c>
      <c r="T58" s="94">
        <v>9.3389000165272347E-5</v>
      </c>
      <c r="U58" s="94">
        <f>R58/'סכום נכסי הקרן'!$C$42</f>
        <v>4.2936317544695186E-5</v>
      </c>
    </row>
    <row r="59" spans="2:21">
      <c r="B59" s="86" t="s">
        <v>405</v>
      </c>
      <c r="C59" s="83" t="s">
        <v>406</v>
      </c>
      <c r="D59" s="96" t="s">
        <v>117</v>
      </c>
      <c r="E59" s="96" t="s">
        <v>292</v>
      </c>
      <c r="F59" s="83" t="s">
        <v>306</v>
      </c>
      <c r="G59" s="96" t="s">
        <v>300</v>
      </c>
      <c r="H59" s="83" t="s">
        <v>393</v>
      </c>
      <c r="I59" s="83" t="s">
        <v>124</v>
      </c>
      <c r="J59" s="83"/>
      <c r="K59" s="93">
        <v>1.3199999999712861</v>
      </c>
      <c r="L59" s="96" t="s">
        <v>126</v>
      </c>
      <c r="M59" s="97">
        <v>0.04</v>
      </c>
      <c r="N59" s="97">
        <v>-1.9999999998205373E-3</v>
      </c>
      <c r="O59" s="93">
        <v>9603.9057949999988</v>
      </c>
      <c r="P59" s="95">
        <v>116.04</v>
      </c>
      <c r="Q59" s="83"/>
      <c r="R59" s="93">
        <v>11.144372300999997</v>
      </c>
      <c r="S59" s="94">
        <v>7.1140148318738239E-6</v>
      </c>
      <c r="T59" s="94">
        <v>6.2756698395033507E-3</v>
      </c>
      <c r="U59" s="94">
        <f>R59/'סכום נכסי הקרן'!$C$42</f>
        <v>2.8852879092583052E-3</v>
      </c>
    </row>
    <row r="60" spans="2:21">
      <c r="B60" s="86" t="s">
        <v>407</v>
      </c>
      <c r="C60" s="83" t="s">
        <v>408</v>
      </c>
      <c r="D60" s="96" t="s">
        <v>117</v>
      </c>
      <c r="E60" s="96" t="s">
        <v>292</v>
      </c>
      <c r="F60" s="83" t="s">
        <v>409</v>
      </c>
      <c r="G60" s="96" t="s">
        <v>353</v>
      </c>
      <c r="H60" s="83" t="s">
        <v>393</v>
      </c>
      <c r="I60" s="83" t="s">
        <v>124</v>
      </c>
      <c r="J60" s="83"/>
      <c r="K60" s="93">
        <v>3.7999999999507867</v>
      </c>
      <c r="L60" s="96" t="s">
        <v>126</v>
      </c>
      <c r="M60" s="97">
        <v>4.7500000000000001E-2</v>
      </c>
      <c r="N60" s="97">
        <v>-2.1000000000123038E-3</v>
      </c>
      <c r="O60" s="93">
        <v>27701.889939999994</v>
      </c>
      <c r="P60" s="95">
        <v>146.69999999999999</v>
      </c>
      <c r="Q60" s="93"/>
      <c r="R60" s="93">
        <v>40.638672394999993</v>
      </c>
      <c r="S60" s="94">
        <v>1.4678053271869864E-5</v>
      </c>
      <c r="T60" s="94">
        <v>2.2884634843352666E-2</v>
      </c>
      <c r="U60" s="94">
        <f>R60/'סכום נכסי הקרן'!$C$42</f>
        <v>1.0521388458915841E-2</v>
      </c>
    </row>
    <row r="61" spans="2:21">
      <c r="B61" s="86" t="s">
        <v>410</v>
      </c>
      <c r="C61" s="83" t="s">
        <v>411</v>
      </c>
      <c r="D61" s="96" t="s">
        <v>117</v>
      </c>
      <c r="E61" s="96" t="s">
        <v>292</v>
      </c>
      <c r="F61" s="83" t="s">
        <v>412</v>
      </c>
      <c r="G61" s="96" t="s">
        <v>300</v>
      </c>
      <c r="H61" s="83" t="s">
        <v>387</v>
      </c>
      <c r="I61" s="83" t="s">
        <v>296</v>
      </c>
      <c r="J61" s="83"/>
      <c r="K61" s="93">
        <v>2.3100000007742376</v>
      </c>
      <c r="L61" s="96" t="s">
        <v>126</v>
      </c>
      <c r="M61" s="97">
        <v>3.5499999999999997E-2</v>
      </c>
      <c r="N61" s="97">
        <v>-4.2999999990322038E-3</v>
      </c>
      <c r="O61" s="93">
        <v>1382.307493</v>
      </c>
      <c r="P61" s="95">
        <v>119.6</v>
      </c>
      <c r="Q61" s="83"/>
      <c r="R61" s="93">
        <v>1.6532397119999995</v>
      </c>
      <c r="S61" s="94">
        <v>4.8486110451483457E-6</v>
      </c>
      <c r="T61" s="94">
        <v>9.309798988980857E-4</v>
      </c>
      <c r="U61" s="94">
        <f>R61/'סכום נכסי הקרן'!$C$42</f>
        <v>4.2802523312248438E-4</v>
      </c>
    </row>
    <row r="62" spans="2:21">
      <c r="B62" s="86" t="s">
        <v>413</v>
      </c>
      <c r="C62" s="83" t="s">
        <v>414</v>
      </c>
      <c r="D62" s="96" t="s">
        <v>117</v>
      </c>
      <c r="E62" s="96" t="s">
        <v>292</v>
      </c>
      <c r="F62" s="83" t="s">
        <v>412</v>
      </c>
      <c r="G62" s="96" t="s">
        <v>300</v>
      </c>
      <c r="H62" s="83" t="s">
        <v>387</v>
      </c>
      <c r="I62" s="83" t="s">
        <v>296</v>
      </c>
      <c r="J62" s="83"/>
      <c r="K62" s="93">
        <v>0.69000000027615294</v>
      </c>
      <c r="L62" s="96" t="s">
        <v>126</v>
      </c>
      <c r="M62" s="97">
        <v>4.6500000000000007E-2</v>
      </c>
      <c r="N62" s="97">
        <v>-1.2000000031067203E-3</v>
      </c>
      <c r="O62" s="93">
        <v>892.26016299999992</v>
      </c>
      <c r="P62" s="95">
        <v>129.87</v>
      </c>
      <c r="Q62" s="83"/>
      <c r="R62" s="93">
        <v>1.1587782719999997</v>
      </c>
      <c r="S62" s="94">
        <v>2.2462944047851733E-6</v>
      </c>
      <c r="T62" s="94">
        <v>6.5253651402238911E-4</v>
      </c>
      <c r="U62" s="94">
        <f>R62/'סכום נכסי הקרן'!$C$42</f>
        <v>3.0000872614537678E-4</v>
      </c>
    </row>
    <row r="63" spans="2:21">
      <c r="B63" s="86" t="s">
        <v>415</v>
      </c>
      <c r="C63" s="83" t="s">
        <v>416</v>
      </c>
      <c r="D63" s="96" t="s">
        <v>117</v>
      </c>
      <c r="E63" s="96" t="s">
        <v>292</v>
      </c>
      <c r="F63" s="83" t="s">
        <v>412</v>
      </c>
      <c r="G63" s="96" t="s">
        <v>300</v>
      </c>
      <c r="H63" s="83" t="s">
        <v>387</v>
      </c>
      <c r="I63" s="83" t="s">
        <v>296</v>
      </c>
      <c r="J63" s="83"/>
      <c r="K63" s="93">
        <v>5.2499999994605133</v>
      </c>
      <c r="L63" s="96" t="s">
        <v>126</v>
      </c>
      <c r="M63" s="97">
        <v>1.4999999999999999E-2</v>
      </c>
      <c r="N63" s="97">
        <v>-3.1999999987915484E-3</v>
      </c>
      <c r="O63" s="93">
        <v>4147.8958319999992</v>
      </c>
      <c r="P63" s="95">
        <v>111.72</v>
      </c>
      <c r="Q63" s="83"/>
      <c r="R63" s="93">
        <v>4.6340292579999991</v>
      </c>
      <c r="S63" s="94">
        <v>8.114415839293032E-6</v>
      </c>
      <c r="T63" s="94">
        <v>2.6095357247888388E-3</v>
      </c>
      <c r="U63" s="94">
        <f>R63/'סכום נכסי הקרן'!$C$42</f>
        <v>1.1997543000297004E-3</v>
      </c>
    </row>
    <row r="64" spans="2:21">
      <c r="B64" s="86" t="s">
        <v>417</v>
      </c>
      <c r="C64" s="83" t="s">
        <v>418</v>
      </c>
      <c r="D64" s="96" t="s">
        <v>117</v>
      </c>
      <c r="E64" s="96" t="s">
        <v>292</v>
      </c>
      <c r="F64" s="83" t="s">
        <v>419</v>
      </c>
      <c r="G64" s="96" t="s">
        <v>420</v>
      </c>
      <c r="H64" s="83" t="s">
        <v>387</v>
      </c>
      <c r="I64" s="83" t="s">
        <v>296</v>
      </c>
      <c r="J64" s="83"/>
      <c r="K64" s="93">
        <v>1.2299999930673211</v>
      </c>
      <c r="L64" s="96" t="s">
        <v>126</v>
      </c>
      <c r="M64" s="97">
        <v>4.6500000000000007E-2</v>
      </c>
      <c r="N64" s="97">
        <v>-2.9999998504716337E-4</v>
      </c>
      <c r="O64" s="93">
        <v>55.357538999999996</v>
      </c>
      <c r="P64" s="95">
        <v>132.88999999999999</v>
      </c>
      <c r="Q64" s="83"/>
      <c r="R64" s="93">
        <v>7.3564636999999988E-2</v>
      </c>
      <c r="S64" s="94">
        <v>7.2840598027895238E-7</v>
      </c>
      <c r="T64" s="94">
        <v>4.1426054443056094E-5</v>
      </c>
      <c r="U64" s="94">
        <f>R64/'סכום נכסי הקרן'!$C$42</f>
        <v>1.9045950005280265E-5</v>
      </c>
    </row>
    <row r="65" spans="2:21">
      <c r="B65" s="86" t="s">
        <v>421</v>
      </c>
      <c r="C65" s="83" t="s">
        <v>422</v>
      </c>
      <c r="D65" s="96" t="s">
        <v>117</v>
      </c>
      <c r="E65" s="96" t="s">
        <v>292</v>
      </c>
      <c r="F65" s="83" t="s">
        <v>423</v>
      </c>
      <c r="G65" s="96" t="s">
        <v>424</v>
      </c>
      <c r="H65" s="83" t="s">
        <v>393</v>
      </c>
      <c r="I65" s="83" t="s">
        <v>124</v>
      </c>
      <c r="J65" s="83"/>
      <c r="K65" s="93">
        <v>7.3000000000383967</v>
      </c>
      <c r="L65" s="96" t="s">
        <v>126</v>
      </c>
      <c r="M65" s="97">
        <v>3.85E-2</v>
      </c>
      <c r="N65" s="97">
        <v>3.9000000001919838E-3</v>
      </c>
      <c r="O65" s="93">
        <v>19718.223616999996</v>
      </c>
      <c r="P65" s="95">
        <v>132.08000000000001</v>
      </c>
      <c r="Q65" s="83"/>
      <c r="R65" s="93">
        <v>26.043830649999997</v>
      </c>
      <c r="S65" s="94">
        <v>7.3200926232838514E-6</v>
      </c>
      <c r="T65" s="94">
        <v>1.4665920888220153E-2</v>
      </c>
      <c r="U65" s="94">
        <f>R65/'סכום נכסי הקרן'!$C$42</f>
        <v>6.7427709390571154E-3</v>
      </c>
    </row>
    <row r="66" spans="2:21">
      <c r="B66" s="86" t="s">
        <v>425</v>
      </c>
      <c r="C66" s="83" t="s">
        <v>426</v>
      </c>
      <c r="D66" s="96" t="s">
        <v>117</v>
      </c>
      <c r="E66" s="96" t="s">
        <v>292</v>
      </c>
      <c r="F66" s="83" t="s">
        <v>423</v>
      </c>
      <c r="G66" s="96" t="s">
        <v>424</v>
      </c>
      <c r="H66" s="83" t="s">
        <v>393</v>
      </c>
      <c r="I66" s="83" t="s">
        <v>124</v>
      </c>
      <c r="J66" s="83"/>
      <c r="K66" s="93">
        <v>5.3500000000333161</v>
      </c>
      <c r="L66" s="96" t="s">
        <v>126</v>
      </c>
      <c r="M66" s="97">
        <v>4.4999999999999998E-2</v>
      </c>
      <c r="N66" s="97">
        <v>-5.0000000000000001E-4</v>
      </c>
      <c r="O66" s="93">
        <v>46127.078478999996</v>
      </c>
      <c r="P66" s="95">
        <v>130.13999999999999</v>
      </c>
      <c r="Q66" s="83"/>
      <c r="R66" s="93">
        <v>60.029781859999993</v>
      </c>
      <c r="S66" s="94">
        <v>1.5681567018212576E-5</v>
      </c>
      <c r="T66" s="94">
        <v>3.3804244987128002E-2</v>
      </c>
      <c r="U66" s="94">
        <f>R66/'סכום נכסי הקרן'!$C$42</f>
        <v>1.5541763961037966E-2</v>
      </c>
    </row>
    <row r="67" spans="2:21">
      <c r="B67" s="86" t="s">
        <v>427</v>
      </c>
      <c r="C67" s="83" t="s">
        <v>428</v>
      </c>
      <c r="D67" s="96" t="s">
        <v>117</v>
      </c>
      <c r="E67" s="96" t="s">
        <v>292</v>
      </c>
      <c r="F67" s="83" t="s">
        <v>423</v>
      </c>
      <c r="G67" s="96" t="s">
        <v>424</v>
      </c>
      <c r="H67" s="83" t="s">
        <v>393</v>
      </c>
      <c r="I67" s="83" t="s">
        <v>124</v>
      </c>
      <c r="J67" s="83"/>
      <c r="K67" s="93">
        <v>10.040000000110231</v>
      </c>
      <c r="L67" s="96" t="s">
        <v>126</v>
      </c>
      <c r="M67" s="97">
        <v>2.3900000000000001E-2</v>
      </c>
      <c r="N67" s="97">
        <v>8.2000000000501047E-3</v>
      </c>
      <c r="O67" s="93">
        <v>16994.223999999998</v>
      </c>
      <c r="P67" s="95">
        <v>117.44</v>
      </c>
      <c r="Q67" s="83"/>
      <c r="R67" s="93">
        <v>19.958017144999999</v>
      </c>
      <c r="S67" s="94">
        <v>1.3713988745865238E-5</v>
      </c>
      <c r="T67" s="94">
        <v>1.1238849786266424E-2</v>
      </c>
      <c r="U67" s="94">
        <f>R67/'סכום נכסי הקרן'!$C$42</f>
        <v>5.1671484051256369E-3</v>
      </c>
    </row>
    <row r="68" spans="2:21">
      <c r="B68" s="86" t="s">
        <v>429</v>
      </c>
      <c r="C68" s="83" t="s">
        <v>430</v>
      </c>
      <c r="D68" s="96" t="s">
        <v>117</v>
      </c>
      <c r="E68" s="96" t="s">
        <v>292</v>
      </c>
      <c r="F68" s="83" t="s">
        <v>431</v>
      </c>
      <c r="G68" s="96" t="s">
        <v>353</v>
      </c>
      <c r="H68" s="83" t="s">
        <v>393</v>
      </c>
      <c r="I68" s="83" t="s">
        <v>124</v>
      </c>
      <c r="J68" s="83"/>
      <c r="K68" s="93">
        <v>5.7499999996476605</v>
      </c>
      <c r="L68" s="96" t="s">
        <v>126</v>
      </c>
      <c r="M68" s="97">
        <v>1.5800000000000002E-2</v>
      </c>
      <c r="N68" s="97">
        <v>2.1999999991543849E-3</v>
      </c>
      <c r="O68" s="93">
        <v>5773.8562189999993</v>
      </c>
      <c r="P68" s="95">
        <v>110.6</v>
      </c>
      <c r="Q68" s="83"/>
      <c r="R68" s="93">
        <v>6.3858848069999992</v>
      </c>
      <c r="S68" s="94">
        <v>1.2756539100374662E-5</v>
      </c>
      <c r="T68" s="94">
        <v>3.5960486243120696E-3</v>
      </c>
      <c r="U68" s="94">
        <f>R68/'סכום נכסי הקרן'!$C$42</f>
        <v>1.6533112611376145E-3</v>
      </c>
    </row>
    <row r="69" spans="2:21">
      <c r="B69" s="86" t="s">
        <v>432</v>
      </c>
      <c r="C69" s="83" t="s">
        <v>433</v>
      </c>
      <c r="D69" s="96" t="s">
        <v>117</v>
      </c>
      <c r="E69" s="96" t="s">
        <v>292</v>
      </c>
      <c r="F69" s="83" t="s">
        <v>431</v>
      </c>
      <c r="G69" s="96" t="s">
        <v>353</v>
      </c>
      <c r="H69" s="83" t="s">
        <v>393</v>
      </c>
      <c r="I69" s="83" t="s">
        <v>124</v>
      </c>
      <c r="J69" s="83"/>
      <c r="K69" s="93">
        <v>8.6999999997938602</v>
      </c>
      <c r="L69" s="96" t="s">
        <v>126</v>
      </c>
      <c r="M69" s="97">
        <v>8.3999999999999995E-3</v>
      </c>
      <c r="N69" s="97">
        <v>8.4999999989693025E-3</v>
      </c>
      <c r="O69" s="93">
        <v>4855.4458839999988</v>
      </c>
      <c r="P69" s="95">
        <v>99.91</v>
      </c>
      <c r="Q69" s="83"/>
      <c r="R69" s="93">
        <v>4.8510758299999992</v>
      </c>
      <c r="S69" s="94">
        <v>1.9421783535999994E-5</v>
      </c>
      <c r="T69" s="94">
        <v>2.7317599819186703E-3</v>
      </c>
      <c r="U69" s="94">
        <f>R69/'סכום נכסי הקרן'!$C$42</f>
        <v>1.2559478507316426E-3</v>
      </c>
    </row>
    <row r="70" spans="2:21">
      <c r="B70" s="86" t="s">
        <v>434</v>
      </c>
      <c r="C70" s="83" t="s">
        <v>435</v>
      </c>
      <c r="D70" s="96" t="s">
        <v>117</v>
      </c>
      <c r="E70" s="96" t="s">
        <v>292</v>
      </c>
      <c r="F70" s="83" t="s">
        <v>436</v>
      </c>
      <c r="G70" s="96" t="s">
        <v>420</v>
      </c>
      <c r="H70" s="83" t="s">
        <v>393</v>
      </c>
      <c r="I70" s="83" t="s">
        <v>124</v>
      </c>
      <c r="J70" s="83"/>
      <c r="K70" s="93">
        <v>1.1699999963855587</v>
      </c>
      <c r="L70" s="96" t="s">
        <v>126</v>
      </c>
      <c r="M70" s="97">
        <v>4.8899999999999999E-2</v>
      </c>
      <c r="N70" s="97">
        <v>0</v>
      </c>
      <c r="O70" s="93">
        <v>73.090215999999998</v>
      </c>
      <c r="P70" s="95">
        <v>128.69999999999999</v>
      </c>
      <c r="Q70" s="83"/>
      <c r="R70" s="93">
        <v>9.4067101999999986E-2</v>
      </c>
      <c r="S70" s="94">
        <v>1.9639447254240614E-6</v>
      </c>
      <c r="T70" s="94">
        <v>5.2971496192559356E-5</v>
      </c>
      <c r="U70" s="94">
        <f>R70/'סכום נכסי הקרן'!$C$42</f>
        <v>2.435405644472356E-5</v>
      </c>
    </row>
    <row r="71" spans="2:21">
      <c r="B71" s="86" t="s">
        <v>437</v>
      </c>
      <c r="C71" s="83" t="s">
        <v>438</v>
      </c>
      <c r="D71" s="96" t="s">
        <v>117</v>
      </c>
      <c r="E71" s="96" t="s">
        <v>292</v>
      </c>
      <c r="F71" s="83" t="s">
        <v>306</v>
      </c>
      <c r="G71" s="96" t="s">
        <v>300</v>
      </c>
      <c r="H71" s="83" t="s">
        <v>387</v>
      </c>
      <c r="I71" s="83" t="s">
        <v>296</v>
      </c>
      <c r="J71" s="83"/>
      <c r="K71" s="93">
        <v>3.7300000002405644</v>
      </c>
      <c r="L71" s="96" t="s">
        <v>126</v>
      </c>
      <c r="M71" s="97">
        <v>1.6399999999999998E-2</v>
      </c>
      <c r="N71" s="97">
        <v>7.6999999997422533E-3</v>
      </c>
      <c r="O71" s="93">
        <f>4459.5045/50000</f>
        <v>8.919009E-2</v>
      </c>
      <c r="P71" s="95">
        <v>5220000</v>
      </c>
      <c r="Q71" s="83"/>
      <c r="R71" s="93">
        <v>4.6557227559999994</v>
      </c>
      <c r="S71" s="94">
        <f>36.3270161290323%/50000</f>
        <v>7.2654032258064602E-6</v>
      </c>
      <c r="T71" s="94">
        <v>2.6217518664821411E-3</v>
      </c>
      <c r="U71" s="94">
        <f>R71/'סכום נכסי הקרן'!$C$42</f>
        <v>1.2053707659730808E-3</v>
      </c>
    </row>
    <row r="72" spans="2:21">
      <c r="B72" s="86" t="s">
        <v>439</v>
      </c>
      <c r="C72" s="83" t="s">
        <v>440</v>
      </c>
      <c r="D72" s="96" t="s">
        <v>117</v>
      </c>
      <c r="E72" s="96" t="s">
        <v>292</v>
      </c>
      <c r="F72" s="83" t="s">
        <v>306</v>
      </c>
      <c r="G72" s="96" t="s">
        <v>300</v>
      </c>
      <c r="H72" s="83" t="s">
        <v>387</v>
      </c>
      <c r="I72" s="83" t="s">
        <v>296</v>
      </c>
      <c r="J72" s="83"/>
      <c r="K72" s="93">
        <v>7.8899999977630939</v>
      </c>
      <c r="L72" s="96" t="s">
        <v>126</v>
      </c>
      <c r="M72" s="97">
        <v>2.7799999999999998E-2</v>
      </c>
      <c r="N72" s="97">
        <v>1.8199999994192646E-2</v>
      </c>
      <c r="O72" s="93">
        <f>1702.7199/50000</f>
        <v>3.4054398E-2</v>
      </c>
      <c r="P72" s="95">
        <v>5461001</v>
      </c>
      <c r="Q72" s="83"/>
      <c r="R72" s="93">
        <v>1.8597110439999995</v>
      </c>
      <c r="S72" s="94">
        <f>40.7154447632712%/50000</f>
        <v>8.1430889526542412E-6</v>
      </c>
      <c r="T72" s="94">
        <v>1.0472489785696446E-3</v>
      </c>
      <c r="U72" s="94">
        <f>R72/'סכום נכסי הקרן'!$C$42</f>
        <v>4.8148084477452887E-4</v>
      </c>
    </row>
    <row r="73" spans="2:21">
      <c r="B73" s="86" t="s">
        <v>441</v>
      </c>
      <c r="C73" s="83" t="s">
        <v>442</v>
      </c>
      <c r="D73" s="96" t="s">
        <v>117</v>
      </c>
      <c r="E73" s="96" t="s">
        <v>292</v>
      </c>
      <c r="F73" s="83" t="s">
        <v>306</v>
      </c>
      <c r="G73" s="96" t="s">
        <v>300</v>
      </c>
      <c r="H73" s="83" t="s">
        <v>387</v>
      </c>
      <c r="I73" s="83" t="s">
        <v>296</v>
      </c>
      <c r="J73" s="83"/>
      <c r="K73" s="93">
        <v>5.0900000000910328</v>
      </c>
      <c r="L73" s="96" t="s">
        <v>126</v>
      </c>
      <c r="M73" s="97">
        <v>2.4199999999999999E-2</v>
      </c>
      <c r="N73" s="97">
        <v>1.3200000000346794E-2</v>
      </c>
      <c r="O73" s="93">
        <f>2132.8065/50000</f>
        <v>4.265613E-2</v>
      </c>
      <c r="P73" s="95">
        <v>5408000</v>
      </c>
      <c r="Q73" s="83"/>
      <c r="R73" s="93">
        <v>2.3068436309999996</v>
      </c>
      <c r="S73" s="94">
        <f>7.39966866738369%/50000</f>
        <v>1.479933733476738E-6</v>
      </c>
      <c r="T73" s="94">
        <v>1.2990403235378326E-3</v>
      </c>
      <c r="U73" s="94">
        <f>R73/'סכום נכסי הקרן'!$C$42</f>
        <v>5.9724386957860196E-4</v>
      </c>
    </row>
    <row r="74" spans="2:21">
      <c r="B74" s="86" t="s">
        <v>443</v>
      </c>
      <c r="C74" s="83" t="s">
        <v>444</v>
      </c>
      <c r="D74" s="96" t="s">
        <v>117</v>
      </c>
      <c r="E74" s="96" t="s">
        <v>292</v>
      </c>
      <c r="F74" s="83" t="s">
        <v>306</v>
      </c>
      <c r="G74" s="96" t="s">
        <v>300</v>
      </c>
      <c r="H74" s="83" t="s">
        <v>387</v>
      </c>
      <c r="I74" s="83" t="s">
        <v>296</v>
      </c>
      <c r="J74" s="83"/>
      <c r="K74" s="93">
        <v>4.8100000006087331</v>
      </c>
      <c r="L74" s="96" t="s">
        <v>126</v>
      </c>
      <c r="M74" s="97">
        <v>1.95E-2</v>
      </c>
      <c r="N74" s="97">
        <v>1.3200000000330536E-2</v>
      </c>
      <c r="O74" s="93">
        <f>3534.11325/50000</f>
        <v>7.0682264999999994E-2</v>
      </c>
      <c r="P74" s="95">
        <v>5136349</v>
      </c>
      <c r="Q74" s="83"/>
      <c r="R74" s="93">
        <v>3.6304881589999991</v>
      </c>
      <c r="S74" s="94">
        <f>14.2395473226157%/50000</f>
        <v>2.8479094645231402E-6</v>
      </c>
      <c r="T74" s="94">
        <v>2.0444170767756863E-3</v>
      </c>
      <c r="U74" s="94">
        <f>R74/'סכום נכסי הקרן'!$C$42</f>
        <v>9.399366161634969E-4</v>
      </c>
    </row>
    <row r="75" spans="2:21">
      <c r="B75" s="86" t="s">
        <v>445</v>
      </c>
      <c r="C75" s="83" t="s">
        <v>446</v>
      </c>
      <c r="D75" s="96" t="s">
        <v>117</v>
      </c>
      <c r="E75" s="96" t="s">
        <v>292</v>
      </c>
      <c r="F75" s="83" t="s">
        <v>306</v>
      </c>
      <c r="G75" s="96" t="s">
        <v>300</v>
      </c>
      <c r="H75" s="83" t="s">
        <v>393</v>
      </c>
      <c r="I75" s="83" t="s">
        <v>124</v>
      </c>
      <c r="J75" s="83"/>
      <c r="K75" s="93">
        <v>0.84999999997159081</v>
      </c>
      <c r="L75" s="96" t="s">
        <v>126</v>
      </c>
      <c r="M75" s="97">
        <v>0.05</v>
      </c>
      <c r="N75" s="97">
        <v>4.2000000002272728E-3</v>
      </c>
      <c r="O75" s="93">
        <v>6057.445839</v>
      </c>
      <c r="P75" s="95">
        <v>116.22</v>
      </c>
      <c r="Q75" s="83"/>
      <c r="R75" s="93">
        <v>7.0399637519999985</v>
      </c>
      <c r="S75" s="94">
        <v>6.0574518964518963E-6</v>
      </c>
      <c r="T75" s="94">
        <v>3.9643765477629343E-3</v>
      </c>
      <c r="U75" s="94">
        <f>R75/'סכום נכסי הקרן'!$C$42</f>
        <v>1.8226528822479918E-3</v>
      </c>
    </row>
    <row r="76" spans="2:21">
      <c r="B76" s="86" t="s">
        <v>447</v>
      </c>
      <c r="C76" s="83" t="s">
        <v>448</v>
      </c>
      <c r="D76" s="96" t="s">
        <v>117</v>
      </c>
      <c r="E76" s="96" t="s">
        <v>292</v>
      </c>
      <c r="F76" s="83" t="s">
        <v>449</v>
      </c>
      <c r="G76" s="96" t="s">
        <v>353</v>
      </c>
      <c r="H76" s="83" t="s">
        <v>387</v>
      </c>
      <c r="I76" s="83" t="s">
        <v>296</v>
      </c>
      <c r="J76" s="83"/>
      <c r="K76" s="93">
        <v>0.77000000013747505</v>
      </c>
      <c r="L76" s="96" t="s">
        <v>126</v>
      </c>
      <c r="M76" s="97">
        <v>5.0999999999999997E-2</v>
      </c>
      <c r="N76" s="97">
        <v>-5.7000000002129896E-3</v>
      </c>
      <c r="O76" s="93">
        <v>4367.5041109999993</v>
      </c>
      <c r="P76" s="95">
        <v>118.25</v>
      </c>
      <c r="Q76" s="83"/>
      <c r="R76" s="93">
        <v>5.164573676999999</v>
      </c>
      <c r="S76" s="94">
        <v>9.7083349321228748E-6</v>
      </c>
      <c r="T76" s="94">
        <v>2.9082983216321234E-3</v>
      </c>
      <c r="U76" s="94">
        <f>R76/'סכום נכסי הקרן'!$C$42</f>
        <v>1.3371127223903581E-3</v>
      </c>
    </row>
    <row r="77" spans="2:21">
      <c r="B77" s="86" t="s">
        <v>450</v>
      </c>
      <c r="C77" s="83" t="s">
        <v>451</v>
      </c>
      <c r="D77" s="96" t="s">
        <v>117</v>
      </c>
      <c r="E77" s="96" t="s">
        <v>292</v>
      </c>
      <c r="F77" s="83" t="s">
        <v>449</v>
      </c>
      <c r="G77" s="96" t="s">
        <v>353</v>
      </c>
      <c r="H77" s="83" t="s">
        <v>387</v>
      </c>
      <c r="I77" s="83" t="s">
        <v>296</v>
      </c>
      <c r="J77" s="83"/>
      <c r="K77" s="93">
        <v>2.159999999993619</v>
      </c>
      <c r="L77" s="96" t="s">
        <v>126</v>
      </c>
      <c r="M77" s="97">
        <v>2.5499999999999998E-2</v>
      </c>
      <c r="N77" s="97">
        <v>-1.2999999999149245E-3</v>
      </c>
      <c r="O77" s="93">
        <v>17311.132104999997</v>
      </c>
      <c r="P77" s="95">
        <v>108.64</v>
      </c>
      <c r="Q77" s="83"/>
      <c r="R77" s="93">
        <v>18.806814231999997</v>
      </c>
      <c r="S77" s="94">
        <v>1.5531625471387873E-5</v>
      </c>
      <c r="T77" s="94">
        <v>1.0590579143009626E-2</v>
      </c>
      <c r="U77" s="94">
        <f>R77/'סכום נכסי הקרן'!$C$42</f>
        <v>4.8691009461688138E-3</v>
      </c>
    </row>
    <row r="78" spans="2:21">
      <c r="B78" s="86" t="s">
        <v>452</v>
      </c>
      <c r="C78" s="83" t="s">
        <v>453</v>
      </c>
      <c r="D78" s="96" t="s">
        <v>117</v>
      </c>
      <c r="E78" s="96" t="s">
        <v>292</v>
      </c>
      <c r="F78" s="83" t="s">
        <v>449</v>
      </c>
      <c r="G78" s="96" t="s">
        <v>353</v>
      </c>
      <c r="H78" s="83" t="s">
        <v>387</v>
      </c>
      <c r="I78" s="83" t="s">
        <v>296</v>
      </c>
      <c r="J78" s="83"/>
      <c r="K78" s="93">
        <v>6.5099999998308764</v>
      </c>
      <c r="L78" s="96" t="s">
        <v>126</v>
      </c>
      <c r="M78" s="97">
        <v>2.35E-2</v>
      </c>
      <c r="N78" s="97">
        <v>4.3999999998350003E-3</v>
      </c>
      <c r="O78" s="93">
        <v>12357.279752999999</v>
      </c>
      <c r="P78" s="95">
        <v>115.27</v>
      </c>
      <c r="Q78" s="93">
        <v>0.28379487299999995</v>
      </c>
      <c r="R78" s="93">
        <v>14.545462945999995</v>
      </c>
      <c r="S78" s="94">
        <v>1.5742795060177477E-5</v>
      </c>
      <c r="T78" s="94">
        <v>8.1909075402689883E-3</v>
      </c>
      <c r="U78" s="94">
        <f>R78/'סכום נכסי הקרן'!$C$42</f>
        <v>3.7658333048414625E-3</v>
      </c>
    </row>
    <row r="79" spans="2:21">
      <c r="B79" s="86" t="s">
        <v>454</v>
      </c>
      <c r="C79" s="83" t="s">
        <v>455</v>
      </c>
      <c r="D79" s="96" t="s">
        <v>117</v>
      </c>
      <c r="E79" s="96" t="s">
        <v>292</v>
      </c>
      <c r="F79" s="83" t="s">
        <v>449</v>
      </c>
      <c r="G79" s="96" t="s">
        <v>353</v>
      </c>
      <c r="H79" s="83" t="s">
        <v>387</v>
      </c>
      <c r="I79" s="83" t="s">
        <v>296</v>
      </c>
      <c r="J79" s="83"/>
      <c r="K79" s="93">
        <v>5.2000000000095037</v>
      </c>
      <c r="L79" s="96" t="s">
        <v>126</v>
      </c>
      <c r="M79" s="97">
        <v>1.7600000000000001E-2</v>
      </c>
      <c r="N79" s="97">
        <v>2.200000000152056E-3</v>
      </c>
      <c r="O79" s="93">
        <v>18903.166451999998</v>
      </c>
      <c r="P79" s="95">
        <v>111.33</v>
      </c>
      <c r="Q79" s="83"/>
      <c r="R79" s="93">
        <v>21.044895243999996</v>
      </c>
      <c r="S79" s="94">
        <v>1.4631690047701001E-5</v>
      </c>
      <c r="T79" s="94">
        <v>1.1850897546416987E-2</v>
      </c>
      <c r="U79" s="94">
        <f>R79/'סכום נכסי הקרן'!$C$42</f>
        <v>5.4485421124770101E-3</v>
      </c>
    </row>
    <row r="80" spans="2:21">
      <c r="B80" s="86" t="s">
        <v>456</v>
      </c>
      <c r="C80" s="83" t="s">
        <v>457</v>
      </c>
      <c r="D80" s="96" t="s">
        <v>117</v>
      </c>
      <c r="E80" s="96" t="s">
        <v>292</v>
      </c>
      <c r="F80" s="83" t="s">
        <v>449</v>
      </c>
      <c r="G80" s="96" t="s">
        <v>353</v>
      </c>
      <c r="H80" s="83" t="s">
        <v>387</v>
      </c>
      <c r="I80" s="83" t="s">
        <v>296</v>
      </c>
      <c r="J80" s="83"/>
      <c r="K80" s="93">
        <v>5.7400000001289051</v>
      </c>
      <c r="L80" s="96" t="s">
        <v>126</v>
      </c>
      <c r="M80" s="97">
        <v>2.1499999999999998E-2</v>
      </c>
      <c r="N80" s="97">
        <v>4.3000000003222631E-3</v>
      </c>
      <c r="O80" s="93">
        <v>13593.207849999999</v>
      </c>
      <c r="P80" s="95">
        <v>114.14</v>
      </c>
      <c r="Q80" s="83"/>
      <c r="R80" s="93">
        <v>15.515288049999997</v>
      </c>
      <c r="S80" s="94">
        <v>1.7337349340779405E-5</v>
      </c>
      <c r="T80" s="94">
        <v>8.7370398831574138E-3</v>
      </c>
      <c r="U80" s="94">
        <f>R80/'סכום נכסי הקרן'!$C$42</f>
        <v>4.0169218875887652E-3</v>
      </c>
    </row>
    <row r="81" spans="2:21">
      <c r="B81" s="86" t="s">
        <v>458</v>
      </c>
      <c r="C81" s="83" t="s">
        <v>459</v>
      </c>
      <c r="D81" s="96" t="s">
        <v>117</v>
      </c>
      <c r="E81" s="96" t="s">
        <v>292</v>
      </c>
      <c r="F81" s="83" t="s">
        <v>331</v>
      </c>
      <c r="G81" s="96" t="s">
        <v>300</v>
      </c>
      <c r="H81" s="83" t="s">
        <v>387</v>
      </c>
      <c r="I81" s="83" t="s">
        <v>296</v>
      </c>
      <c r="J81" s="83"/>
      <c r="K81" s="93">
        <v>0.75000000001759504</v>
      </c>
      <c r="L81" s="96" t="s">
        <v>126</v>
      </c>
      <c r="M81" s="97">
        <v>6.5000000000000002E-2</v>
      </c>
      <c r="N81" s="97">
        <v>1.899999999781821E-3</v>
      </c>
      <c r="O81" s="93">
        <v>11922.804243999999</v>
      </c>
      <c r="P81" s="95">
        <v>117.35</v>
      </c>
      <c r="Q81" s="93">
        <v>0.21710923999999995</v>
      </c>
      <c r="R81" s="93">
        <v>14.208520848999999</v>
      </c>
      <c r="S81" s="94">
        <v>7.5700344406349197E-6</v>
      </c>
      <c r="T81" s="94">
        <v>8.0011671673982654E-3</v>
      </c>
      <c r="U81" s="94">
        <f>R81/'סכום נכסי הקרן'!$C$42</f>
        <v>3.6785986959880783E-3</v>
      </c>
    </row>
    <row r="82" spans="2:21">
      <c r="B82" s="86" t="s">
        <v>460</v>
      </c>
      <c r="C82" s="83" t="s">
        <v>461</v>
      </c>
      <c r="D82" s="96" t="s">
        <v>117</v>
      </c>
      <c r="E82" s="96" t="s">
        <v>292</v>
      </c>
      <c r="F82" s="83" t="s">
        <v>462</v>
      </c>
      <c r="G82" s="96" t="s">
        <v>353</v>
      </c>
      <c r="H82" s="83" t="s">
        <v>387</v>
      </c>
      <c r="I82" s="83" t="s">
        <v>296</v>
      </c>
      <c r="J82" s="83"/>
      <c r="K82" s="93">
        <v>7.5300000005302792</v>
      </c>
      <c r="L82" s="96" t="s">
        <v>126</v>
      </c>
      <c r="M82" s="97">
        <v>3.5000000000000003E-2</v>
      </c>
      <c r="N82" s="97">
        <v>4.7999999998521873E-3</v>
      </c>
      <c r="O82" s="93">
        <v>4231.2856080000001</v>
      </c>
      <c r="P82" s="95">
        <v>127.91</v>
      </c>
      <c r="Q82" s="83"/>
      <c r="R82" s="93">
        <v>5.4122377209999994</v>
      </c>
      <c r="S82" s="94">
        <v>9.5727779702058065E-6</v>
      </c>
      <c r="T82" s="94">
        <v>3.0477640294603488E-3</v>
      </c>
      <c r="U82" s="94">
        <f>R82/'סכום נכסי הקרן'!$C$42</f>
        <v>1.4012331638482496E-3</v>
      </c>
    </row>
    <row r="83" spans="2:21">
      <c r="B83" s="86" t="s">
        <v>463</v>
      </c>
      <c r="C83" s="83" t="s">
        <v>464</v>
      </c>
      <c r="D83" s="96" t="s">
        <v>117</v>
      </c>
      <c r="E83" s="96" t="s">
        <v>292</v>
      </c>
      <c r="F83" s="83" t="s">
        <v>462</v>
      </c>
      <c r="G83" s="96" t="s">
        <v>353</v>
      </c>
      <c r="H83" s="83" t="s">
        <v>387</v>
      </c>
      <c r="I83" s="83" t="s">
        <v>296</v>
      </c>
      <c r="J83" s="83"/>
      <c r="K83" s="93">
        <v>3.3399999998224437</v>
      </c>
      <c r="L83" s="96" t="s">
        <v>126</v>
      </c>
      <c r="M83" s="97">
        <v>0.04</v>
      </c>
      <c r="N83" s="97">
        <v>-3.8000000002536526E-3</v>
      </c>
      <c r="O83" s="93">
        <v>4071.6801619999997</v>
      </c>
      <c r="P83" s="95">
        <v>116.19</v>
      </c>
      <c r="Q83" s="83"/>
      <c r="R83" s="93">
        <v>4.7308854259999986</v>
      </c>
      <c r="S83" s="94">
        <v>6.1462350765818696E-6</v>
      </c>
      <c r="T83" s="94">
        <v>2.6640778125682401E-3</v>
      </c>
      <c r="U83" s="94">
        <f>R83/'סכום נכסי הקרן'!$C$42</f>
        <v>1.2248304481446027E-3</v>
      </c>
    </row>
    <row r="84" spans="2:21">
      <c r="B84" s="86" t="s">
        <v>465</v>
      </c>
      <c r="C84" s="83" t="s">
        <v>466</v>
      </c>
      <c r="D84" s="96" t="s">
        <v>117</v>
      </c>
      <c r="E84" s="96" t="s">
        <v>292</v>
      </c>
      <c r="F84" s="83" t="s">
        <v>462</v>
      </c>
      <c r="G84" s="96" t="s">
        <v>353</v>
      </c>
      <c r="H84" s="83" t="s">
        <v>387</v>
      </c>
      <c r="I84" s="83" t="s">
        <v>296</v>
      </c>
      <c r="J84" s="83"/>
      <c r="K84" s="93">
        <v>6.0900000001442276</v>
      </c>
      <c r="L84" s="96" t="s">
        <v>126</v>
      </c>
      <c r="M84" s="97">
        <v>0.04</v>
      </c>
      <c r="N84" s="97">
        <v>1.9999999998850776E-3</v>
      </c>
      <c r="O84" s="93">
        <v>13689.151814999997</v>
      </c>
      <c r="P84" s="95">
        <v>127.13</v>
      </c>
      <c r="Q84" s="83"/>
      <c r="R84" s="93">
        <v>17.403018860999996</v>
      </c>
      <c r="S84" s="94">
        <v>1.3604775297907433E-5</v>
      </c>
      <c r="T84" s="94">
        <v>9.8000674809191005E-3</v>
      </c>
      <c r="U84" s="94">
        <f>R84/'סכום נכסי הקרן'!$C$42</f>
        <v>4.5056570749823109E-3</v>
      </c>
    </row>
    <row r="85" spans="2:21">
      <c r="B85" s="86" t="s">
        <v>467</v>
      </c>
      <c r="C85" s="83" t="s">
        <v>468</v>
      </c>
      <c r="D85" s="96" t="s">
        <v>117</v>
      </c>
      <c r="E85" s="96" t="s">
        <v>292</v>
      </c>
      <c r="F85" s="83" t="s">
        <v>469</v>
      </c>
      <c r="G85" s="96" t="s">
        <v>121</v>
      </c>
      <c r="H85" s="83" t="s">
        <v>387</v>
      </c>
      <c r="I85" s="83" t="s">
        <v>296</v>
      </c>
      <c r="J85" s="83"/>
      <c r="K85" s="93">
        <v>4.8000000002322674</v>
      </c>
      <c r="L85" s="96" t="s">
        <v>126</v>
      </c>
      <c r="M85" s="97">
        <v>4.2999999999999997E-2</v>
      </c>
      <c r="N85" s="97">
        <v>0</v>
      </c>
      <c r="O85" s="93">
        <v>2693.8610689999996</v>
      </c>
      <c r="P85" s="95">
        <v>122.48</v>
      </c>
      <c r="Q85" s="93">
        <v>0.14485930999999996</v>
      </c>
      <c r="R85" s="93">
        <v>3.4443004289999992</v>
      </c>
      <c r="S85" s="94">
        <v>2.9350185914907299E-6</v>
      </c>
      <c r="T85" s="94">
        <v>1.9395701917212676E-3</v>
      </c>
      <c r="U85" s="94">
        <f>R85/'סכום נכסי הקרן'!$C$42</f>
        <v>8.9173244712536766E-4</v>
      </c>
    </row>
    <row r="86" spans="2:21">
      <c r="B86" s="86" t="s">
        <v>470</v>
      </c>
      <c r="C86" s="83" t="s">
        <v>471</v>
      </c>
      <c r="D86" s="96" t="s">
        <v>117</v>
      </c>
      <c r="E86" s="96" t="s">
        <v>292</v>
      </c>
      <c r="F86" s="83" t="s">
        <v>472</v>
      </c>
      <c r="G86" s="96" t="s">
        <v>473</v>
      </c>
      <c r="H86" s="83" t="s">
        <v>474</v>
      </c>
      <c r="I86" s="83" t="s">
        <v>296</v>
      </c>
      <c r="J86" s="83"/>
      <c r="K86" s="93">
        <v>7.7999999999604652</v>
      </c>
      <c r="L86" s="96" t="s">
        <v>126</v>
      </c>
      <c r="M86" s="97">
        <v>5.1500000000000004E-2</v>
      </c>
      <c r="N86" s="97">
        <v>1.3199999999841854E-2</v>
      </c>
      <c r="O86" s="93">
        <v>31033.900165999992</v>
      </c>
      <c r="P86" s="95">
        <v>163</v>
      </c>
      <c r="Q86" s="83"/>
      <c r="R86" s="93">
        <v>50.585254739999982</v>
      </c>
      <c r="S86" s="94">
        <v>8.7394277382680234E-6</v>
      </c>
      <c r="T86" s="94">
        <v>2.8485799731127619E-2</v>
      </c>
      <c r="U86" s="94">
        <f>R86/'סכום נכסי הקרן'!$C$42</f>
        <v>1.3096567482313633E-2</v>
      </c>
    </row>
    <row r="87" spans="2:21">
      <c r="B87" s="86" t="s">
        <v>475</v>
      </c>
      <c r="C87" s="83" t="s">
        <v>476</v>
      </c>
      <c r="D87" s="96" t="s">
        <v>117</v>
      </c>
      <c r="E87" s="96" t="s">
        <v>292</v>
      </c>
      <c r="F87" s="83" t="s">
        <v>477</v>
      </c>
      <c r="G87" s="96" t="s">
        <v>147</v>
      </c>
      <c r="H87" s="83" t="s">
        <v>474</v>
      </c>
      <c r="I87" s="83" t="s">
        <v>296</v>
      </c>
      <c r="J87" s="83"/>
      <c r="K87" s="93">
        <v>1.6499999999470645</v>
      </c>
      <c r="L87" s="96" t="s">
        <v>126</v>
      </c>
      <c r="M87" s="97">
        <v>3.7000000000000005E-2</v>
      </c>
      <c r="N87" s="97">
        <v>-3.9999999978825745E-4</v>
      </c>
      <c r="O87" s="93">
        <v>16820.290159999997</v>
      </c>
      <c r="P87" s="95">
        <v>112.31</v>
      </c>
      <c r="Q87" s="83"/>
      <c r="R87" s="93">
        <v>18.890867959999994</v>
      </c>
      <c r="S87" s="94">
        <v>7.0084971983413654E-6</v>
      </c>
      <c r="T87" s="94">
        <v>1.0637911862292529E-2</v>
      </c>
      <c r="U87" s="94">
        <f>R87/'סכום נכסי הקרן'!$C$42</f>
        <v>4.8908625311712027E-3</v>
      </c>
    </row>
    <row r="88" spans="2:21">
      <c r="B88" s="86" t="s">
        <v>478</v>
      </c>
      <c r="C88" s="83" t="s">
        <v>479</v>
      </c>
      <c r="D88" s="96" t="s">
        <v>117</v>
      </c>
      <c r="E88" s="96" t="s">
        <v>292</v>
      </c>
      <c r="F88" s="83" t="s">
        <v>477</v>
      </c>
      <c r="G88" s="96" t="s">
        <v>147</v>
      </c>
      <c r="H88" s="83" t="s">
        <v>474</v>
      </c>
      <c r="I88" s="83" t="s">
        <v>296</v>
      </c>
      <c r="J88" s="83"/>
      <c r="K88" s="93">
        <v>4.7300000001088316</v>
      </c>
      <c r="L88" s="96" t="s">
        <v>126</v>
      </c>
      <c r="M88" s="97">
        <v>2.2000000000000002E-2</v>
      </c>
      <c r="N88" s="97">
        <v>7.400000000012159E-3</v>
      </c>
      <c r="O88" s="93">
        <v>15100.443643999999</v>
      </c>
      <c r="P88" s="95">
        <v>108.92</v>
      </c>
      <c r="Q88" s="83"/>
      <c r="R88" s="93">
        <v>16.447403876999996</v>
      </c>
      <c r="S88" s="94">
        <v>1.7126824273039162E-5</v>
      </c>
      <c r="T88" s="94">
        <v>9.2619372057192884E-3</v>
      </c>
      <c r="U88" s="94">
        <f>R88/'סכום נכסי הקרן'!$C$42</f>
        <v>4.2582475049526142E-3</v>
      </c>
    </row>
    <row r="89" spans="2:21">
      <c r="B89" s="86" t="s">
        <v>480</v>
      </c>
      <c r="C89" s="83" t="s">
        <v>481</v>
      </c>
      <c r="D89" s="96" t="s">
        <v>117</v>
      </c>
      <c r="E89" s="96" t="s">
        <v>292</v>
      </c>
      <c r="F89" s="83" t="s">
        <v>402</v>
      </c>
      <c r="G89" s="96" t="s">
        <v>353</v>
      </c>
      <c r="H89" s="83" t="s">
        <v>482</v>
      </c>
      <c r="I89" s="83" t="s">
        <v>124</v>
      </c>
      <c r="J89" s="83"/>
      <c r="K89" s="93">
        <v>2.210000000078606</v>
      </c>
      <c r="L89" s="96" t="s">
        <v>126</v>
      </c>
      <c r="M89" s="97">
        <v>2.8500000000000001E-2</v>
      </c>
      <c r="N89" s="97">
        <v>7.0000000108083051E-4</v>
      </c>
      <c r="O89" s="93">
        <v>3746.4967779999993</v>
      </c>
      <c r="P89" s="95">
        <v>108.66</v>
      </c>
      <c r="Q89" s="83"/>
      <c r="R89" s="93">
        <v>4.0709433079999995</v>
      </c>
      <c r="S89" s="94">
        <v>8.7514089319159104E-6</v>
      </c>
      <c r="T89" s="94">
        <v>2.2924481923536559E-3</v>
      </c>
      <c r="U89" s="94">
        <f>R89/'סכום נכסי הקרן'!$C$42</f>
        <v>1.0539708463252291E-3</v>
      </c>
    </row>
    <row r="90" spans="2:21">
      <c r="B90" s="86" t="s">
        <v>483</v>
      </c>
      <c r="C90" s="83" t="s">
        <v>484</v>
      </c>
      <c r="D90" s="96" t="s">
        <v>117</v>
      </c>
      <c r="E90" s="96" t="s">
        <v>292</v>
      </c>
      <c r="F90" s="83" t="s">
        <v>402</v>
      </c>
      <c r="G90" s="96" t="s">
        <v>353</v>
      </c>
      <c r="H90" s="83" t="s">
        <v>482</v>
      </c>
      <c r="I90" s="83" t="s">
        <v>124</v>
      </c>
      <c r="J90" s="83"/>
      <c r="K90" s="93">
        <v>0.28999999999999998</v>
      </c>
      <c r="L90" s="96" t="s">
        <v>126</v>
      </c>
      <c r="M90" s="97">
        <v>3.7699999999999997E-2</v>
      </c>
      <c r="N90" s="97">
        <v>-7.000000000000001E-4</v>
      </c>
      <c r="O90" s="93">
        <v>2755.7901719999995</v>
      </c>
      <c r="P90" s="95">
        <v>112.01</v>
      </c>
      <c r="Q90" s="83"/>
      <c r="R90" s="93">
        <v>3.0867604999999996</v>
      </c>
      <c r="S90" s="94">
        <v>8.0725483367525178E-6</v>
      </c>
      <c r="T90" s="94">
        <v>1.7382306736003477E-3</v>
      </c>
      <c r="U90" s="94">
        <f>R90/'סכום נכסי הקרן'!$C$42</f>
        <v>7.9916504123134474E-4</v>
      </c>
    </row>
    <row r="91" spans="2:21">
      <c r="B91" s="86" t="s">
        <v>485</v>
      </c>
      <c r="C91" s="83" t="s">
        <v>486</v>
      </c>
      <c r="D91" s="96" t="s">
        <v>117</v>
      </c>
      <c r="E91" s="96" t="s">
        <v>292</v>
      </c>
      <c r="F91" s="83" t="s">
        <v>402</v>
      </c>
      <c r="G91" s="96" t="s">
        <v>353</v>
      </c>
      <c r="H91" s="83" t="s">
        <v>482</v>
      </c>
      <c r="I91" s="83" t="s">
        <v>124</v>
      </c>
      <c r="J91" s="83"/>
      <c r="K91" s="93">
        <v>4.1100000005597481</v>
      </c>
      <c r="L91" s="96" t="s">
        <v>126</v>
      </c>
      <c r="M91" s="97">
        <v>2.5000000000000001E-2</v>
      </c>
      <c r="N91" s="97">
        <v>3.2000000011320751E-3</v>
      </c>
      <c r="O91" s="93">
        <v>2855.6057239999996</v>
      </c>
      <c r="P91" s="95">
        <v>111.36</v>
      </c>
      <c r="Q91" s="83"/>
      <c r="R91" s="93">
        <v>3.1800025019999993</v>
      </c>
      <c r="S91" s="94">
        <v>6.3090925394058707E-6</v>
      </c>
      <c r="T91" s="94">
        <v>1.7907375357117115E-3</v>
      </c>
      <c r="U91" s="94">
        <f>R91/'סכום נכסי הקרן'!$C$42</f>
        <v>8.2330547855157844E-4</v>
      </c>
    </row>
    <row r="92" spans="2:21">
      <c r="B92" s="86" t="s">
        <v>487</v>
      </c>
      <c r="C92" s="83" t="s">
        <v>488</v>
      </c>
      <c r="D92" s="96" t="s">
        <v>117</v>
      </c>
      <c r="E92" s="96" t="s">
        <v>292</v>
      </c>
      <c r="F92" s="83" t="s">
        <v>402</v>
      </c>
      <c r="G92" s="96" t="s">
        <v>353</v>
      </c>
      <c r="H92" s="83" t="s">
        <v>482</v>
      </c>
      <c r="I92" s="83" t="s">
        <v>124</v>
      </c>
      <c r="J92" s="83"/>
      <c r="K92" s="93">
        <v>5.1400000007126314</v>
      </c>
      <c r="L92" s="96" t="s">
        <v>126</v>
      </c>
      <c r="M92" s="97">
        <v>1.34E-2</v>
      </c>
      <c r="N92" s="97">
        <v>2.2999999997773031E-3</v>
      </c>
      <c r="O92" s="93">
        <v>3314.5606219999991</v>
      </c>
      <c r="P92" s="95">
        <v>108.38</v>
      </c>
      <c r="Q92" s="83"/>
      <c r="R92" s="93">
        <v>3.5923205959999995</v>
      </c>
      <c r="S92" s="94">
        <v>1.0250872319517044E-5</v>
      </c>
      <c r="T92" s="94">
        <v>2.022923984343289E-3</v>
      </c>
      <c r="U92" s="94">
        <f>R92/'סכום נכסי הקרן'!$C$42</f>
        <v>9.3005500012668593E-4</v>
      </c>
    </row>
    <row r="93" spans="2:21">
      <c r="B93" s="86" t="s">
        <v>489</v>
      </c>
      <c r="C93" s="83" t="s">
        <v>490</v>
      </c>
      <c r="D93" s="96" t="s">
        <v>117</v>
      </c>
      <c r="E93" s="96" t="s">
        <v>292</v>
      </c>
      <c r="F93" s="83" t="s">
        <v>402</v>
      </c>
      <c r="G93" s="96" t="s">
        <v>353</v>
      </c>
      <c r="H93" s="83" t="s">
        <v>482</v>
      </c>
      <c r="I93" s="83" t="s">
        <v>124</v>
      </c>
      <c r="J93" s="83"/>
      <c r="K93" s="93">
        <v>5.0500000004255714</v>
      </c>
      <c r="L93" s="96" t="s">
        <v>126</v>
      </c>
      <c r="M93" s="97">
        <v>1.95E-2</v>
      </c>
      <c r="N93" s="97">
        <v>6.6999999998784074E-3</v>
      </c>
      <c r="O93" s="93">
        <v>6036.6871999999994</v>
      </c>
      <c r="P93" s="95">
        <v>108.99</v>
      </c>
      <c r="Q93" s="83"/>
      <c r="R93" s="93">
        <v>6.5793854239999989</v>
      </c>
      <c r="S93" s="94">
        <v>8.8398711646121124E-6</v>
      </c>
      <c r="T93" s="94">
        <v>3.705013575700424E-3</v>
      </c>
      <c r="U93" s="94">
        <f>R93/'סכום נכסי הקרן'!$C$42</f>
        <v>1.7034087431298504E-3</v>
      </c>
    </row>
    <row r="94" spans="2:21">
      <c r="B94" s="86" t="s">
        <v>491</v>
      </c>
      <c r="C94" s="83" t="s">
        <v>492</v>
      </c>
      <c r="D94" s="96" t="s">
        <v>117</v>
      </c>
      <c r="E94" s="96" t="s">
        <v>292</v>
      </c>
      <c r="F94" s="83" t="s">
        <v>402</v>
      </c>
      <c r="G94" s="96" t="s">
        <v>353</v>
      </c>
      <c r="H94" s="83" t="s">
        <v>482</v>
      </c>
      <c r="I94" s="83" t="s">
        <v>124</v>
      </c>
      <c r="J94" s="83"/>
      <c r="K94" s="93">
        <v>6.2099999995867385</v>
      </c>
      <c r="L94" s="96" t="s">
        <v>126</v>
      </c>
      <c r="M94" s="97">
        <v>3.3500000000000002E-2</v>
      </c>
      <c r="N94" s="97">
        <v>9.6999999991930399E-3</v>
      </c>
      <c r="O94" s="93">
        <v>7024.0692489999983</v>
      </c>
      <c r="P94" s="95">
        <v>116.44</v>
      </c>
      <c r="Q94" s="83"/>
      <c r="R94" s="93">
        <v>8.1788262779999972</v>
      </c>
      <c r="S94" s="94">
        <v>1.4185138566273062E-5</v>
      </c>
      <c r="T94" s="94">
        <v>4.605698015919331E-3</v>
      </c>
      <c r="U94" s="94">
        <f>R94/'סכום נכסי הקרן'!$C$42</f>
        <v>2.1175054040253123E-3</v>
      </c>
    </row>
    <row r="95" spans="2:21">
      <c r="B95" s="86" t="s">
        <v>493</v>
      </c>
      <c r="C95" s="83" t="s">
        <v>494</v>
      </c>
      <c r="D95" s="96" t="s">
        <v>117</v>
      </c>
      <c r="E95" s="96" t="s">
        <v>292</v>
      </c>
      <c r="F95" s="83" t="s">
        <v>299</v>
      </c>
      <c r="G95" s="96" t="s">
        <v>300</v>
      </c>
      <c r="H95" s="83" t="s">
        <v>482</v>
      </c>
      <c r="I95" s="83" t="s">
        <v>124</v>
      </c>
      <c r="J95" s="83"/>
      <c r="K95" s="93">
        <v>1.7199999999871005</v>
      </c>
      <c r="L95" s="96" t="s">
        <v>126</v>
      </c>
      <c r="M95" s="97">
        <v>2.7999999999999997E-2</v>
      </c>
      <c r="N95" s="97">
        <v>5.1999999995485224E-3</v>
      </c>
      <c r="O95" s="93">
        <f>5802.6438/50000</f>
        <v>0.116052876</v>
      </c>
      <c r="P95" s="95">
        <v>5344000</v>
      </c>
      <c r="Q95" s="83"/>
      <c r="R95" s="93">
        <v>6.2018658639999993</v>
      </c>
      <c r="S95" s="94">
        <f>32.8073941312829%/50000</f>
        <v>6.5614788262565797E-6</v>
      </c>
      <c r="T95" s="94">
        <v>3.4924230365004742E-3</v>
      </c>
      <c r="U95" s="94">
        <f>R95/'סכום נכסי הקרן'!$C$42</f>
        <v>1.6056685929844022E-3</v>
      </c>
    </row>
    <row r="96" spans="2:21">
      <c r="B96" s="86" t="s">
        <v>495</v>
      </c>
      <c r="C96" s="83" t="s">
        <v>496</v>
      </c>
      <c r="D96" s="96" t="s">
        <v>117</v>
      </c>
      <c r="E96" s="96" t="s">
        <v>292</v>
      </c>
      <c r="F96" s="83" t="s">
        <v>299</v>
      </c>
      <c r="G96" s="96" t="s">
        <v>300</v>
      </c>
      <c r="H96" s="83" t="s">
        <v>482</v>
      </c>
      <c r="I96" s="83" t="s">
        <v>124</v>
      </c>
      <c r="J96" s="83"/>
      <c r="K96" s="93">
        <v>2.9700000033559464</v>
      </c>
      <c r="L96" s="96" t="s">
        <v>126</v>
      </c>
      <c r="M96" s="97">
        <v>1.49E-2</v>
      </c>
      <c r="N96" s="97">
        <v>1.1000000000000001E-2</v>
      </c>
      <c r="O96" s="93">
        <f>313.7517/50000</f>
        <v>6.2750340000000005E-3</v>
      </c>
      <c r="P96" s="95">
        <v>5147654</v>
      </c>
      <c r="Q96" s="93">
        <v>4.7593429999999992E-3</v>
      </c>
      <c r="R96" s="93">
        <v>0.32777636999999993</v>
      </c>
      <c r="S96" s="94">
        <f>5.18769345238095%/50000</f>
        <v>1.03753869047619E-6</v>
      </c>
      <c r="T96" s="94">
        <v>1.8457892681190418E-4</v>
      </c>
      <c r="U96" s="94">
        <f>R96/'סכום נכסי הקרן'!$C$42</f>
        <v>8.4861593973912291E-5</v>
      </c>
    </row>
    <row r="97" spans="2:21">
      <c r="B97" s="86" t="s">
        <v>497</v>
      </c>
      <c r="C97" s="83" t="s">
        <v>498</v>
      </c>
      <c r="D97" s="96" t="s">
        <v>117</v>
      </c>
      <c r="E97" s="96" t="s">
        <v>292</v>
      </c>
      <c r="F97" s="83" t="s">
        <v>299</v>
      </c>
      <c r="G97" s="96" t="s">
        <v>300</v>
      </c>
      <c r="H97" s="83" t="s">
        <v>482</v>
      </c>
      <c r="I97" s="83" t="s">
        <v>124</v>
      </c>
      <c r="J97" s="83"/>
      <c r="K97" s="93">
        <v>4.5900000005589794</v>
      </c>
      <c r="L97" s="96" t="s">
        <v>126</v>
      </c>
      <c r="M97" s="97">
        <v>2.2000000000000002E-2</v>
      </c>
      <c r="N97" s="97">
        <v>1.5600000004936438E-2</v>
      </c>
      <c r="O97" s="93">
        <f>1321.9875/50000</f>
        <v>2.6439749999999998E-2</v>
      </c>
      <c r="P97" s="95">
        <v>5210000</v>
      </c>
      <c r="Q97" s="83"/>
      <c r="R97" s="93">
        <v>1.3775109969999999</v>
      </c>
      <c r="S97" s="94">
        <f>26.2611740166865%/50000</f>
        <v>5.2522348033373E-6</v>
      </c>
      <c r="T97" s="94">
        <v>7.7571028533221043E-4</v>
      </c>
      <c r="U97" s="94">
        <f>R97/'סכום נכסי הקרן'!$C$42</f>
        <v>3.5663882336000344E-4</v>
      </c>
    </row>
    <row r="98" spans="2:21">
      <c r="B98" s="86" t="s">
        <v>499</v>
      </c>
      <c r="C98" s="83" t="s">
        <v>500</v>
      </c>
      <c r="D98" s="96" t="s">
        <v>117</v>
      </c>
      <c r="E98" s="96" t="s">
        <v>292</v>
      </c>
      <c r="F98" s="83" t="s">
        <v>501</v>
      </c>
      <c r="G98" s="96" t="s">
        <v>353</v>
      </c>
      <c r="H98" s="83" t="s">
        <v>482</v>
      </c>
      <c r="I98" s="83" t="s">
        <v>124</v>
      </c>
      <c r="J98" s="83"/>
      <c r="K98" s="93">
        <v>5.6699999999096669</v>
      </c>
      <c r="L98" s="96" t="s">
        <v>126</v>
      </c>
      <c r="M98" s="97">
        <v>0.04</v>
      </c>
      <c r="N98" s="97">
        <v>1.1900000000451671E-2</v>
      </c>
      <c r="O98" s="93">
        <v>3730.4232709999992</v>
      </c>
      <c r="P98" s="95">
        <v>118.7</v>
      </c>
      <c r="Q98" s="83"/>
      <c r="R98" s="93">
        <v>4.4280123199999988</v>
      </c>
      <c r="S98" s="94">
        <v>1.2612150956064992E-6</v>
      </c>
      <c r="T98" s="94">
        <v>2.4935225255423078E-3</v>
      </c>
      <c r="U98" s="94">
        <f>R98/'סכום נכסי הקרן'!$C$42</f>
        <v>1.1464163313887495E-3</v>
      </c>
    </row>
    <row r="99" spans="2:21">
      <c r="B99" s="86" t="s">
        <v>502</v>
      </c>
      <c r="C99" s="83" t="s">
        <v>503</v>
      </c>
      <c r="D99" s="96" t="s">
        <v>117</v>
      </c>
      <c r="E99" s="96" t="s">
        <v>292</v>
      </c>
      <c r="F99" s="83" t="s">
        <v>501</v>
      </c>
      <c r="G99" s="96" t="s">
        <v>353</v>
      </c>
      <c r="H99" s="83" t="s">
        <v>482</v>
      </c>
      <c r="I99" s="83" t="s">
        <v>124</v>
      </c>
      <c r="J99" s="83"/>
      <c r="K99" s="93">
        <v>5.9599999998060476</v>
      </c>
      <c r="L99" s="96" t="s">
        <v>126</v>
      </c>
      <c r="M99" s="97">
        <v>2.7799999999999998E-2</v>
      </c>
      <c r="N99" s="97">
        <v>1.2899999999423635E-2</v>
      </c>
      <c r="O99" s="93">
        <v>9744.6413979999998</v>
      </c>
      <c r="P99" s="95">
        <v>112.17</v>
      </c>
      <c r="Q99" s="83"/>
      <c r="R99" s="93">
        <v>10.930564146999998</v>
      </c>
      <c r="S99" s="94">
        <v>5.4103532810322518E-6</v>
      </c>
      <c r="T99" s="94">
        <v>6.1552692151113182E-3</v>
      </c>
      <c r="U99" s="94">
        <f>R99/'סכום נכסי הקרן'!$C$42</f>
        <v>2.8299327878593475E-3</v>
      </c>
    </row>
    <row r="100" spans="2:21">
      <c r="B100" s="86" t="s">
        <v>504</v>
      </c>
      <c r="C100" s="83" t="s">
        <v>505</v>
      </c>
      <c r="D100" s="96" t="s">
        <v>117</v>
      </c>
      <c r="E100" s="96" t="s">
        <v>292</v>
      </c>
      <c r="F100" s="83" t="s">
        <v>347</v>
      </c>
      <c r="G100" s="96" t="s">
        <v>300</v>
      </c>
      <c r="H100" s="83" t="s">
        <v>474</v>
      </c>
      <c r="I100" s="83" t="s">
        <v>296</v>
      </c>
      <c r="J100" s="83"/>
      <c r="K100" s="93">
        <v>0.5499999999758296</v>
      </c>
      <c r="L100" s="96" t="s">
        <v>126</v>
      </c>
      <c r="M100" s="97">
        <v>6.4000000000000001E-2</v>
      </c>
      <c r="N100" s="97">
        <v>9.500000000241704E-3</v>
      </c>
      <c r="O100" s="93">
        <v>10427.518113999999</v>
      </c>
      <c r="P100" s="95">
        <v>119.03</v>
      </c>
      <c r="Q100" s="83"/>
      <c r="R100" s="93">
        <v>12.411875725999998</v>
      </c>
      <c r="S100" s="94">
        <v>8.3288183114673096E-6</v>
      </c>
      <c r="T100" s="94">
        <v>6.9894321583578592E-3</v>
      </c>
      <c r="U100" s="94">
        <f>R100/'סכום נכסי הקרן'!$C$42</f>
        <v>3.2134456743006519E-3</v>
      </c>
    </row>
    <row r="101" spans="2:21">
      <c r="B101" s="86" t="s">
        <v>506</v>
      </c>
      <c r="C101" s="83" t="s">
        <v>507</v>
      </c>
      <c r="D101" s="96" t="s">
        <v>117</v>
      </c>
      <c r="E101" s="96" t="s">
        <v>292</v>
      </c>
      <c r="F101" s="83" t="s">
        <v>419</v>
      </c>
      <c r="G101" s="96" t="s">
        <v>420</v>
      </c>
      <c r="H101" s="83" t="s">
        <v>474</v>
      </c>
      <c r="I101" s="83" t="s">
        <v>296</v>
      </c>
      <c r="J101" s="83"/>
      <c r="K101" s="93">
        <v>3.4500000000433784</v>
      </c>
      <c r="L101" s="96" t="s">
        <v>126</v>
      </c>
      <c r="M101" s="97">
        <v>3.85E-2</v>
      </c>
      <c r="N101" s="97">
        <v>-4.9000000012435034E-3</v>
      </c>
      <c r="O101" s="93">
        <v>2830.2291769999997</v>
      </c>
      <c r="P101" s="95">
        <v>122.18</v>
      </c>
      <c r="Q101" s="83"/>
      <c r="R101" s="93">
        <v>3.4579739929999991</v>
      </c>
      <c r="S101" s="94">
        <v>1.1814928155190332E-5</v>
      </c>
      <c r="T101" s="94">
        <v>1.9472701115440842E-3</v>
      </c>
      <c r="U101" s="94">
        <f>R101/'סכום נכסי הקרן'!$C$42</f>
        <v>8.9527254501694012E-4</v>
      </c>
    </row>
    <row r="102" spans="2:21">
      <c r="B102" s="86" t="s">
        <v>508</v>
      </c>
      <c r="C102" s="83" t="s">
        <v>509</v>
      </c>
      <c r="D102" s="96" t="s">
        <v>117</v>
      </c>
      <c r="E102" s="96" t="s">
        <v>292</v>
      </c>
      <c r="F102" s="83" t="s">
        <v>419</v>
      </c>
      <c r="G102" s="96" t="s">
        <v>420</v>
      </c>
      <c r="H102" s="83" t="s">
        <v>474</v>
      </c>
      <c r="I102" s="83" t="s">
        <v>296</v>
      </c>
      <c r="J102" s="83"/>
      <c r="K102" s="93">
        <v>0.67000000019730743</v>
      </c>
      <c r="L102" s="96" t="s">
        <v>126</v>
      </c>
      <c r="M102" s="97">
        <v>3.9E-2</v>
      </c>
      <c r="N102" s="97">
        <v>5.9000000015972508E-3</v>
      </c>
      <c r="O102" s="93">
        <v>1883.7673619999998</v>
      </c>
      <c r="P102" s="95">
        <v>113</v>
      </c>
      <c r="Q102" s="83"/>
      <c r="R102" s="93">
        <v>2.1286570739999999</v>
      </c>
      <c r="S102" s="94">
        <v>9.4646219185308915E-6</v>
      </c>
      <c r="T102" s="94">
        <v>1.198699095573876E-3</v>
      </c>
      <c r="U102" s="94">
        <f>R102/'סכום נכסי הקרן'!$C$42</f>
        <v>5.5111121135267989E-4</v>
      </c>
    </row>
    <row r="103" spans="2:21">
      <c r="B103" s="86" t="s">
        <v>510</v>
      </c>
      <c r="C103" s="83" t="s">
        <v>511</v>
      </c>
      <c r="D103" s="96" t="s">
        <v>117</v>
      </c>
      <c r="E103" s="96" t="s">
        <v>292</v>
      </c>
      <c r="F103" s="83" t="s">
        <v>419</v>
      </c>
      <c r="G103" s="96" t="s">
        <v>420</v>
      </c>
      <c r="H103" s="83" t="s">
        <v>474</v>
      </c>
      <c r="I103" s="83" t="s">
        <v>296</v>
      </c>
      <c r="J103" s="83"/>
      <c r="K103" s="93">
        <v>1.6199999999386441</v>
      </c>
      <c r="L103" s="96" t="s">
        <v>126</v>
      </c>
      <c r="M103" s="97">
        <v>3.9E-2</v>
      </c>
      <c r="N103" s="97">
        <v>-1.2000000007808917E-3</v>
      </c>
      <c r="O103" s="93">
        <v>3040.7424939999996</v>
      </c>
      <c r="P103" s="95">
        <v>117.92</v>
      </c>
      <c r="Q103" s="83"/>
      <c r="R103" s="93">
        <v>3.5856434809999995</v>
      </c>
      <c r="S103" s="94">
        <v>7.6202878061310789E-6</v>
      </c>
      <c r="T103" s="94">
        <v>2.019163936842306E-3</v>
      </c>
      <c r="U103" s="94">
        <f>R103/'סכום נכסי הקרן'!$C$42</f>
        <v>9.2832628910933244E-4</v>
      </c>
    </row>
    <row r="104" spans="2:21">
      <c r="B104" s="86" t="s">
        <v>512</v>
      </c>
      <c r="C104" s="83" t="s">
        <v>513</v>
      </c>
      <c r="D104" s="96" t="s">
        <v>117</v>
      </c>
      <c r="E104" s="96" t="s">
        <v>292</v>
      </c>
      <c r="F104" s="83" t="s">
        <v>419</v>
      </c>
      <c r="G104" s="96" t="s">
        <v>420</v>
      </c>
      <c r="H104" s="83" t="s">
        <v>474</v>
      </c>
      <c r="I104" s="83" t="s">
        <v>296</v>
      </c>
      <c r="J104" s="83"/>
      <c r="K104" s="93">
        <v>4.3200000001225378</v>
      </c>
      <c r="L104" s="96" t="s">
        <v>126</v>
      </c>
      <c r="M104" s="97">
        <v>3.85E-2</v>
      </c>
      <c r="N104" s="97">
        <v>-2.799999999331611E-3</v>
      </c>
      <c r="O104" s="93">
        <v>2857.4912219999997</v>
      </c>
      <c r="P104" s="95">
        <v>125.66</v>
      </c>
      <c r="Q104" s="83"/>
      <c r="R104" s="93">
        <v>3.5907234579999994</v>
      </c>
      <c r="S104" s="94">
        <v>1.1429964887999998E-5</v>
      </c>
      <c r="T104" s="94">
        <v>2.022024596696734E-3</v>
      </c>
      <c r="U104" s="94">
        <f>R104/'סכום נכסי הקרן'!$C$42</f>
        <v>9.29641499676741E-4</v>
      </c>
    </row>
    <row r="105" spans="2:21">
      <c r="B105" s="86" t="s">
        <v>514</v>
      </c>
      <c r="C105" s="83" t="s">
        <v>515</v>
      </c>
      <c r="D105" s="96" t="s">
        <v>117</v>
      </c>
      <c r="E105" s="96" t="s">
        <v>292</v>
      </c>
      <c r="F105" s="83" t="s">
        <v>516</v>
      </c>
      <c r="G105" s="96" t="s">
        <v>300</v>
      </c>
      <c r="H105" s="83" t="s">
        <v>482</v>
      </c>
      <c r="I105" s="83" t="s">
        <v>124</v>
      </c>
      <c r="J105" s="83"/>
      <c r="K105" s="93">
        <v>1.2499999994119493</v>
      </c>
      <c r="L105" s="96" t="s">
        <v>126</v>
      </c>
      <c r="M105" s="97">
        <v>0.02</v>
      </c>
      <c r="N105" s="97">
        <v>-9.9999999999999991E-5</v>
      </c>
      <c r="O105" s="93">
        <v>1593.3041579999997</v>
      </c>
      <c r="P105" s="95">
        <v>106.73</v>
      </c>
      <c r="Q105" s="83"/>
      <c r="R105" s="93">
        <v>1.7005335999999998</v>
      </c>
      <c r="S105" s="94">
        <v>3.7336981441930629E-6</v>
      </c>
      <c r="T105" s="94">
        <v>9.5761224915506859E-4</v>
      </c>
      <c r="U105" s="94">
        <f>R105/'סכום נכסי הקרן'!$C$42</f>
        <v>4.4026966282589375E-4</v>
      </c>
    </row>
    <row r="106" spans="2:21">
      <c r="B106" s="86" t="s">
        <v>517</v>
      </c>
      <c r="C106" s="83" t="s">
        <v>518</v>
      </c>
      <c r="D106" s="96" t="s">
        <v>117</v>
      </c>
      <c r="E106" s="96" t="s">
        <v>292</v>
      </c>
      <c r="F106" s="83" t="s">
        <v>431</v>
      </c>
      <c r="G106" s="96" t="s">
        <v>353</v>
      </c>
      <c r="H106" s="83" t="s">
        <v>482</v>
      </c>
      <c r="I106" s="83" t="s">
        <v>124</v>
      </c>
      <c r="J106" s="83"/>
      <c r="K106" s="93">
        <v>6.7900000000053353</v>
      </c>
      <c r="L106" s="96" t="s">
        <v>126</v>
      </c>
      <c r="M106" s="97">
        <v>2.4E-2</v>
      </c>
      <c r="N106" s="97">
        <v>8.2999999998399458E-3</v>
      </c>
      <c r="O106" s="93">
        <v>8270.1737649999977</v>
      </c>
      <c r="P106" s="95">
        <v>113.32</v>
      </c>
      <c r="Q106" s="83"/>
      <c r="R106" s="93">
        <v>9.3717609049999968</v>
      </c>
      <c r="S106" s="94">
        <v>1.5194705029946707E-5</v>
      </c>
      <c r="T106" s="94">
        <v>5.2774688126012853E-3</v>
      </c>
      <c r="U106" s="94">
        <f>R106/'סכום נכסי הקרן'!$C$42</f>
        <v>2.4263572408855915E-3</v>
      </c>
    </row>
    <row r="107" spans="2:21">
      <c r="B107" s="86" t="s">
        <v>519</v>
      </c>
      <c r="C107" s="83" t="s">
        <v>520</v>
      </c>
      <c r="D107" s="96" t="s">
        <v>117</v>
      </c>
      <c r="E107" s="96" t="s">
        <v>292</v>
      </c>
      <c r="F107" s="83" t="s">
        <v>431</v>
      </c>
      <c r="G107" s="96" t="s">
        <v>353</v>
      </c>
      <c r="H107" s="83" t="s">
        <v>482</v>
      </c>
      <c r="I107" s="83" t="s">
        <v>124</v>
      </c>
      <c r="J107" s="83"/>
      <c r="K107" s="93">
        <v>2.6199999978529402</v>
      </c>
      <c r="L107" s="96" t="s">
        <v>126</v>
      </c>
      <c r="M107" s="97">
        <v>3.4799999999999998E-2</v>
      </c>
      <c r="N107" s="97">
        <v>1.0000000056501579E-3</v>
      </c>
      <c r="O107" s="93">
        <v>160.48802799999999</v>
      </c>
      <c r="P107" s="95">
        <v>110.28</v>
      </c>
      <c r="Q107" s="83"/>
      <c r="R107" s="93">
        <v>0.17698619899999998</v>
      </c>
      <c r="S107" s="94">
        <v>3.4509899921522716E-7</v>
      </c>
      <c r="T107" s="94">
        <v>9.9665276883559702E-5</v>
      </c>
      <c r="U107" s="94">
        <f>R107/'סכום נכסי הקרן'!$C$42</f>
        <v>4.5821884471183949E-5</v>
      </c>
    </row>
    <row r="108" spans="2:21">
      <c r="B108" s="86" t="s">
        <v>521</v>
      </c>
      <c r="C108" s="83" t="s">
        <v>522</v>
      </c>
      <c r="D108" s="96" t="s">
        <v>117</v>
      </c>
      <c r="E108" s="96" t="s">
        <v>292</v>
      </c>
      <c r="F108" s="83" t="s">
        <v>436</v>
      </c>
      <c r="G108" s="96" t="s">
        <v>420</v>
      </c>
      <c r="H108" s="83" t="s">
        <v>482</v>
      </c>
      <c r="I108" s="83" t="s">
        <v>124</v>
      </c>
      <c r="J108" s="83"/>
      <c r="K108" s="93">
        <v>1.7900000000234515</v>
      </c>
      <c r="L108" s="96" t="s">
        <v>126</v>
      </c>
      <c r="M108" s="97">
        <v>3.7499999999999999E-2</v>
      </c>
      <c r="N108" s="97">
        <v>-4.1000000004870717E-3</v>
      </c>
      <c r="O108" s="93">
        <v>9438.6698729999989</v>
      </c>
      <c r="P108" s="95">
        <v>117.46</v>
      </c>
      <c r="Q108" s="83"/>
      <c r="R108" s="93">
        <v>11.086662206</v>
      </c>
      <c r="S108" s="94">
        <v>1.2183624594513881E-5</v>
      </c>
      <c r="T108" s="94">
        <v>6.2431718671775473E-3</v>
      </c>
      <c r="U108" s="94">
        <f>R108/'סכום נכסי הקרן'!$C$42</f>
        <v>2.8703467142902673E-3</v>
      </c>
    </row>
    <row r="109" spans="2:21">
      <c r="B109" s="86" t="s">
        <v>523</v>
      </c>
      <c r="C109" s="83" t="s">
        <v>524</v>
      </c>
      <c r="D109" s="96" t="s">
        <v>117</v>
      </c>
      <c r="E109" s="96" t="s">
        <v>292</v>
      </c>
      <c r="F109" s="83" t="s">
        <v>436</v>
      </c>
      <c r="G109" s="96" t="s">
        <v>420</v>
      </c>
      <c r="H109" s="83" t="s">
        <v>482</v>
      </c>
      <c r="I109" s="83" t="s">
        <v>124</v>
      </c>
      <c r="J109" s="83"/>
      <c r="K109" s="93">
        <v>5.4899999997252156</v>
      </c>
      <c r="L109" s="96" t="s">
        <v>126</v>
      </c>
      <c r="M109" s="97">
        <v>2.4799999999999999E-2</v>
      </c>
      <c r="N109" s="97">
        <v>1.9000000005775755E-3</v>
      </c>
      <c r="O109" s="93">
        <v>4975.6546089999993</v>
      </c>
      <c r="P109" s="95">
        <v>114.83</v>
      </c>
      <c r="Q109" s="83"/>
      <c r="R109" s="93">
        <v>5.7135441929999979</v>
      </c>
      <c r="S109" s="94">
        <v>1.1749271829301661E-5</v>
      </c>
      <c r="T109" s="94">
        <v>3.2174371063915528E-3</v>
      </c>
      <c r="U109" s="94">
        <f>R109/'סכום נכסי הקרן'!$C$42</f>
        <v>1.4792416776669116E-3</v>
      </c>
    </row>
    <row r="110" spans="2:21">
      <c r="B110" s="86" t="s">
        <v>525</v>
      </c>
      <c r="C110" s="83" t="s">
        <v>526</v>
      </c>
      <c r="D110" s="96" t="s">
        <v>117</v>
      </c>
      <c r="E110" s="96" t="s">
        <v>292</v>
      </c>
      <c r="F110" s="83" t="s">
        <v>527</v>
      </c>
      <c r="G110" s="96" t="s">
        <v>353</v>
      </c>
      <c r="H110" s="83" t="s">
        <v>474</v>
      </c>
      <c r="I110" s="83" t="s">
        <v>296</v>
      </c>
      <c r="J110" s="83"/>
      <c r="K110" s="93">
        <v>4.0399999999729248</v>
      </c>
      <c r="L110" s="96" t="s">
        <v>126</v>
      </c>
      <c r="M110" s="97">
        <v>2.8500000000000001E-2</v>
      </c>
      <c r="N110" s="97">
        <v>-2.3999999997292524E-3</v>
      </c>
      <c r="O110" s="93">
        <v>12555.372071999998</v>
      </c>
      <c r="P110" s="95">
        <v>117.67</v>
      </c>
      <c r="Q110" s="83"/>
      <c r="R110" s="93">
        <v>14.773905934999998</v>
      </c>
      <c r="S110" s="94">
        <v>1.8382682389458268E-5</v>
      </c>
      <c r="T110" s="94">
        <v>8.3195493998006083E-3</v>
      </c>
      <c r="U110" s="94">
        <f>R110/'סכום נכסי הקרן'!$C$42</f>
        <v>3.8249773980496009E-3</v>
      </c>
    </row>
    <row r="111" spans="2:21">
      <c r="B111" s="86" t="s">
        <v>528</v>
      </c>
      <c r="C111" s="83" t="s">
        <v>529</v>
      </c>
      <c r="D111" s="96" t="s">
        <v>117</v>
      </c>
      <c r="E111" s="96" t="s">
        <v>292</v>
      </c>
      <c r="F111" s="83" t="s">
        <v>530</v>
      </c>
      <c r="G111" s="96" t="s">
        <v>353</v>
      </c>
      <c r="H111" s="83" t="s">
        <v>474</v>
      </c>
      <c r="I111" s="83" t="s">
        <v>296</v>
      </c>
      <c r="J111" s="83"/>
      <c r="K111" s="93">
        <v>6.079999999986466</v>
      </c>
      <c r="L111" s="96" t="s">
        <v>126</v>
      </c>
      <c r="M111" s="97">
        <v>1.3999999999999999E-2</v>
      </c>
      <c r="N111" s="97">
        <v>3.8000000002030142E-3</v>
      </c>
      <c r="O111" s="93">
        <v>8228.635941999999</v>
      </c>
      <c r="P111" s="95">
        <v>107.75</v>
      </c>
      <c r="Q111" s="93"/>
      <c r="R111" s="93">
        <v>8.8663552389999989</v>
      </c>
      <c r="S111" s="94">
        <v>1.8140731794532624E-5</v>
      </c>
      <c r="T111" s="94">
        <v>4.9928624651854074E-3</v>
      </c>
      <c r="U111" s="94">
        <f>R111/'סכום נכסי הקרן'!$C$42</f>
        <v>2.2955072640547217E-3</v>
      </c>
    </row>
    <row r="112" spans="2:21">
      <c r="B112" s="86" t="s">
        <v>531</v>
      </c>
      <c r="C112" s="83" t="s">
        <v>532</v>
      </c>
      <c r="D112" s="96" t="s">
        <v>117</v>
      </c>
      <c r="E112" s="96" t="s">
        <v>292</v>
      </c>
      <c r="F112" s="83" t="s">
        <v>311</v>
      </c>
      <c r="G112" s="96" t="s">
        <v>300</v>
      </c>
      <c r="H112" s="83" t="s">
        <v>482</v>
      </c>
      <c r="I112" s="83" t="s">
        <v>124</v>
      </c>
      <c r="J112" s="83"/>
      <c r="K112" s="93">
        <v>3.9000000001408748</v>
      </c>
      <c r="L112" s="96" t="s">
        <v>126</v>
      </c>
      <c r="M112" s="97">
        <v>1.8200000000000001E-2</v>
      </c>
      <c r="N112" s="97">
        <v>1.2300000000140874E-2</v>
      </c>
      <c r="O112" s="93">
        <f>3394.8639/50000</f>
        <v>6.7897277999999991E-2</v>
      </c>
      <c r="P112" s="95">
        <v>5227375</v>
      </c>
      <c r="Q112" s="83"/>
      <c r="R112" s="93">
        <v>3.5492454649999994</v>
      </c>
      <c r="S112" s="94">
        <f>23.8889867004433%/50000</f>
        <v>4.7777973400886601E-6</v>
      </c>
      <c r="T112" s="94">
        <v>1.9986673198001364E-3</v>
      </c>
      <c r="U112" s="94">
        <f>R112/'סכום נכסי הקרן'!$C$42</f>
        <v>9.1890281036604183E-4</v>
      </c>
    </row>
    <row r="113" spans="2:21">
      <c r="B113" s="86" t="s">
        <v>533</v>
      </c>
      <c r="C113" s="83" t="s">
        <v>534</v>
      </c>
      <c r="D113" s="96" t="s">
        <v>117</v>
      </c>
      <c r="E113" s="96" t="s">
        <v>292</v>
      </c>
      <c r="F113" s="83" t="s">
        <v>311</v>
      </c>
      <c r="G113" s="96" t="s">
        <v>300</v>
      </c>
      <c r="H113" s="83" t="s">
        <v>482</v>
      </c>
      <c r="I113" s="83" t="s">
        <v>124</v>
      </c>
      <c r="J113" s="83"/>
      <c r="K113" s="93">
        <v>3.1600000002310797</v>
      </c>
      <c r="L113" s="96" t="s">
        <v>126</v>
      </c>
      <c r="M113" s="97">
        <v>1.06E-2</v>
      </c>
      <c r="N113" s="97">
        <v>1.1300000001155396E-2</v>
      </c>
      <c r="O113" s="93">
        <f>4230.36/50000</f>
        <v>8.4607199999999994E-2</v>
      </c>
      <c r="P113" s="95">
        <v>5114839</v>
      </c>
      <c r="Q113" s="83"/>
      <c r="R113" s="93">
        <v>4.3275220499999989</v>
      </c>
      <c r="S113" s="94">
        <f>31.1536932027395%/50000</f>
        <v>6.2307386405479006E-6</v>
      </c>
      <c r="T113" s="94">
        <v>2.4369339856434784E-3</v>
      </c>
      <c r="U113" s="94">
        <f>R113/'סכום נכסי הקרן'!$C$42</f>
        <v>1.1203993110310319E-3</v>
      </c>
    </row>
    <row r="114" spans="2:21">
      <c r="B114" s="86" t="s">
        <v>535</v>
      </c>
      <c r="C114" s="83" t="s">
        <v>536</v>
      </c>
      <c r="D114" s="96" t="s">
        <v>117</v>
      </c>
      <c r="E114" s="96" t="s">
        <v>292</v>
      </c>
      <c r="F114" s="83" t="s">
        <v>311</v>
      </c>
      <c r="G114" s="96" t="s">
        <v>300</v>
      </c>
      <c r="H114" s="83" t="s">
        <v>482</v>
      </c>
      <c r="I114" s="83" t="s">
        <v>124</v>
      </c>
      <c r="J114" s="83"/>
      <c r="K114" s="93">
        <v>5.0200000005388565</v>
      </c>
      <c r="L114" s="96" t="s">
        <v>126</v>
      </c>
      <c r="M114" s="97">
        <v>1.89E-2</v>
      </c>
      <c r="N114" s="97">
        <v>1.4100000002462018E-2</v>
      </c>
      <c r="O114" s="93">
        <f>4212.7335/50000</f>
        <v>8.4254670000000004E-2</v>
      </c>
      <c r="P114" s="95">
        <v>5109996</v>
      </c>
      <c r="Q114" s="83"/>
      <c r="R114" s="93">
        <v>4.3054103339999994</v>
      </c>
      <c r="S114" s="94">
        <f>30.0909535714286%/50000</f>
        <v>6.0181907142857197E-6</v>
      </c>
      <c r="T114" s="94">
        <v>2.4244823351195267E-3</v>
      </c>
      <c r="U114" s="94">
        <f>R114/'סכום נכסי הקרן'!$C$42</f>
        <v>1.1146745680751609E-3</v>
      </c>
    </row>
    <row r="115" spans="2:21">
      <c r="B115" s="86" t="s">
        <v>537</v>
      </c>
      <c r="C115" s="83" t="s">
        <v>538</v>
      </c>
      <c r="D115" s="96" t="s">
        <v>117</v>
      </c>
      <c r="E115" s="96" t="s">
        <v>292</v>
      </c>
      <c r="F115" s="83" t="s">
        <v>311</v>
      </c>
      <c r="G115" s="96" t="s">
        <v>300</v>
      </c>
      <c r="H115" s="83" t="s">
        <v>474</v>
      </c>
      <c r="I115" s="83" t="s">
        <v>296</v>
      </c>
      <c r="J115" s="83"/>
      <c r="K115" s="93">
        <v>2.1799999999856037</v>
      </c>
      <c r="L115" s="96" t="s">
        <v>126</v>
      </c>
      <c r="M115" s="97">
        <v>4.4999999999999998E-2</v>
      </c>
      <c r="N115" s="97">
        <v>-3.9999999956810201E-4</v>
      </c>
      <c r="O115" s="93">
        <v>8211.8792959999973</v>
      </c>
      <c r="P115" s="95">
        <v>133.97</v>
      </c>
      <c r="Q115" s="93">
        <v>0.11228118599999999</v>
      </c>
      <c r="R115" s="93">
        <v>11.113735661999998</v>
      </c>
      <c r="S115" s="94">
        <v>4.8248854506767341E-6</v>
      </c>
      <c r="T115" s="94">
        <v>6.2584175953963594E-3</v>
      </c>
      <c r="U115" s="94">
        <f>R115/'סכום נכסי הקרן'!$C$42</f>
        <v>2.8773560561489941E-3</v>
      </c>
    </row>
    <row r="116" spans="2:21">
      <c r="B116" s="86" t="s">
        <v>539</v>
      </c>
      <c r="C116" s="83" t="s">
        <v>540</v>
      </c>
      <c r="D116" s="96" t="s">
        <v>117</v>
      </c>
      <c r="E116" s="96" t="s">
        <v>292</v>
      </c>
      <c r="F116" s="83" t="s">
        <v>449</v>
      </c>
      <c r="G116" s="96" t="s">
        <v>353</v>
      </c>
      <c r="H116" s="83" t="s">
        <v>474</v>
      </c>
      <c r="I116" s="83" t="s">
        <v>296</v>
      </c>
      <c r="J116" s="83"/>
      <c r="K116" s="93">
        <v>1.9800000000340958</v>
      </c>
      <c r="L116" s="96" t="s">
        <v>126</v>
      </c>
      <c r="M116" s="97">
        <v>4.9000000000000002E-2</v>
      </c>
      <c r="N116" s="97">
        <v>-1.2000000005770075E-3</v>
      </c>
      <c r="O116" s="93">
        <v>6523.1394209999989</v>
      </c>
      <c r="P116" s="95">
        <v>116.9</v>
      </c>
      <c r="Q116" s="83"/>
      <c r="R116" s="93">
        <v>7.6255502629999992</v>
      </c>
      <c r="S116" s="94">
        <v>9.8090363410622942E-6</v>
      </c>
      <c r="T116" s="94">
        <v>4.2941346988947795E-3</v>
      </c>
      <c r="U116" s="94">
        <f>R116/'סכום נכסי הקרן'!$C$42</f>
        <v>1.9742617512249773E-3</v>
      </c>
    </row>
    <row r="117" spans="2:21">
      <c r="B117" s="86" t="s">
        <v>541</v>
      </c>
      <c r="C117" s="83" t="s">
        <v>542</v>
      </c>
      <c r="D117" s="96" t="s">
        <v>117</v>
      </c>
      <c r="E117" s="96" t="s">
        <v>292</v>
      </c>
      <c r="F117" s="83" t="s">
        <v>449</v>
      </c>
      <c r="G117" s="96" t="s">
        <v>353</v>
      </c>
      <c r="H117" s="83" t="s">
        <v>474</v>
      </c>
      <c r="I117" s="83" t="s">
        <v>296</v>
      </c>
      <c r="J117" s="83"/>
      <c r="K117" s="93">
        <v>1.8599999999027386</v>
      </c>
      <c r="L117" s="96" t="s">
        <v>126</v>
      </c>
      <c r="M117" s="97">
        <v>5.8499999999999996E-2</v>
      </c>
      <c r="N117" s="97">
        <v>2.999999999189486E-4</v>
      </c>
      <c r="O117" s="93">
        <v>3996.0652889999997</v>
      </c>
      <c r="P117" s="95">
        <v>123.5</v>
      </c>
      <c r="Q117" s="83"/>
      <c r="R117" s="93">
        <v>4.9351405679999987</v>
      </c>
      <c r="S117" s="94">
        <v>4.2395158131494102E-6</v>
      </c>
      <c r="T117" s="94">
        <v>2.7790989012030707E-3</v>
      </c>
      <c r="U117" s="94">
        <f>R117/'סכום נכסי הקרן'!$C$42</f>
        <v>1.2777122862328326E-3</v>
      </c>
    </row>
    <row r="118" spans="2:21">
      <c r="B118" s="86" t="s">
        <v>543</v>
      </c>
      <c r="C118" s="83" t="s">
        <v>544</v>
      </c>
      <c r="D118" s="96" t="s">
        <v>117</v>
      </c>
      <c r="E118" s="96" t="s">
        <v>292</v>
      </c>
      <c r="F118" s="83" t="s">
        <v>449</v>
      </c>
      <c r="G118" s="96" t="s">
        <v>353</v>
      </c>
      <c r="H118" s="83" t="s">
        <v>474</v>
      </c>
      <c r="I118" s="83" t="s">
        <v>296</v>
      </c>
      <c r="J118" s="83"/>
      <c r="K118" s="93">
        <v>6.8099999991109703</v>
      </c>
      <c r="L118" s="96" t="s">
        <v>126</v>
      </c>
      <c r="M118" s="97">
        <v>2.2499999999999999E-2</v>
      </c>
      <c r="N118" s="97">
        <v>9.3999999991207402E-3</v>
      </c>
      <c r="O118" s="93">
        <v>3655.0188629999993</v>
      </c>
      <c r="P118" s="95">
        <v>112.02</v>
      </c>
      <c r="Q118" s="83"/>
      <c r="R118" s="93">
        <v>4.0943521439999992</v>
      </c>
      <c r="S118" s="94">
        <v>2.0039358429132941E-5</v>
      </c>
      <c r="T118" s="94">
        <v>2.3056302830174701E-3</v>
      </c>
      <c r="U118" s="94">
        <f>R118/'סכום נכסי הקרן'!$C$42</f>
        <v>1.0600314148037739E-3</v>
      </c>
    </row>
    <row r="119" spans="2:21">
      <c r="B119" s="86" t="s">
        <v>545</v>
      </c>
      <c r="C119" s="83" t="s">
        <v>546</v>
      </c>
      <c r="D119" s="96" t="s">
        <v>117</v>
      </c>
      <c r="E119" s="96" t="s">
        <v>292</v>
      </c>
      <c r="F119" s="83" t="s">
        <v>547</v>
      </c>
      <c r="G119" s="96" t="s">
        <v>420</v>
      </c>
      <c r="H119" s="83" t="s">
        <v>482</v>
      </c>
      <c r="I119" s="83" t="s">
        <v>124</v>
      </c>
      <c r="J119" s="83"/>
      <c r="K119" s="93">
        <v>1.7299999990981634</v>
      </c>
      <c r="L119" s="96" t="s">
        <v>126</v>
      </c>
      <c r="M119" s="97">
        <v>4.0500000000000001E-2</v>
      </c>
      <c r="N119" s="97">
        <v>4.0000000000000001E-3</v>
      </c>
      <c r="O119" s="93">
        <v>1063.0115429999998</v>
      </c>
      <c r="P119" s="95">
        <v>130.38999999999999</v>
      </c>
      <c r="Q119" s="83"/>
      <c r="R119" s="93">
        <v>1.3860607249999999</v>
      </c>
      <c r="S119" s="94">
        <v>9.7442464928426846E-6</v>
      </c>
      <c r="T119" s="94">
        <v>7.8052484722016381E-4</v>
      </c>
      <c r="U119" s="94">
        <f>R119/'סכום נכסי הקרן'!$C$42</f>
        <v>3.5885235555002491E-4</v>
      </c>
    </row>
    <row r="120" spans="2:21">
      <c r="B120" s="86" t="s">
        <v>548</v>
      </c>
      <c r="C120" s="83" t="s">
        <v>549</v>
      </c>
      <c r="D120" s="96" t="s">
        <v>117</v>
      </c>
      <c r="E120" s="96" t="s">
        <v>292</v>
      </c>
      <c r="F120" s="83" t="s">
        <v>550</v>
      </c>
      <c r="G120" s="96" t="s">
        <v>353</v>
      </c>
      <c r="H120" s="83" t="s">
        <v>482</v>
      </c>
      <c r="I120" s="83" t="s">
        <v>124</v>
      </c>
      <c r="J120" s="83"/>
      <c r="K120" s="93">
        <v>7.4600000000684323</v>
      </c>
      <c r="L120" s="96" t="s">
        <v>126</v>
      </c>
      <c r="M120" s="97">
        <v>1.9599999999999999E-2</v>
      </c>
      <c r="N120" s="97">
        <v>6.4000000000000003E-3</v>
      </c>
      <c r="O120" s="93">
        <v>6479.1160089999994</v>
      </c>
      <c r="P120" s="95">
        <v>112.77</v>
      </c>
      <c r="Q120" s="83"/>
      <c r="R120" s="93">
        <v>7.3064993749999987</v>
      </c>
      <c r="S120" s="94">
        <v>8.7994219058518552E-6</v>
      </c>
      <c r="T120" s="94">
        <v>4.1144693053661819E-3</v>
      </c>
      <c r="U120" s="94">
        <f>R120/'סכום נכסי הקרן'!$C$42</f>
        <v>1.8916591923081399E-3</v>
      </c>
    </row>
    <row r="121" spans="2:21">
      <c r="B121" s="86" t="s">
        <v>551</v>
      </c>
      <c r="C121" s="83" t="s">
        <v>552</v>
      </c>
      <c r="D121" s="96" t="s">
        <v>117</v>
      </c>
      <c r="E121" s="96" t="s">
        <v>292</v>
      </c>
      <c r="F121" s="83" t="s">
        <v>550</v>
      </c>
      <c r="G121" s="96" t="s">
        <v>353</v>
      </c>
      <c r="H121" s="83" t="s">
        <v>482</v>
      </c>
      <c r="I121" s="83" t="s">
        <v>124</v>
      </c>
      <c r="J121" s="83"/>
      <c r="K121" s="93">
        <v>3.3899999990363172</v>
      </c>
      <c r="L121" s="96" t="s">
        <v>126</v>
      </c>
      <c r="M121" s="97">
        <v>2.75E-2</v>
      </c>
      <c r="N121" s="97">
        <v>8.0000000126384616E-4</v>
      </c>
      <c r="O121" s="93">
        <v>1697.7784469999997</v>
      </c>
      <c r="P121" s="95">
        <v>111.85</v>
      </c>
      <c r="Q121" s="83"/>
      <c r="R121" s="93">
        <v>1.8989651969999997</v>
      </c>
      <c r="S121" s="94">
        <v>3.832242774655013E-6</v>
      </c>
      <c r="T121" s="94">
        <v>1.0693539565265679E-3</v>
      </c>
      <c r="U121" s="94">
        <f>R121/'סכום נכסי הקרן'!$C$42</f>
        <v>4.9164377992960381E-4</v>
      </c>
    </row>
    <row r="122" spans="2:21">
      <c r="B122" s="86" t="s">
        <v>553</v>
      </c>
      <c r="C122" s="83" t="s">
        <v>554</v>
      </c>
      <c r="D122" s="96" t="s">
        <v>117</v>
      </c>
      <c r="E122" s="96" t="s">
        <v>292</v>
      </c>
      <c r="F122" s="83" t="s">
        <v>331</v>
      </c>
      <c r="G122" s="96" t="s">
        <v>300</v>
      </c>
      <c r="H122" s="83" t="s">
        <v>482</v>
      </c>
      <c r="I122" s="83" t="s">
        <v>124</v>
      </c>
      <c r="J122" s="83"/>
      <c r="K122" s="93">
        <v>3.5099999998757907</v>
      </c>
      <c r="L122" s="96" t="s">
        <v>126</v>
      </c>
      <c r="M122" s="97">
        <v>1.4199999999999999E-2</v>
      </c>
      <c r="N122" s="97">
        <v>1.2899999998957783E-2</v>
      </c>
      <c r="O122" s="93">
        <f>6816.16755/50000</f>
        <v>0.13632335100000001</v>
      </c>
      <c r="P122" s="95">
        <v>5138001</v>
      </c>
      <c r="Q122" s="83"/>
      <c r="R122" s="93">
        <v>7.0042955369999991</v>
      </c>
      <c r="S122" s="94">
        <f>32.1623533713962%/50000</f>
        <v>6.4324706742792405E-6</v>
      </c>
      <c r="T122" s="94">
        <v>3.9442908995937385E-3</v>
      </c>
      <c r="U122" s="94">
        <f>R122/'סכום נכסי הקרן'!$C$42</f>
        <v>1.8134183496332577E-3</v>
      </c>
    </row>
    <row r="123" spans="2:21">
      <c r="B123" s="86" t="s">
        <v>555</v>
      </c>
      <c r="C123" s="83" t="s">
        <v>556</v>
      </c>
      <c r="D123" s="96" t="s">
        <v>117</v>
      </c>
      <c r="E123" s="96" t="s">
        <v>292</v>
      </c>
      <c r="F123" s="83" t="s">
        <v>331</v>
      </c>
      <c r="G123" s="96" t="s">
        <v>300</v>
      </c>
      <c r="H123" s="83" t="s">
        <v>482</v>
      </c>
      <c r="I123" s="83" t="s">
        <v>124</v>
      </c>
      <c r="J123" s="83"/>
      <c r="K123" s="93">
        <v>4.1099999998349555</v>
      </c>
      <c r="L123" s="96" t="s">
        <v>126</v>
      </c>
      <c r="M123" s="97">
        <v>1.5900000000000001E-2</v>
      </c>
      <c r="N123" s="97">
        <v>1.2099999999320403E-2</v>
      </c>
      <c r="O123" s="93">
        <f>4972.43565/50000</f>
        <v>9.9448713000000008E-2</v>
      </c>
      <c r="P123" s="95">
        <v>5178667</v>
      </c>
      <c r="Q123" s="83"/>
      <c r="R123" s="93">
        <v>5.1501178349999988</v>
      </c>
      <c r="S123" s="94">
        <f>33.216003006012%/50000</f>
        <v>6.6432006012024004E-6</v>
      </c>
      <c r="T123" s="94">
        <v>2.9001578818483691E-3</v>
      </c>
      <c r="U123" s="94">
        <f>R123/'סכום נכסי הקרן'!$C$42</f>
        <v>1.3333700920282149E-3</v>
      </c>
    </row>
    <row r="124" spans="2:21">
      <c r="B124" s="86" t="s">
        <v>557</v>
      </c>
      <c r="C124" s="83" t="s">
        <v>558</v>
      </c>
      <c r="D124" s="96" t="s">
        <v>117</v>
      </c>
      <c r="E124" s="96" t="s">
        <v>292</v>
      </c>
      <c r="F124" s="83" t="s">
        <v>559</v>
      </c>
      <c r="G124" s="96" t="s">
        <v>424</v>
      </c>
      <c r="H124" s="83" t="s">
        <v>474</v>
      </c>
      <c r="I124" s="83" t="s">
        <v>296</v>
      </c>
      <c r="J124" s="83"/>
      <c r="K124" s="93">
        <v>4.5600000001360685</v>
      </c>
      <c r="L124" s="96" t="s">
        <v>126</v>
      </c>
      <c r="M124" s="97">
        <v>1.9400000000000001E-2</v>
      </c>
      <c r="N124" s="97">
        <v>-3.0000000034016819E-4</v>
      </c>
      <c r="O124" s="93">
        <v>6585.989650999999</v>
      </c>
      <c r="P124" s="95">
        <v>111.59</v>
      </c>
      <c r="Q124" s="83"/>
      <c r="R124" s="93">
        <v>7.3493053249999996</v>
      </c>
      <c r="S124" s="94">
        <v>1.0936218691732805E-5</v>
      </c>
      <c r="T124" s="94">
        <v>4.1385743874749505E-3</v>
      </c>
      <c r="U124" s="94">
        <f>R124/'סכום נכסי הקרן'!$C$42</f>
        <v>1.9027416908682638E-3</v>
      </c>
    </row>
    <row r="125" spans="2:21">
      <c r="B125" s="86" t="s">
        <v>560</v>
      </c>
      <c r="C125" s="83" t="s">
        <v>561</v>
      </c>
      <c r="D125" s="96" t="s">
        <v>117</v>
      </c>
      <c r="E125" s="96" t="s">
        <v>292</v>
      </c>
      <c r="F125" s="83" t="s">
        <v>559</v>
      </c>
      <c r="G125" s="96" t="s">
        <v>424</v>
      </c>
      <c r="H125" s="83" t="s">
        <v>474</v>
      </c>
      <c r="I125" s="83" t="s">
        <v>296</v>
      </c>
      <c r="J125" s="83"/>
      <c r="K125" s="93">
        <v>6.0399999999023422</v>
      </c>
      <c r="L125" s="96" t="s">
        <v>126</v>
      </c>
      <c r="M125" s="97">
        <v>1.23E-2</v>
      </c>
      <c r="N125" s="97">
        <v>2.4000000001085102E-3</v>
      </c>
      <c r="O125" s="93">
        <v>17064.594058999995</v>
      </c>
      <c r="P125" s="95">
        <v>108.01</v>
      </c>
      <c r="Q125" s="83"/>
      <c r="R125" s="93">
        <v>18.431467444999996</v>
      </c>
      <c r="S125" s="94">
        <v>1.1691433403833015E-5</v>
      </c>
      <c r="T125" s="94">
        <v>1.0379212145667028E-2</v>
      </c>
      <c r="U125" s="94">
        <f>R125/'סכום נכסי הקרן'!$C$42</f>
        <v>4.7719233288872308E-3</v>
      </c>
    </row>
    <row r="126" spans="2:21">
      <c r="B126" s="86" t="s">
        <v>562</v>
      </c>
      <c r="C126" s="83" t="s">
        <v>563</v>
      </c>
      <c r="D126" s="96" t="s">
        <v>117</v>
      </c>
      <c r="E126" s="96" t="s">
        <v>292</v>
      </c>
      <c r="F126" s="83" t="s">
        <v>564</v>
      </c>
      <c r="G126" s="96" t="s">
        <v>420</v>
      </c>
      <c r="H126" s="83" t="s">
        <v>482</v>
      </c>
      <c r="I126" s="83" t="s">
        <v>124</v>
      </c>
      <c r="J126" s="83"/>
      <c r="K126" s="93">
        <v>9.9999999358615383E-3</v>
      </c>
      <c r="L126" s="96" t="s">
        <v>126</v>
      </c>
      <c r="M126" s="97">
        <v>3.6000000000000004E-2</v>
      </c>
      <c r="N126" s="97">
        <v>6.2400000000314162E-2</v>
      </c>
      <c r="O126" s="93">
        <v>0</v>
      </c>
      <c r="P126" s="95">
        <v>109.29</v>
      </c>
      <c r="Q126" s="93">
        <v>7.6397217489999987</v>
      </c>
      <c r="R126" s="93">
        <v>7.6397217489999987</v>
      </c>
      <c r="S126" s="94">
        <v>1.6896587585083341E-5</v>
      </c>
      <c r="T126" s="94">
        <v>4.302115010828827E-3</v>
      </c>
      <c r="U126" s="94">
        <f>R126/'סכום נכסי הקרן'!$C$42</f>
        <v>1.9779307615655915E-3</v>
      </c>
    </row>
    <row r="127" spans="2:21">
      <c r="B127" s="86" t="s">
        <v>565</v>
      </c>
      <c r="C127" s="83" t="s">
        <v>566</v>
      </c>
      <c r="D127" s="96" t="s">
        <v>117</v>
      </c>
      <c r="E127" s="96" t="s">
        <v>292</v>
      </c>
      <c r="F127" s="83" t="s">
        <v>564</v>
      </c>
      <c r="G127" s="96" t="s">
        <v>420</v>
      </c>
      <c r="H127" s="83" t="s">
        <v>482</v>
      </c>
      <c r="I127" s="83" t="s">
        <v>124</v>
      </c>
      <c r="J127" s="83"/>
      <c r="K127" s="93">
        <v>6.5900000010513136</v>
      </c>
      <c r="L127" s="96" t="s">
        <v>126</v>
      </c>
      <c r="M127" s="97">
        <v>2.2499999999999999E-2</v>
      </c>
      <c r="N127" s="97">
        <v>2.7000000009966573E-3</v>
      </c>
      <c r="O127" s="93">
        <v>2652.1120609999994</v>
      </c>
      <c r="P127" s="95">
        <v>117.28</v>
      </c>
      <c r="Q127" s="83"/>
      <c r="R127" s="93">
        <v>3.1103970469999993</v>
      </c>
      <c r="S127" s="94">
        <v>6.4825408584777511E-6</v>
      </c>
      <c r="T127" s="94">
        <v>1.7515409939227037E-3</v>
      </c>
      <c r="U127" s="94">
        <f>R127/'סכום נכסי הקרן'!$C$42</f>
        <v>8.0528456429049418E-4</v>
      </c>
    </row>
    <row r="128" spans="2:21">
      <c r="B128" s="86" t="s">
        <v>567</v>
      </c>
      <c r="C128" s="83" t="s">
        <v>568</v>
      </c>
      <c r="D128" s="96" t="s">
        <v>117</v>
      </c>
      <c r="E128" s="96" t="s">
        <v>292</v>
      </c>
      <c r="F128" s="83" t="s">
        <v>569</v>
      </c>
      <c r="G128" s="96" t="s">
        <v>122</v>
      </c>
      <c r="H128" s="83" t="s">
        <v>474</v>
      </c>
      <c r="I128" s="83" t="s">
        <v>296</v>
      </c>
      <c r="J128" s="83"/>
      <c r="K128" s="93">
        <v>1.7699999999593474</v>
      </c>
      <c r="L128" s="96" t="s">
        <v>126</v>
      </c>
      <c r="M128" s="97">
        <v>2.1499999999999998E-2</v>
      </c>
      <c r="N128" s="97">
        <v>1.2999999998257756E-3</v>
      </c>
      <c r="O128" s="93">
        <v>8159.9815649999991</v>
      </c>
      <c r="P128" s="95">
        <v>105.51</v>
      </c>
      <c r="Q128" s="83"/>
      <c r="R128" s="93">
        <v>8.6095962549999996</v>
      </c>
      <c r="S128" s="94">
        <v>9.3299203108096174E-6</v>
      </c>
      <c r="T128" s="94">
        <v>4.8482751731971693E-3</v>
      </c>
      <c r="U128" s="94">
        <f>R128/'סכום נכסי הקרן'!$C$42</f>
        <v>2.2290321345346709E-3</v>
      </c>
    </row>
    <row r="129" spans="2:21">
      <c r="B129" s="86" t="s">
        <v>570</v>
      </c>
      <c r="C129" s="83" t="s">
        <v>571</v>
      </c>
      <c r="D129" s="96" t="s">
        <v>117</v>
      </c>
      <c r="E129" s="96" t="s">
        <v>292</v>
      </c>
      <c r="F129" s="83" t="s">
        <v>569</v>
      </c>
      <c r="G129" s="96" t="s">
        <v>122</v>
      </c>
      <c r="H129" s="83" t="s">
        <v>474</v>
      </c>
      <c r="I129" s="83" t="s">
        <v>296</v>
      </c>
      <c r="J129" s="83"/>
      <c r="K129" s="93">
        <v>3.4099999997051906</v>
      </c>
      <c r="L129" s="96" t="s">
        <v>126</v>
      </c>
      <c r="M129" s="97">
        <v>1.8000000000000002E-2</v>
      </c>
      <c r="N129" s="97">
        <v>1.5000000000963431E-3</v>
      </c>
      <c r="O129" s="93">
        <v>4843.9354139999987</v>
      </c>
      <c r="P129" s="95">
        <v>107.14</v>
      </c>
      <c r="Q129" s="83"/>
      <c r="R129" s="93">
        <v>5.1897924329999991</v>
      </c>
      <c r="S129" s="94">
        <v>6.44567553609567E-6</v>
      </c>
      <c r="T129" s="94">
        <v>2.9224996227143561E-3</v>
      </c>
      <c r="U129" s="94">
        <f>R129/'סכום נכסי הקרן'!$C$42</f>
        <v>1.3436418807680629E-3</v>
      </c>
    </row>
    <row r="130" spans="2:21">
      <c r="B130" s="86" t="s">
        <v>572</v>
      </c>
      <c r="C130" s="83" t="s">
        <v>573</v>
      </c>
      <c r="D130" s="96" t="s">
        <v>117</v>
      </c>
      <c r="E130" s="96" t="s">
        <v>292</v>
      </c>
      <c r="F130" s="83" t="s">
        <v>574</v>
      </c>
      <c r="G130" s="96" t="s">
        <v>300</v>
      </c>
      <c r="H130" s="83" t="s">
        <v>575</v>
      </c>
      <c r="I130" s="83" t="s">
        <v>124</v>
      </c>
      <c r="J130" s="83"/>
      <c r="K130" s="93">
        <v>1.2599999940028632</v>
      </c>
      <c r="L130" s="96" t="s">
        <v>126</v>
      </c>
      <c r="M130" s="97">
        <v>4.1500000000000002E-2</v>
      </c>
      <c r="N130" s="97">
        <v>-2.9999999608882394E-3</v>
      </c>
      <c r="O130" s="93">
        <v>137.68312800000001</v>
      </c>
      <c r="P130" s="95">
        <v>111.42</v>
      </c>
      <c r="Q130" s="83"/>
      <c r="R130" s="93">
        <v>0.15340654199999998</v>
      </c>
      <c r="S130" s="94">
        <v>6.8636763565769559E-7</v>
      </c>
      <c r="T130" s="94">
        <v>8.6386992717886609E-5</v>
      </c>
      <c r="U130" s="94">
        <f>R130/'סכום נכסי הקרן'!$C$42</f>
        <v>3.9717090283677025E-5</v>
      </c>
    </row>
    <row r="131" spans="2:21">
      <c r="B131" s="86" t="s">
        <v>576</v>
      </c>
      <c r="C131" s="83" t="s">
        <v>577</v>
      </c>
      <c r="D131" s="96" t="s">
        <v>117</v>
      </c>
      <c r="E131" s="96" t="s">
        <v>292</v>
      </c>
      <c r="F131" s="83" t="s">
        <v>578</v>
      </c>
      <c r="G131" s="96" t="s">
        <v>122</v>
      </c>
      <c r="H131" s="83" t="s">
        <v>579</v>
      </c>
      <c r="I131" s="83" t="s">
        <v>296</v>
      </c>
      <c r="J131" s="83"/>
      <c r="K131" s="93">
        <v>2.4399999997550159</v>
      </c>
      <c r="L131" s="96" t="s">
        <v>126</v>
      </c>
      <c r="M131" s="97">
        <v>3.15E-2</v>
      </c>
      <c r="N131" s="97">
        <v>1.1599999999727795E-2</v>
      </c>
      <c r="O131" s="93">
        <v>4179.0214359999991</v>
      </c>
      <c r="P131" s="95">
        <v>105.49</v>
      </c>
      <c r="Q131" s="93"/>
      <c r="R131" s="93">
        <v>4.4084498319999996</v>
      </c>
      <c r="S131" s="94">
        <v>8.8043716904770408E-6</v>
      </c>
      <c r="T131" s="94">
        <v>2.482506407935018E-3</v>
      </c>
      <c r="U131" s="94">
        <f>R131/'סכום נכסי הקרן'!$C$42</f>
        <v>1.1413515858313579E-3</v>
      </c>
    </row>
    <row r="132" spans="2:21">
      <c r="B132" s="86" t="s">
        <v>580</v>
      </c>
      <c r="C132" s="83" t="s">
        <v>581</v>
      </c>
      <c r="D132" s="96" t="s">
        <v>117</v>
      </c>
      <c r="E132" s="96" t="s">
        <v>292</v>
      </c>
      <c r="F132" s="83" t="s">
        <v>578</v>
      </c>
      <c r="G132" s="96" t="s">
        <v>122</v>
      </c>
      <c r="H132" s="83" t="s">
        <v>579</v>
      </c>
      <c r="I132" s="83" t="s">
        <v>296</v>
      </c>
      <c r="J132" s="83"/>
      <c r="K132" s="93">
        <v>1.5600000003192995</v>
      </c>
      <c r="L132" s="96" t="s">
        <v>126</v>
      </c>
      <c r="M132" s="97">
        <v>2.8500000000000001E-2</v>
      </c>
      <c r="N132" s="97">
        <v>9.8000000001451353E-3</v>
      </c>
      <c r="O132" s="93">
        <v>2597.8253199999995</v>
      </c>
      <c r="P132" s="95">
        <v>106.09</v>
      </c>
      <c r="Q132" s="83"/>
      <c r="R132" s="93">
        <v>2.7560327519999994</v>
      </c>
      <c r="S132" s="94">
        <v>8.9078468937847144E-6</v>
      </c>
      <c r="T132" s="94">
        <v>1.5519897533266931E-3</v>
      </c>
      <c r="U132" s="94">
        <f>R132/'סכום נכסי הקרן'!$C$42</f>
        <v>7.1353933286596625E-4</v>
      </c>
    </row>
    <row r="133" spans="2:21">
      <c r="B133" s="86" t="s">
        <v>582</v>
      </c>
      <c r="C133" s="83" t="s">
        <v>583</v>
      </c>
      <c r="D133" s="96" t="s">
        <v>117</v>
      </c>
      <c r="E133" s="96" t="s">
        <v>292</v>
      </c>
      <c r="F133" s="83" t="s">
        <v>584</v>
      </c>
      <c r="G133" s="96" t="s">
        <v>353</v>
      </c>
      <c r="H133" s="83" t="s">
        <v>575</v>
      </c>
      <c r="I133" s="83" t="s">
        <v>124</v>
      </c>
      <c r="J133" s="83"/>
      <c r="K133" s="93">
        <v>4.8199999995764236</v>
      </c>
      <c r="L133" s="96" t="s">
        <v>126</v>
      </c>
      <c r="M133" s="97">
        <v>2.5000000000000001E-2</v>
      </c>
      <c r="N133" s="97">
        <v>7.9000000004887435E-3</v>
      </c>
      <c r="O133" s="93">
        <v>2205.8062409999998</v>
      </c>
      <c r="P133" s="95">
        <v>111.31</v>
      </c>
      <c r="Q133" s="83"/>
      <c r="R133" s="93">
        <v>2.4552829719999996</v>
      </c>
      <c r="S133" s="94">
        <v>9.2256113698491779E-6</v>
      </c>
      <c r="T133" s="94">
        <v>1.3826301633375908E-3</v>
      </c>
      <c r="U133" s="94">
        <f>R133/'סכום נכסי הקרן'!$C$42</f>
        <v>6.3567494710166166E-4</v>
      </c>
    </row>
    <row r="134" spans="2:21">
      <c r="B134" s="86" t="s">
        <v>585</v>
      </c>
      <c r="C134" s="83" t="s">
        <v>586</v>
      </c>
      <c r="D134" s="96" t="s">
        <v>117</v>
      </c>
      <c r="E134" s="96" t="s">
        <v>292</v>
      </c>
      <c r="F134" s="83" t="s">
        <v>584</v>
      </c>
      <c r="G134" s="96" t="s">
        <v>353</v>
      </c>
      <c r="H134" s="83" t="s">
        <v>575</v>
      </c>
      <c r="I134" s="83" t="s">
        <v>124</v>
      </c>
      <c r="J134" s="83"/>
      <c r="K134" s="93">
        <v>6.9599999997988284</v>
      </c>
      <c r="L134" s="96" t="s">
        <v>126</v>
      </c>
      <c r="M134" s="97">
        <v>1.9E-2</v>
      </c>
      <c r="N134" s="97">
        <v>1.5099999999535757E-2</v>
      </c>
      <c r="O134" s="93">
        <v>4939.0608109999994</v>
      </c>
      <c r="P134" s="95">
        <v>104.67</v>
      </c>
      <c r="Q134" s="83"/>
      <c r="R134" s="93">
        <v>5.1697148239999988</v>
      </c>
      <c r="S134" s="94">
        <v>1.9935953906898341E-5</v>
      </c>
      <c r="T134" s="94">
        <v>2.9111934278163859E-3</v>
      </c>
      <c r="U134" s="94">
        <f>R134/'סכום נכסי הקרן'!$C$42</f>
        <v>1.338443769925219E-3</v>
      </c>
    </row>
    <row r="135" spans="2:21">
      <c r="B135" s="86" t="s">
        <v>587</v>
      </c>
      <c r="C135" s="83" t="s">
        <v>588</v>
      </c>
      <c r="D135" s="96" t="s">
        <v>117</v>
      </c>
      <c r="E135" s="96" t="s">
        <v>292</v>
      </c>
      <c r="F135" s="83" t="s">
        <v>589</v>
      </c>
      <c r="G135" s="96" t="s">
        <v>353</v>
      </c>
      <c r="H135" s="83" t="s">
        <v>575</v>
      </c>
      <c r="I135" s="83" t="s">
        <v>124</v>
      </c>
      <c r="J135" s="83"/>
      <c r="K135" s="93">
        <v>1.2700000001197225</v>
      </c>
      <c r="L135" s="96" t="s">
        <v>126</v>
      </c>
      <c r="M135" s="97">
        <v>4.5999999999999999E-2</v>
      </c>
      <c r="N135" s="97">
        <v>-2.4000000010641989E-3</v>
      </c>
      <c r="O135" s="93">
        <v>1154.4795749999998</v>
      </c>
      <c r="P135" s="95">
        <v>130.22999999999999</v>
      </c>
      <c r="Q135" s="83"/>
      <c r="R135" s="93">
        <v>1.5034787659999995</v>
      </c>
      <c r="S135" s="94">
        <v>6.0109364167464422E-6</v>
      </c>
      <c r="T135" s="94">
        <v>8.4664583085341377E-4</v>
      </c>
      <c r="U135" s="94">
        <f>R135/'סכום נכסי הקרן'!$C$42</f>
        <v>3.8925199088845448E-4</v>
      </c>
    </row>
    <row r="136" spans="2:21">
      <c r="B136" s="86" t="s">
        <v>590</v>
      </c>
      <c r="C136" s="83" t="s">
        <v>591</v>
      </c>
      <c r="D136" s="96" t="s">
        <v>117</v>
      </c>
      <c r="E136" s="96" t="s">
        <v>292</v>
      </c>
      <c r="F136" s="83" t="s">
        <v>592</v>
      </c>
      <c r="G136" s="96" t="s">
        <v>353</v>
      </c>
      <c r="H136" s="83" t="s">
        <v>575</v>
      </c>
      <c r="I136" s="83" t="s">
        <v>124</v>
      </c>
      <c r="J136" s="83"/>
      <c r="K136" s="93">
        <v>6.5900000000513286</v>
      </c>
      <c r="L136" s="96" t="s">
        <v>126</v>
      </c>
      <c r="M136" s="97">
        <v>2.6000000000000002E-2</v>
      </c>
      <c r="N136" s="97">
        <v>8.4999999998884197E-3</v>
      </c>
      <c r="O136" s="93">
        <v>7853.1966689999981</v>
      </c>
      <c r="P136" s="95">
        <v>114.12</v>
      </c>
      <c r="Q136" s="83"/>
      <c r="R136" s="93">
        <v>8.9620677059999974</v>
      </c>
      <c r="S136" s="94">
        <v>1.3349020409058268E-5</v>
      </c>
      <c r="T136" s="94">
        <v>5.0467605068330694E-3</v>
      </c>
      <c r="U136" s="94">
        <f>R136/'סכום נכסי הקרן'!$C$42</f>
        <v>2.3202873069626206E-3</v>
      </c>
    </row>
    <row r="137" spans="2:21">
      <c r="B137" s="86" t="s">
        <v>593</v>
      </c>
      <c r="C137" s="83" t="s">
        <v>594</v>
      </c>
      <c r="D137" s="96" t="s">
        <v>117</v>
      </c>
      <c r="E137" s="96" t="s">
        <v>292</v>
      </c>
      <c r="F137" s="83" t="s">
        <v>592</v>
      </c>
      <c r="G137" s="96" t="s">
        <v>353</v>
      </c>
      <c r="H137" s="83" t="s">
        <v>575</v>
      </c>
      <c r="I137" s="83" t="s">
        <v>124</v>
      </c>
      <c r="J137" s="83"/>
      <c r="K137" s="93">
        <v>3.4899999935971602</v>
      </c>
      <c r="L137" s="96" t="s">
        <v>126</v>
      </c>
      <c r="M137" s="97">
        <v>4.4000000000000004E-2</v>
      </c>
      <c r="N137" s="97">
        <v>1.8000000091469136E-3</v>
      </c>
      <c r="O137" s="93">
        <v>148.81944899999996</v>
      </c>
      <c r="P137" s="95">
        <v>117.54</v>
      </c>
      <c r="Q137" s="83"/>
      <c r="R137" s="93">
        <v>0.17492238799999998</v>
      </c>
      <c r="S137" s="94">
        <v>5.7370201077863683E-7</v>
      </c>
      <c r="T137" s="94">
        <v>9.8503094205404466E-5</v>
      </c>
      <c r="U137" s="94">
        <f>R137/'סכום נכסי הקרן'!$C$42</f>
        <v>4.5287561966114731E-5</v>
      </c>
    </row>
    <row r="138" spans="2:21">
      <c r="B138" s="86" t="s">
        <v>595</v>
      </c>
      <c r="C138" s="83" t="s">
        <v>596</v>
      </c>
      <c r="D138" s="96" t="s">
        <v>117</v>
      </c>
      <c r="E138" s="96" t="s">
        <v>292</v>
      </c>
      <c r="F138" s="83" t="s">
        <v>592</v>
      </c>
      <c r="G138" s="96" t="s">
        <v>353</v>
      </c>
      <c r="H138" s="83" t="s">
        <v>575</v>
      </c>
      <c r="I138" s="83" t="s">
        <v>124</v>
      </c>
      <c r="J138" s="83"/>
      <c r="K138" s="93">
        <v>5.5800000002413572</v>
      </c>
      <c r="L138" s="96" t="s">
        <v>126</v>
      </c>
      <c r="M138" s="97">
        <v>2.4E-2</v>
      </c>
      <c r="N138" s="97">
        <v>2.600000000301696E-3</v>
      </c>
      <c r="O138" s="127">
        <v>1163.0171940776402</v>
      </c>
      <c r="P138" s="95">
        <v>114</v>
      </c>
      <c r="Q138" s="93"/>
      <c r="R138" s="93">
        <v>1.3258395959999998</v>
      </c>
      <c r="S138" s="94">
        <v>2.3684281626341968E-6</v>
      </c>
      <c r="T138" s="94">
        <v>7.4661284995745307E-4</v>
      </c>
      <c r="U138" s="94">
        <f>R138/'סכום נכסי הקרן'!$C$42</f>
        <v>3.4326105164410699E-4</v>
      </c>
    </row>
    <row r="139" spans="2:21">
      <c r="B139" s="86" t="s">
        <v>597</v>
      </c>
      <c r="C139" s="83" t="s">
        <v>598</v>
      </c>
      <c r="D139" s="96" t="s">
        <v>117</v>
      </c>
      <c r="E139" s="96" t="s">
        <v>292</v>
      </c>
      <c r="F139" s="83" t="s">
        <v>527</v>
      </c>
      <c r="G139" s="96" t="s">
        <v>353</v>
      </c>
      <c r="H139" s="83" t="s">
        <v>579</v>
      </c>
      <c r="I139" s="83" t="s">
        <v>296</v>
      </c>
      <c r="J139" s="83"/>
      <c r="K139" s="93">
        <v>6.4200000021673764</v>
      </c>
      <c r="L139" s="96" t="s">
        <v>126</v>
      </c>
      <c r="M139" s="97">
        <v>2.81E-2</v>
      </c>
      <c r="N139" s="97">
        <v>9.4999999962196973E-3</v>
      </c>
      <c r="O139" s="93">
        <v>687.92218400000002</v>
      </c>
      <c r="P139" s="95">
        <v>115.36</v>
      </c>
      <c r="Q139" s="83"/>
      <c r="R139" s="93">
        <v>0.79358703399999975</v>
      </c>
      <c r="S139" s="94">
        <v>1.3140297791301591E-6</v>
      </c>
      <c r="T139" s="94">
        <v>4.4688835582492448E-4</v>
      </c>
      <c r="U139" s="94">
        <f>R139/'סכום נכסי הקרן'!$C$42</f>
        <v>2.0546038954018963E-4</v>
      </c>
    </row>
    <row r="140" spans="2:21">
      <c r="B140" s="86" t="s">
        <v>599</v>
      </c>
      <c r="C140" s="83" t="s">
        <v>600</v>
      </c>
      <c r="D140" s="96" t="s">
        <v>117</v>
      </c>
      <c r="E140" s="96" t="s">
        <v>292</v>
      </c>
      <c r="F140" s="83" t="s">
        <v>527</v>
      </c>
      <c r="G140" s="96" t="s">
        <v>353</v>
      </c>
      <c r="H140" s="83" t="s">
        <v>579</v>
      </c>
      <c r="I140" s="83" t="s">
        <v>296</v>
      </c>
      <c r="J140" s="83"/>
      <c r="K140" s="93">
        <v>4.6700000006662936</v>
      </c>
      <c r="L140" s="96" t="s">
        <v>126</v>
      </c>
      <c r="M140" s="97">
        <v>3.7000000000000005E-2</v>
      </c>
      <c r="N140" s="97">
        <v>5.4000000001876887E-3</v>
      </c>
      <c r="O140" s="93">
        <v>1815.0128919999997</v>
      </c>
      <c r="P140" s="95">
        <v>117.42</v>
      </c>
      <c r="Q140" s="83"/>
      <c r="R140" s="93">
        <v>2.131188174</v>
      </c>
      <c r="S140" s="94">
        <v>2.8400286028749864E-6</v>
      </c>
      <c r="T140" s="94">
        <v>1.2001244201683659E-3</v>
      </c>
      <c r="U140" s="94">
        <f>R140/'סכום נכסי הקרן'!$C$42</f>
        <v>5.5176651539582181E-4</v>
      </c>
    </row>
    <row r="141" spans="2:21">
      <c r="B141" s="86" t="s">
        <v>601</v>
      </c>
      <c r="C141" s="83" t="s">
        <v>602</v>
      </c>
      <c r="D141" s="96" t="s">
        <v>117</v>
      </c>
      <c r="E141" s="96" t="s">
        <v>292</v>
      </c>
      <c r="F141" s="83" t="s">
        <v>603</v>
      </c>
      <c r="G141" s="96" t="s">
        <v>353</v>
      </c>
      <c r="H141" s="83" t="s">
        <v>575</v>
      </c>
      <c r="I141" s="83" t="s">
        <v>124</v>
      </c>
      <c r="J141" s="83"/>
      <c r="K141" s="93">
        <v>0.74999999999999989</v>
      </c>
      <c r="L141" s="96" t="s">
        <v>126</v>
      </c>
      <c r="M141" s="97">
        <v>4.4999999999999998E-2</v>
      </c>
      <c r="N141" s="97">
        <v>-8.0000000287815272E-4</v>
      </c>
      <c r="O141" s="93">
        <v>1466.3995999999997</v>
      </c>
      <c r="P141" s="95">
        <v>113.73</v>
      </c>
      <c r="Q141" s="83"/>
      <c r="R141" s="93">
        <v>1.6677363439999999</v>
      </c>
      <c r="S141" s="94">
        <v>8.4397099280575519E-6</v>
      </c>
      <c r="T141" s="94">
        <v>9.3914330853297535E-4</v>
      </c>
      <c r="U141" s="94">
        <f>R141/'סכום נכסי הקרן'!$C$42</f>
        <v>4.3177842405193805E-4</v>
      </c>
    </row>
    <row r="142" spans="2:21">
      <c r="B142" s="86" t="s">
        <v>604</v>
      </c>
      <c r="C142" s="83" t="s">
        <v>605</v>
      </c>
      <c r="D142" s="96" t="s">
        <v>117</v>
      </c>
      <c r="E142" s="96" t="s">
        <v>292</v>
      </c>
      <c r="F142" s="83" t="s">
        <v>603</v>
      </c>
      <c r="G142" s="96" t="s">
        <v>353</v>
      </c>
      <c r="H142" s="83" t="s">
        <v>575</v>
      </c>
      <c r="I142" s="83" t="s">
        <v>124</v>
      </c>
      <c r="J142" s="83"/>
      <c r="K142" s="93">
        <v>2.7183098591549295</v>
      </c>
      <c r="L142" s="96" t="s">
        <v>126</v>
      </c>
      <c r="M142" s="97">
        <v>3.3000000000000002E-2</v>
      </c>
      <c r="N142" s="97">
        <v>1.4084507042253524E-3</v>
      </c>
      <c r="O142" s="93">
        <v>6.3999999999999984E-5</v>
      </c>
      <c r="P142" s="95">
        <v>110.61</v>
      </c>
      <c r="Q142" s="83"/>
      <c r="R142" s="93">
        <v>7.0999999999999987E-8</v>
      </c>
      <c r="S142" s="94">
        <v>1.1607443164109203E-13</v>
      </c>
      <c r="T142" s="94">
        <v>3.9981844339923577E-11</v>
      </c>
      <c r="U142" s="94">
        <f>R142/'סכום נכסי הקרן'!$C$42</f>
        <v>1.838196320298432E-11</v>
      </c>
    </row>
    <row r="143" spans="2:21">
      <c r="B143" s="86" t="s">
        <v>606</v>
      </c>
      <c r="C143" s="83" t="s">
        <v>607</v>
      </c>
      <c r="D143" s="96" t="s">
        <v>117</v>
      </c>
      <c r="E143" s="96" t="s">
        <v>292</v>
      </c>
      <c r="F143" s="83" t="s">
        <v>603</v>
      </c>
      <c r="G143" s="96" t="s">
        <v>353</v>
      </c>
      <c r="H143" s="83" t="s">
        <v>575</v>
      </c>
      <c r="I143" s="83" t="s">
        <v>124</v>
      </c>
      <c r="J143" s="83"/>
      <c r="K143" s="93">
        <v>4.6600000001828885</v>
      </c>
      <c r="L143" s="96" t="s">
        <v>126</v>
      </c>
      <c r="M143" s="97">
        <v>1.6E-2</v>
      </c>
      <c r="N143" s="97">
        <v>-2.899999998171106E-3</v>
      </c>
      <c r="O143" s="93">
        <v>975.69347599999992</v>
      </c>
      <c r="P143" s="95">
        <v>112.08</v>
      </c>
      <c r="Q143" s="83"/>
      <c r="R143" s="93">
        <v>1.09355728</v>
      </c>
      <c r="S143" s="94">
        <v>6.0598248767840307E-6</v>
      </c>
      <c r="T143" s="94">
        <v>6.1580897106690465E-4</v>
      </c>
      <c r="U143" s="94">
        <f>R143/'סכום נכסי הקרן'!$C$42</f>
        <v>2.831229532579665E-4</v>
      </c>
    </row>
    <row r="144" spans="2:21">
      <c r="B144" s="86" t="s">
        <v>608</v>
      </c>
      <c r="C144" s="83" t="s">
        <v>609</v>
      </c>
      <c r="D144" s="96" t="s">
        <v>117</v>
      </c>
      <c r="E144" s="96" t="s">
        <v>292</v>
      </c>
      <c r="F144" s="83" t="s">
        <v>574</v>
      </c>
      <c r="G144" s="96" t="s">
        <v>300</v>
      </c>
      <c r="H144" s="83" t="s">
        <v>610</v>
      </c>
      <c r="I144" s="83" t="s">
        <v>124</v>
      </c>
      <c r="J144" s="83"/>
      <c r="K144" s="93">
        <v>0.94000000012292906</v>
      </c>
      <c r="L144" s="96" t="s">
        <v>126</v>
      </c>
      <c r="M144" s="97">
        <v>5.2999999999999999E-2</v>
      </c>
      <c r="N144" s="97">
        <v>5.4000000012292913E-3</v>
      </c>
      <c r="O144" s="93">
        <v>1412.7756789999999</v>
      </c>
      <c r="P144" s="95">
        <v>115.16</v>
      </c>
      <c r="Q144" s="83"/>
      <c r="R144" s="93">
        <v>1.6269525699999998</v>
      </c>
      <c r="S144" s="94">
        <v>5.4336272201410733E-6</v>
      </c>
      <c r="T144" s="94">
        <v>9.1617696341096655E-4</v>
      </c>
      <c r="U144" s="94">
        <f>R144/'סכום נכסי הקרן'!$C$42</f>
        <v>4.2121946865832072E-4</v>
      </c>
    </row>
    <row r="145" spans="2:21">
      <c r="B145" s="86" t="s">
        <v>611</v>
      </c>
      <c r="C145" s="83" t="s">
        <v>612</v>
      </c>
      <c r="D145" s="96" t="s">
        <v>117</v>
      </c>
      <c r="E145" s="96" t="s">
        <v>292</v>
      </c>
      <c r="F145" s="83" t="s">
        <v>613</v>
      </c>
      <c r="G145" s="96" t="s">
        <v>614</v>
      </c>
      <c r="H145" s="83" t="s">
        <v>610</v>
      </c>
      <c r="I145" s="83" t="s">
        <v>124</v>
      </c>
      <c r="J145" s="83"/>
      <c r="K145" s="93">
        <v>1.240008797285409</v>
      </c>
      <c r="L145" s="96" t="s">
        <v>126</v>
      </c>
      <c r="M145" s="97">
        <v>5.3499999999999999E-2</v>
      </c>
      <c r="N145" s="97">
        <v>5.3000502702023368E-3</v>
      </c>
      <c r="O145" s="93">
        <v>2.8906999999999995E-2</v>
      </c>
      <c r="P145" s="95">
        <v>110.11</v>
      </c>
      <c r="Q145" s="83"/>
      <c r="R145" s="93">
        <v>3.1827999999999994E-5</v>
      </c>
      <c r="S145" s="94">
        <v>1.6405428087208637E-10</v>
      </c>
      <c r="T145" s="94">
        <v>1.7923128755649122E-8</v>
      </c>
      <c r="U145" s="94">
        <f>R145/'סכום נכסי הקרן'!$C$42</f>
        <v>8.2402975327406327E-9</v>
      </c>
    </row>
    <row r="146" spans="2:21">
      <c r="B146" s="86" t="s">
        <v>615</v>
      </c>
      <c r="C146" s="83" t="s">
        <v>616</v>
      </c>
      <c r="D146" s="96" t="s">
        <v>117</v>
      </c>
      <c r="E146" s="96" t="s">
        <v>292</v>
      </c>
      <c r="F146" s="83" t="s">
        <v>617</v>
      </c>
      <c r="G146" s="96" t="s">
        <v>353</v>
      </c>
      <c r="H146" s="83" t="s">
        <v>618</v>
      </c>
      <c r="I146" s="83" t="s">
        <v>296</v>
      </c>
      <c r="J146" s="83"/>
      <c r="K146" s="93">
        <v>0.66999999695014212</v>
      </c>
      <c r="L146" s="96" t="s">
        <v>126</v>
      </c>
      <c r="M146" s="97">
        <v>4.8499999999999995E-2</v>
      </c>
      <c r="N146" s="97">
        <v>6.6999999695014209E-3</v>
      </c>
      <c r="O146" s="93">
        <v>66.904629999999983</v>
      </c>
      <c r="P146" s="95">
        <v>127.42</v>
      </c>
      <c r="Q146" s="83"/>
      <c r="R146" s="93">
        <v>8.5249878000000001E-2</v>
      </c>
      <c r="S146" s="94">
        <v>9.8380552019631314E-7</v>
      </c>
      <c r="T146" s="94">
        <v>4.8006300735119385E-5</v>
      </c>
      <c r="U146" s="94">
        <f>R146/'סכום נכסי הקרן'!$C$42</f>
        <v>2.207126930218173E-5</v>
      </c>
    </row>
    <row r="147" spans="2:21">
      <c r="B147" s="86" t="s">
        <v>619</v>
      </c>
      <c r="C147" s="83" t="s">
        <v>620</v>
      </c>
      <c r="D147" s="96" t="s">
        <v>117</v>
      </c>
      <c r="E147" s="96" t="s">
        <v>292</v>
      </c>
      <c r="F147" s="83" t="s">
        <v>621</v>
      </c>
      <c r="G147" s="96" t="s">
        <v>353</v>
      </c>
      <c r="H147" s="83" t="s">
        <v>618</v>
      </c>
      <c r="I147" s="83" t="s">
        <v>296</v>
      </c>
      <c r="J147" s="83"/>
      <c r="K147" s="93">
        <v>1</v>
      </c>
      <c r="L147" s="96" t="s">
        <v>126</v>
      </c>
      <c r="M147" s="97">
        <v>4.2500000000000003E-2</v>
      </c>
      <c r="N147" s="97">
        <v>6.599999957941461E-3</v>
      </c>
      <c r="O147" s="93">
        <v>41.907790999999996</v>
      </c>
      <c r="P147" s="95">
        <v>113.47</v>
      </c>
      <c r="Q147" s="83"/>
      <c r="R147" s="93">
        <v>4.7552769999999987E-2</v>
      </c>
      <c r="S147" s="94">
        <v>4.0833232235470136E-7</v>
      </c>
      <c r="T147" s="94">
        <v>2.6778133071439261E-5</v>
      </c>
      <c r="U147" s="94">
        <f>R147/'סכום נכסי הקרן'!$C$42</f>
        <v>1.2311454483661642E-5</v>
      </c>
    </row>
    <row r="148" spans="2:21">
      <c r="B148" s="86" t="s">
        <v>622</v>
      </c>
      <c r="C148" s="83" t="s">
        <v>623</v>
      </c>
      <c r="D148" s="96" t="s">
        <v>117</v>
      </c>
      <c r="E148" s="96" t="s">
        <v>292</v>
      </c>
      <c r="F148" s="83" t="s">
        <v>624</v>
      </c>
      <c r="G148" s="96" t="s">
        <v>424</v>
      </c>
      <c r="H148" s="83" t="s">
        <v>618</v>
      </c>
      <c r="I148" s="83" t="s">
        <v>296</v>
      </c>
      <c r="J148" s="83"/>
      <c r="K148" s="93">
        <v>0.51000000029819481</v>
      </c>
      <c r="L148" s="96" t="s">
        <v>126</v>
      </c>
      <c r="M148" s="97">
        <v>4.8000000000000001E-2</v>
      </c>
      <c r="N148" s="97">
        <v>6.0000000219722488E-4</v>
      </c>
      <c r="O148" s="93">
        <v>1551.7957409999997</v>
      </c>
      <c r="P148" s="95">
        <v>123.18</v>
      </c>
      <c r="Q148" s="83"/>
      <c r="R148" s="93">
        <v>1.9115019929999999</v>
      </c>
      <c r="S148" s="94">
        <v>7.5850429005299288E-6</v>
      </c>
      <c r="T148" s="94">
        <v>1.0764137343602775E-3</v>
      </c>
      <c r="U148" s="94">
        <f>R148/'סכום נכסי הקרן'!$C$42</f>
        <v>4.9488956757404493E-4</v>
      </c>
    </row>
    <row r="149" spans="2:21">
      <c r="B149" s="86" t="s">
        <v>625</v>
      </c>
      <c r="C149" s="83" t="s">
        <v>626</v>
      </c>
      <c r="D149" s="96" t="s">
        <v>117</v>
      </c>
      <c r="E149" s="96" t="s">
        <v>292</v>
      </c>
      <c r="F149" s="83" t="s">
        <v>347</v>
      </c>
      <c r="G149" s="96" t="s">
        <v>300</v>
      </c>
      <c r="H149" s="83" t="s">
        <v>618</v>
      </c>
      <c r="I149" s="83" t="s">
        <v>296</v>
      </c>
      <c r="J149" s="83"/>
      <c r="K149" s="93">
        <v>2.1600000000151431</v>
      </c>
      <c r="L149" s="96" t="s">
        <v>126</v>
      </c>
      <c r="M149" s="97">
        <v>5.0999999999999997E-2</v>
      </c>
      <c r="N149" s="97">
        <v>1.0000000000946448E-3</v>
      </c>
      <c r="O149" s="93">
        <v>7712.7054179999986</v>
      </c>
      <c r="P149" s="95">
        <v>135.44</v>
      </c>
      <c r="Q149" s="93">
        <v>0.11974909199999997</v>
      </c>
      <c r="R149" s="93">
        <v>10.565837998999998</v>
      </c>
      <c r="S149" s="94">
        <v>6.7228211683520692E-6</v>
      </c>
      <c r="T149" s="94">
        <v>5.9498829605192623E-3</v>
      </c>
      <c r="U149" s="94">
        <f>R149/'סכום נכסי הקרן'!$C$42</f>
        <v>2.7355048634691756E-3</v>
      </c>
    </row>
    <row r="150" spans="2:21">
      <c r="B150" s="86" t="s">
        <v>627</v>
      </c>
      <c r="C150" s="83" t="s">
        <v>628</v>
      </c>
      <c r="D150" s="96" t="s">
        <v>117</v>
      </c>
      <c r="E150" s="96" t="s">
        <v>292</v>
      </c>
      <c r="F150" s="83" t="s">
        <v>516</v>
      </c>
      <c r="G150" s="96" t="s">
        <v>300</v>
      </c>
      <c r="H150" s="83" t="s">
        <v>618</v>
      </c>
      <c r="I150" s="83" t="s">
        <v>296</v>
      </c>
      <c r="J150" s="83"/>
      <c r="K150" s="93">
        <v>1.2399999992746442</v>
      </c>
      <c r="L150" s="96" t="s">
        <v>126</v>
      </c>
      <c r="M150" s="97">
        <v>2.4E-2</v>
      </c>
      <c r="N150" s="97">
        <v>2.3000000049220588E-3</v>
      </c>
      <c r="O150" s="93">
        <v>364.16731499999992</v>
      </c>
      <c r="P150" s="95">
        <v>106</v>
      </c>
      <c r="Q150" s="83"/>
      <c r="R150" s="93">
        <v>0.3860173469999999</v>
      </c>
      <c r="S150" s="94">
        <v>4.1841939366185701E-6</v>
      </c>
      <c r="T150" s="94">
        <v>2.1737585183470795E-4</v>
      </c>
      <c r="U150" s="94">
        <f>R150/'סכום נכסי הקרן'!$C$42</f>
        <v>9.9940234764332793E-5</v>
      </c>
    </row>
    <row r="151" spans="2:21">
      <c r="B151" s="86" t="s">
        <v>629</v>
      </c>
      <c r="C151" s="83" t="s">
        <v>630</v>
      </c>
      <c r="D151" s="96" t="s">
        <v>117</v>
      </c>
      <c r="E151" s="96" t="s">
        <v>292</v>
      </c>
      <c r="F151" s="83" t="s">
        <v>631</v>
      </c>
      <c r="G151" s="96" t="s">
        <v>353</v>
      </c>
      <c r="H151" s="83" t="s">
        <v>618</v>
      </c>
      <c r="I151" s="83" t="s">
        <v>296</v>
      </c>
      <c r="J151" s="83"/>
      <c r="K151" s="93">
        <v>4.0000000056771519E-2</v>
      </c>
      <c r="L151" s="96" t="s">
        <v>126</v>
      </c>
      <c r="M151" s="97">
        <v>5.4000000000000006E-2</v>
      </c>
      <c r="N151" s="97">
        <v>0.15480000000681257</v>
      </c>
      <c r="O151" s="93">
        <v>1103.3176629999998</v>
      </c>
      <c r="P151" s="95">
        <v>127.72</v>
      </c>
      <c r="Q151" s="83"/>
      <c r="R151" s="93">
        <v>1.4091573479999997</v>
      </c>
      <c r="S151" s="94">
        <v>1.082823262027787E-5</v>
      </c>
      <c r="T151" s="94">
        <v>7.9353112307317631E-4</v>
      </c>
      <c r="U151" s="94">
        <f>R151/'סכום נכסי הקרן'!$C$42</f>
        <v>3.648320918049432E-4</v>
      </c>
    </row>
    <row r="152" spans="2:21">
      <c r="B152" s="86" t="s">
        <v>632</v>
      </c>
      <c r="C152" s="83" t="s">
        <v>633</v>
      </c>
      <c r="D152" s="96" t="s">
        <v>117</v>
      </c>
      <c r="E152" s="96" t="s">
        <v>292</v>
      </c>
      <c r="F152" s="83" t="s">
        <v>530</v>
      </c>
      <c r="G152" s="96" t="s">
        <v>353</v>
      </c>
      <c r="H152" s="83" t="s">
        <v>618</v>
      </c>
      <c r="I152" s="83" t="s">
        <v>296</v>
      </c>
      <c r="J152" s="83"/>
      <c r="K152" s="93">
        <v>4.370000000026951</v>
      </c>
      <c r="L152" s="96" t="s">
        <v>126</v>
      </c>
      <c r="M152" s="97">
        <v>2.0499999999999997E-2</v>
      </c>
      <c r="N152" s="97">
        <v>3.7999999929926487E-3</v>
      </c>
      <c r="O152" s="93">
        <v>336.45167899999996</v>
      </c>
      <c r="P152" s="95">
        <v>110.28</v>
      </c>
      <c r="Q152" s="83"/>
      <c r="R152" s="93">
        <v>0.37103892699999996</v>
      </c>
      <c r="S152" s="94">
        <v>5.9304601189167202E-7</v>
      </c>
      <c r="T152" s="94">
        <v>2.0894113554037E-4</v>
      </c>
      <c r="U152" s="94">
        <f>R152/'סכום נכסי הקרן'!$C$42</f>
        <v>9.606230849279979E-5</v>
      </c>
    </row>
    <row r="153" spans="2:21">
      <c r="B153" s="86" t="s">
        <v>634</v>
      </c>
      <c r="C153" s="83" t="s">
        <v>635</v>
      </c>
      <c r="D153" s="96" t="s">
        <v>117</v>
      </c>
      <c r="E153" s="96" t="s">
        <v>292</v>
      </c>
      <c r="F153" s="83" t="s">
        <v>530</v>
      </c>
      <c r="G153" s="96" t="s">
        <v>353</v>
      </c>
      <c r="H153" s="83" t="s">
        <v>618</v>
      </c>
      <c r="I153" s="83" t="s">
        <v>296</v>
      </c>
      <c r="J153" s="83"/>
      <c r="K153" s="93">
        <v>5.2700000000488787</v>
      </c>
      <c r="L153" s="96" t="s">
        <v>126</v>
      </c>
      <c r="M153" s="97">
        <v>2.0499999999999997E-2</v>
      </c>
      <c r="N153" s="97">
        <v>6.2000000007109502E-3</v>
      </c>
      <c r="O153" s="93">
        <v>4085.1499999999996</v>
      </c>
      <c r="P153" s="95">
        <v>110.18</v>
      </c>
      <c r="Q153" s="83"/>
      <c r="R153" s="93">
        <v>4.5010183139999986</v>
      </c>
      <c r="S153" s="94">
        <v>8.1414953893126119E-6</v>
      </c>
      <c r="T153" s="94">
        <v>2.5346339943872289E-3</v>
      </c>
      <c r="U153" s="94">
        <f>R153/'סכום נכסי הקרן'!$C$42</f>
        <v>1.1653176482240353E-3</v>
      </c>
    </row>
    <row r="154" spans="2:21">
      <c r="B154" s="86" t="s">
        <v>636</v>
      </c>
      <c r="C154" s="83" t="s">
        <v>637</v>
      </c>
      <c r="D154" s="96" t="s">
        <v>117</v>
      </c>
      <c r="E154" s="96" t="s">
        <v>292</v>
      </c>
      <c r="F154" s="83" t="s">
        <v>638</v>
      </c>
      <c r="G154" s="96" t="s">
        <v>353</v>
      </c>
      <c r="H154" s="83" t="s">
        <v>610</v>
      </c>
      <c r="I154" s="83" t="s">
        <v>124</v>
      </c>
      <c r="J154" s="83"/>
      <c r="K154" s="93">
        <v>2.1898734177215191</v>
      </c>
      <c r="L154" s="96" t="s">
        <v>126</v>
      </c>
      <c r="M154" s="97">
        <v>4.9500000000000002E-2</v>
      </c>
      <c r="N154" s="97">
        <v>6.9620253164556951E-3</v>
      </c>
      <c r="O154" s="93">
        <v>6.999999999999998E-5</v>
      </c>
      <c r="P154" s="95">
        <v>113.58</v>
      </c>
      <c r="Q154" s="83"/>
      <c r="R154" s="93">
        <v>7.8999999999999993E-8</v>
      </c>
      <c r="S154" s="94">
        <v>1.1320902950626287E-13</v>
      </c>
      <c r="T154" s="94">
        <v>4.4486840885267088E-11</v>
      </c>
      <c r="U154" s="94">
        <f>R154/'סכום נכסי הקרן'!$C$42</f>
        <v>2.0453170324447342E-11</v>
      </c>
    </row>
    <row r="155" spans="2:21">
      <c r="B155" s="86" t="s">
        <v>639</v>
      </c>
      <c r="C155" s="83" t="s">
        <v>640</v>
      </c>
      <c r="D155" s="96" t="s">
        <v>117</v>
      </c>
      <c r="E155" s="96" t="s">
        <v>292</v>
      </c>
      <c r="F155" s="83" t="s">
        <v>641</v>
      </c>
      <c r="G155" s="96" t="s">
        <v>147</v>
      </c>
      <c r="H155" s="83" t="s">
        <v>618</v>
      </c>
      <c r="I155" s="83" t="s">
        <v>296</v>
      </c>
      <c r="J155" s="83"/>
      <c r="K155" s="93">
        <v>0.26999999890891557</v>
      </c>
      <c r="L155" s="96" t="s">
        <v>126</v>
      </c>
      <c r="M155" s="97">
        <v>4.5999999999999999E-2</v>
      </c>
      <c r="N155" s="97">
        <v>5.8899999956687266E-2</v>
      </c>
      <c r="O155" s="93">
        <v>288.51606299999992</v>
      </c>
      <c r="P155" s="95">
        <v>104.83</v>
      </c>
      <c r="Q155" s="83"/>
      <c r="R155" s="93">
        <v>0.30245137899999991</v>
      </c>
      <c r="S155" s="94">
        <v>1.3454358129943673E-6</v>
      </c>
      <c r="T155" s="94">
        <v>1.7031780219117226E-4</v>
      </c>
      <c r="U155" s="94">
        <f>R155/'סכום נכסי הקרן'!$C$42</f>
        <v>7.8304931260138924E-5</v>
      </c>
    </row>
    <row r="156" spans="2:21">
      <c r="B156" s="86" t="s">
        <v>642</v>
      </c>
      <c r="C156" s="83" t="s">
        <v>643</v>
      </c>
      <c r="D156" s="96" t="s">
        <v>117</v>
      </c>
      <c r="E156" s="96" t="s">
        <v>292</v>
      </c>
      <c r="F156" s="83" t="s">
        <v>641</v>
      </c>
      <c r="G156" s="96" t="s">
        <v>147</v>
      </c>
      <c r="H156" s="83" t="s">
        <v>618</v>
      </c>
      <c r="I156" s="83" t="s">
        <v>296</v>
      </c>
      <c r="J156" s="83"/>
      <c r="K156" s="93">
        <v>2.7400000001061051</v>
      </c>
      <c r="L156" s="96" t="s">
        <v>126</v>
      </c>
      <c r="M156" s="97">
        <v>1.9799999999999998E-2</v>
      </c>
      <c r="N156" s="97">
        <v>4.5100000002096845E-2</v>
      </c>
      <c r="O156" s="93">
        <v>8355.3193779999983</v>
      </c>
      <c r="P156" s="95">
        <v>94.75</v>
      </c>
      <c r="Q156" s="83"/>
      <c r="R156" s="93">
        <v>7.9166651339999978</v>
      </c>
      <c r="S156" s="94">
        <v>1.1577050419450015E-5</v>
      </c>
      <c r="T156" s="94">
        <v>4.4580686349139182E-3</v>
      </c>
      <c r="U156" s="94">
        <f>R156/'סכום נכסי הקרן'!$C$42</f>
        <v>2.049631650472351E-3</v>
      </c>
    </row>
    <row r="157" spans="2:21">
      <c r="B157" s="86" t="s">
        <v>644</v>
      </c>
      <c r="C157" s="83" t="s">
        <v>645</v>
      </c>
      <c r="D157" s="96" t="s">
        <v>117</v>
      </c>
      <c r="E157" s="96" t="s">
        <v>292</v>
      </c>
      <c r="F157" s="83" t="s">
        <v>646</v>
      </c>
      <c r="G157" s="96" t="s">
        <v>614</v>
      </c>
      <c r="H157" s="83" t="s">
        <v>610</v>
      </c>
      <c r="I157" s="83" t="s">
        <v>124</v>
      </c>
      <c r="J157" s="83"/>
      <c r="K157" s="93">
        <v>3.4615384615384621</v>
      </c>
      <c r="L157" s="96" t="s">
        <v>126</v>
      </c>
      <c r="M157" s="97">
        <v>4.3400000000000001E-2</v>
      </c>
      <c r="N157" s="97">
        <v>8.9423076923076938E-3</v>
      </c>
      <c r="O157" s="93">
        <v>8.9999999999999992E-5</v>
      </c>
      <c r="P157" s="95">
        <v>113.14</v>
      </c>
      <c r="Q157" s="93">
        <v>1.9999999999999993E-9</v>
      </c>
      <c r="R157" s="93">
        <v>1.0399999999999998E-7</v>
      </c>
      <c r="S157" s="94">
        <v>5.8517587302866381E-14</v>
      </c>
      <c r="T157" s="94">
        <v>5.8564955089465529E-11</v>
      </c>
      <c r="U157" s="94">
        <f>R157/'סכום נכסי הקרן'!$C$42</f>
        <v>2.6925692579019284E-11</v>
      </c>
    </row>
    <row r="158" spans="2:21">
      <c r="B158" s="86" t="s">
        <v>647</v>
      </c>
      <c r="C158" s="83" t="s">
        <v>648</v>
      </c>
      <c r="D158" s="96" t="s">
        <v>117</v>
      </c>
      <c r="E158" s="96" t="s">
        <v>292</v>
      </c>
      <c r="F158" s="83" t="s">
        <v>649</v>
      </c>
      <c r="G158" s="96" t="s">
        <v>353</v>
      </c>
      <c r="H158" s="83" t="s">
        <v>650</v>
      </c>
      <c r="I158" s="83" t="s">
        <v>124</v>
      </c>
      <c r="J158" s="83"/>
      <c r="K158" s="93">
        <v>3.4862385321100917</v>
      </c>
      <c r="L158" s="96" t="s">
        <v>126</v>
      </c>
      <c r="M158" s="97">
        <v>4.6500000000000007E-2</v>
      </c>
      <c r="N158" s="97">
        <v>1.1743119266055044E-2</v>
      </c>
      <c r="O158" s="93">
        <v>9.3999999999999981E-5</v>
      </c>
      <c r="P158" s="95">
        <v>115.3</v>
      </c>
      <c r="Q158" s="83"/>
      <c r="R158" s="93">
        <v>1.09E-7</v>
      </c>
      <c r="S158" s="94">
        <v>1.3117096600439281E-13</v>
      </c>
      <c r="T158" s="94">
        <v>6.1380577930305222E-11</v>
      </c>
      <c r="U158" s="94">
        <f>R158/'סכום נכסי הקרן'!$C$42</f>
        <v>2.8220197029933677E-11</v>
      </c>
    </row>
    <row r="159" spans="2:21">
      <c r="B159" s="86" t="s">
        <v>651</v>
      </c>
      <c r="C159" s="83" t="s">
        <v>652</v>
      </c>
      <c r="D159" s="96" t="s">
        <v>117</v>
      </c>
      <c r="E159" s="96" t="s">
        <v>292</v>
      </c>
      <c r="F159" s="83" t="s">
        <v>649</v>
      </c>
      <c r="G159" s="96" t="s">
        <v>353</v>
      </c>
      <c r="H159" s="83" t="s">
        <v>650</v>
      </c>
      <c r="I159" s="83" t="s">
        <v>124</v>
      </c>
      <c r="J159" s="83"/>
      <c r="K159" s="93">
        <v>0.26000000048263894</v>
      </c>
      <c r="L159" s="96" t="s">
        <v>126</v>
      </c>
      <c r="M159" s="97">
        <v>5.5999999999999994E-2</v>
      </c>
      <c r="N159" s="97">
        <v>-3.9000000012065976E-3</v>
      </c>
      <c r="O159" s="93">
        <v>754.46225799999991</v>
      </c>
      <c r="P159" s="95">
        <v>109.85</v>
      </c>
      <c r="Q159" s="83"/>
      <c r="R159" s="93">
        <v>0.82877680999999981</v>
      </c>
      <c r="S159" s="94">
        <v>1.1917328899981043E-5</v>
      </c>
      <c r="T159" s="94">
        <v>4.6670458323885096E-4</v>
      </c>
      <c r="U159" s="94">
        <f>R159/'סכום נכסי הקרן'!$C$42</f>
        <v>2.1457105387192571E-4</v>
      </c>
    </row>
    <row r="160" spans="2:21">
      <c r="B160" s="86" t="s">
        <v>653</v>
      </c>
      <c r="C160" s="83" t="s">
        <v>654</v>
      </c>
      <c r="D160" s="96" t="s">
        <v>117</v>
      </c>
      <c r="E160" s="96" t="s">
        <v>292</v>
      </c>
      <c r="F160" s="83" t="s">
        <v>655</v>
      </c>
      <c r="G160" s="96" t="s">
        <v>353</v>
      </c>
      <c r="H160" s="83" t="s">
        <v>650</v>
      </c>
      <c r="I160" s="83" t="s">
        <v>124</v>
      </c>
      <c r="J160" s="83"/>
      <c r="K160" s="93">
        <v>0.8199999998329055</v>
      </c>
      <c r="L160" s="96" t="s">
        <v>126</v>
      </c>
      <c r="M160" s="97">
        <v>4.8000000000000001E-2</v>
      </c>
      <c r="N160" s="97">
        <v>0</v>
      </c>
      <c r="O160" s="93">
        <v>1243.2688339999997</v>
      </c>
      <c r="P160" s="95">
        <v>105.9</v>
      </c>
      <c r="Q160" s="83"/>
      <c r="R160" s="93">
        <v>1.3166217710000001</v>
      </c>
      <c r="S160" s="94">
        <v>8.8729369993548325E-6</v>
      </c>
      <c r="T160" s="94">
        <v>7.4142206623488058E-4</v>
      </c>
      <c r="U160" s="94">
        <f>R160/'סכום נכסי הקרן'!$C$42</f>
        <v>3.4087454854605706E-4</v>
      </c>
    </row>
    <row r="161" spans="2:21">
      <c r="B161" s="86" t="s">
        <v>656</v>
      </c>
      <c r="C161" s="83" t="s">
        <v>657</v>
      </c>
      <c r="D161" s="96" t="s">
        <v>117</v>
      </c>
      <c r="E161" s="96" t="s">
        <v>292</v>
      </c>
      <c r="F161" s="83" t="s">
        <v>658</v>
      </c>
      <c r="G161" s="96" t="s">
        <v>353</v>
      </c>
      <c r="H161" s="83" t="s">
        <v>659</v>
      </c>
      <c r="I161" s="83" t="s">
        <v>296</v>
      </c>
      <c r="J161" s="83"/>
      <c r="K161" s="93">
        <v>0.89000000076769659</v>
      </c>
      <c r="L161" s="96" t="s">
        <v>126</v>
      </c>
      <c r="M161" s="97">
        <v>5.4000000000000006E-2</v>
      </c>
      <c r="N161" s="97">
        <v>0.03</v>
      </c>
      <c r="O161" s="93">
        <v>571.42396499999984</v>
      </c>
      <c r="P161" s="95">
        <v>104.86</v>
      </c>
      <c r="Q161" s="83"/>
      <c r="R161" s="93">
        <v>0.59919518599999988</v>
      </c>
      <c r="S161" s="94">
        <v>1.5872887916666661E-5</v>
      </c>
      <c r="T161" s="94">
        <v>3.3742153036455714E-4</v>
      </c>
      <c r="U161" s="94">
        <f>R161/'סכום נכסי הקרן'!$C$42</f>
        <v>1.5513216704869499E-4</v>
      </c>
    </row>
    <row r="162" spans="2:21">
      <c r="B162" s="86" t="s">
        <v>660</v>
      </c>
      <c r="C162" s="83" t="s">
        <v>661</v>
      </c>
      <c r="D162" s="96" t="s">
        <v>117</v>
      </c>
      <c r="E162" s="96" t="s">
        <v>292</v>
      </c>
      <c r="F162" s="83" t="s">
        <v>658</v>
      </c>
      <c r="G162" s="96" t="s">
        <v>353</v>
      </c>
      <c r="H162" s="83" t="s">
        <v>659</v>
      </c>
      <c r="I162" s="83" t="s">
        <v>296</v>
      </c>
      <c r="J162" s="83"/>
      <c r="K162" s="93">
        <v>1.9900000000052196</v>
      </c>
      <c r="L162" s="96" t="s">
        <v>126</v>
      </c>
      <c r="M162" s="97">
        <v>2.5000000000000001E-2</v>
      </c>
      <c r="N162" s="97">
        <v>5.060000000490647E-2</v>
      </c>
      <c r="O162" s="93">
        <v>1970.4208579999997</v>
      </c>
      <c r="P162" s="95">
        <v>97.23</v>
      </c>
      <c r="Q162" s="83"/>
      <c r="R162" s="93">
        <v>1.9158402009999997</v>
      </c>
      <c r="S162" s="94">
        <v>5.0588473950035828E-6</v>
      </c>
      <c r="T162" s="94">
        <v>1.0788566858669002E-3</v>
      </c>
      <c r="U162" s="94">
        <f>R162/'סכום נכסי הקרן'!$C$42</f>
        <v>4.9601273348704345E-4</v>
      </c>
    </row>
    <row r="163" spans="2:21">
      <c r="B163" s="86" t="s">
        <v>662</v>
      </c>
      <c r="C163" s="83" t="s">
        <v>663</v>
      </c>
      <c r="D163" s="96" t="s">
        <v>117</v>
      </c>
      <c r="E163" s="96" t="s">
        <v>292</v>
      </c>
      <c r="F163" s="83" t="s">
        <v>664</v>
      </c>
      <c r="G163" s="96" t="s">
        <v>353</v>
      </c>
      <c r="H163" s="83" t="s">
        <v>665</v>
      </c>
      <c r="I163" s="83" t="s">
        <v>296</v>
      </c>
      <c r="J163" s="83"/>
      <c r="K163" s="93">
        <v>1</v>
      </c>
      <c r="L163" s="96" t="s">
        <v>126</v>
      </c>
      <c r="M163" s="97">
        <v>0.05</v>
      </c>
      <c r="N163" s="97">
        <v>1.6190476190476189E-2</v>
      </c>
      <c r="O163" s="93">
        <v>4.0999999999999994E-5</v>
      </c>
      <c r="P163" s="95">
        <v>104.08</v>
      </c>
      <c r="Q163" s="93"/>
      <c r="R163" s="93">
        <v>4.1999999999999992E-8</v>
      </c>
      <c r="S163" s="94">
        <v>7.08429752494515E-13</v>
      </c>
      <c r="T163" s="94">
        <v>2.3651231863053384E-11</v>
      </c>
      <c r="U163" s="94">
        <f>R163/'סכום נכסי הקרן'!$C$42</f>
        <v>1.0873837387680864E-11</v>
      </c>
    </row>
    <row r="164" spans="2:21">
      <c r="B164" s="86" t="s">
        <v>666</v>
      </c>
      <c r="C164" s="83" t="s">
        <v>667</v>
      </c>
      <c r="D164" s="96" t="s">
        <v>117</v>
      </c>
      <c r="E164" s="96" t="s">
        <v>292</v>
      </c>
      <c r="F164" s="83" t="s">
        <v>668</v>
      </c>
      <c r="G164" s="96" t="s">
        <v>669</v>
      </c>
      <c r="H164" s="83" t="s">
        <v>670</v>
      </c>
      <c r="I164" s="83" t="s">
        <v>296</v>
      </c>
      <c r="J164" s="83"/>
      <c r="K164" s="93">
        <v>0.94000000081544932</v>
      </c>
      <c r="L164" s="96" t="s">
        <v>126</v>
      </c>
      <c r="M164" s="97">
        <v>4.9000000000000002E-2</v>
      </c>
      <c r="N164" s="97">
        <v>0</v>
      </c>
      <c r="O164" s="93">
        <v>3062.8498219999997</v>
      </c>
      <c r="P164" s="95">
        <v>20.82</v>
      </c>
      <c r="Q164" s="83"/>
      <c r="R164" s="93">
        <v>0.63768519199999996</v>
      </c>
      <c r="S164" s="94">
        <v>4.2224148700985501E-6</v>
      </c>
      <c r="T164" s="94">
        <v>3.590961983720885E-4</v>
      </c>
      <c r="U164" s="94">
        <f>R164/'סכום נכסי הקרן'!$C$42</f>
        <v>1.6509726386523932E-4</v>
      </c>
    </row>
    <row r="165" spans="2:2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>
      <c r="B166" s="100" t="s">
        <v>44</v>
      </c>
      <c r="C166" s="81"/>
      <c r="D166" s="81"/>
      <c r="E166" s="81"/>
      <c r="F166" s="81"/>
      <c r="G166" s="81"/>
      <c r="H166" s="81"/>
      <c r="I166" s="81"/>
      <c r="J166" s="81"/>
      <c r="K166" s="90">
        <v>4.5101232124787201</v>
      </c>
      <c r="L166" s="81"/>
      <c r="M166" s="81"/>
      <c r="N166" s="102">
        <v>2.00679716330039E-2</v>
      </c>
      <c r="O166" s="90"/>
      <c r="P166" s="92"/>
      <c r="Q166" s="90">
        <f>SUM(Q168:Q251)</f>
        <v>1.1540650279999998</v>
      </c>
      <c r="R166" s="90">
        <v>301.83046211099992</v>
      </c>
      <c r="S166" s="81"/>
      <c r="T166" s="91">
        <v>0.16996814863618595</v>
      </c>
      <c r="U166" s="91">
        <f>R166/'סכום נכסי הקרן'!$C$42</f>
        <v>7.8144175324847243E-2</v>
      </c>
    </row>
    <row r="167" spans="2:21">
      <c r="B167" s="86" t="s">
        <v>671</v>
      </c>
      <c r="C167" s="83" t="s">
        <v>672</v>
      </c>
      <c r="D167" s="96" t="s">
        <v>117</v>
      </c>
      <c r="E167" s="96" t="s">
        <v>292</v>
      </c>
      <c r="F167" s="83" t="s">
        <v>299</v>
      </c>
      <c r="G167" s="96" t="s">
        <v>300</v>
      </c>
      <c r="H167" s="83" t="s">
        <v>301</v>
      </c>
      <c r="I167" s="83" t="s">
        <v>124</v>
      </c>
      <c r="J167" s="83"/>
      <c r="K167" s="93">
        <v>0.78999999999197923</v>
      </c>
      <c r="L167" s="96" t="s">
        <v>126</v>
      </c>
      <c r="M167" s="97">
        <v>1.95E-2</v>
      </c>
      <c r="N167" s="97">
        <v>4.0000000032083295E-3</v>
      </c>
      <c r="O167" s="93">
        <v>1215.1606429999999</v>
      </c>
      <c r="P167" s="95">
        <v>102.6</v>
      </c>
      <c r="Q167" s="83"/>
      <c r="R167" s="93">
        <v>1.2467548189999997</v>
      </c>
      <c r="S167" s="94">
        <v>2.6609343841313481E-6</v>
      </c>
      <c r="T167" s="94">
        <v>7.0207826906067031E-4</v>
      </c>
      <c r="U167" s="94">
        <f>R167/'סכום נכסי הקרן'!$C$42</f>
        <v>3.2278593247889257E-4</v>
      </c>
    </row>
    <row r="168" spans="2:21">
      <c r="B168" s="86" t="s">
        <v>673</v>
      </c>
      <c r="C168" s="83" t="s">
        <v>674</v>
      </c>
      <c r="D168" s="96" t="s">
        <v>117</v>
      </c>
      <c r="E168" s="96" t="s">
        <v>292</v>
      </c>
      <c r="F168" s="83" t="s">
        <v>347</v>
      </c>
      <c r="G168" s="96" t="s">
        <v>300</v>
      </c>
      <c r="H168" s="83" t="s">
        <v>301</v>
      </c>
      <c r="I168" s="83" t="s">
        <v>124</v>
      </c>
      <c r="J168" s="83"/>
      <c r="K168" s="93">
        <v>2.6200000006210962</v>
      </c>
      <c r="L168" s="96" t="s">
        <v>126</v>
      </c>
      <c r="M168" s="97">
        <v>1.8700000000000001E-2</v>
      </c>
      <c r="N168" s="97">
        <v>6.5000000029965177E-3</v>
      </c>
      <c r="O168" s="93">
        <v>1753.9072559999997</v>
      </c>
      <c r="P168" s="95">
        <v>104.65</v>
      </c>
      <c r="Q168" s="83"/>
      <c r="R168" s="93">
        <v>1.8354639529999996</v>
      </c>
      <c r="S168" s="94">
        <v>2.4195161484342666E-6</v>
      </c>
      <c r="T168" s="94">
        <v>1.033594845920941E-3</v>
      </c>
      <c r="U168" s="94">
        <f>R168/'סכום נכסי הקרן'!$C$42</f>
        <v>4.7520325133028362E-4</v>
      </c>
    </row>
    <row r="169" spans="2:21">
      <c r="B169" s="86" t="s">
        <v>675</v>
      </c>
      <c r="C169" s="83" t="s">
        <v>676</v>
      </c>
      <c r="D169" s="96" t="s">
        <v>117</v>
      </c>
      <c r="E169" s="96" t="s">
        <v>292</v>
      </c>
      <c r="F169" s="83" t="s">
        <v>347</v>
      </c>
      <c r="G169" s="96" t="s">
        <v>300</v>
      </c>
      <c r="H169" s="83" t="s">
        <v>301</v>
      </c>
      <c r="I169" s="83" t="s">
        <v>124</v>
      </c>
      <c r="J169" s="83"/>
      <c r="K169" s="93">
        <v>5.32000000017762</v>
      </c>
      <c r="L169" s="96" t="s">
        <v>126</v>
      </c>
      <c r="M169" s="97">
        <v>2.6800000000000001E-2</v>
      </c>
      <c r="N169" s="97">
        <v>9.6000000019128371E-3</v>
      </c>
      <c r="O169" s="93">
        <v>2627.7586199999996</v>
      </c>
      <c r="P169" s="95">
        <v>111.41</v>
      </c>
      <c r="Q169" s="83"/>
      <c r="R169" s="93">
        <v>2.9275858889999999</v>
      </c>
      <c r="S169" s="94">
        <v>3.419218894351004E-6</v>
      </c>
      <c r="T169" s="94">
        <v>1.6485955395176733E-3</v>
      </c>
      <c r="U169" s="94">
        <f>R169/'סכום נכסי הקרן'!$C$42</f>
        <v>7.5795459274893156E-4</v>
      </c>
    </row>
    <row r="170" spans="2:21">
      <c r="B170" s="86" t="s">
        <v>677</v>
      </c>
      <c r="C170" s="83" t="s">
        <v>678</v>
      </c>
      <c r="D170" s="96" t="s">
        <v>117</v>
      </c>
      <c r="E170" s="96" t="s">
        <v>292</v>
      </c>
      <c r="F170" s="83" t="s">
        <v>311</v>
      </c>
      <c r="G170" s="96" t="s">
        <v>300</v>
      </c>
      <c r="H170" s="83" t="s">
        <v>301</v>
      </c>
      <c r="I170" s="83" t="s">
        <v>124</v>
      </c>
      <c r="J170" s="83"/>
      <c r="K170" s="93">
        <v>5.3099999991299853</v>
      </c>
      <c r="L170" s="96" t="s">
        <v>126</v>
      </c>
      <c r="M170" s="97">
        <v>2.98E-2</v>
      </c>
      <c r="N170" s="97">
        <v>1.0499999997478219E-2</v>
      </c>
      <c r="O170" s="93">
        <v>2844.9123759999998</v>
      </c>
      <c r="P170" s="95">
        <v>111.51</v>
      </c>
      <c r="Q170" s="83"/>
      <c r="R170" s="93">
        <v>3.1723616959999994</v>
      </c>
      <c r="S170" s="94">
        <v>1.1191141441109377E-6</v>
      </c>
      <c r="T170" s="94">
        <v>1.7864348101325066E-3</v>
      </c>
      <c r="U170" s="94">
        <f>R170/'סכום נכסי הקרן'!$C$42</f>
        <v>8.2132726707646376E-4</v>
      </c>
    </row>
    <row r="171" spans="2:21">
      <c r="B171" s="86" t="s">
        <v>679</v>
      </c>
      <c r="C171" s="83" t="s">
        <v>680</v>
      </c>
      <c r="D171" s="96" t="s">
        <v>117</v>
      </c>
      <c r="E171" s="96" t="s">
        <v>292</v>
      </c>
      <c r="F171" s="83" t="s">
        <v>311</v>
      </c>
      <c r="G171" s="96" t="s">
        <v>300</v>
      </c>
      <c r="H171" s="83" t="s">
        <v>301</v>
      </c>
      <c r="I171" s="83" t="s">
        <v>124</v>
      </c>
      <c r="J171" s="83"/>
      <c r="K171" s="93">
        <v>2.6300000003902553</v>
      </c>
      <c r="L171" s="96" t="s">
        <v>126</v>
      </c>
      <c r="M171" s="97">
        <v>2.4700000000000003E-2</v>
      </c>
      <c r="N171" s="97">
        <v>7.3000000003044544E-3</v>
      </c>
      <c r="O171" s="93">
        <v>3428.5631239999993</v>
      </c>
      <c r="P171" s="95">
        <v>105.38</v>
      </c>
      <c r="Q171" s="83"/>
      <c r="R171" s="93">
        <v>3.6130196929999991</v>
      </c>
      <c r="S171" s="94">
        <v>1.0292183739939901E-6</v>
      </c>
      <c r="T171" s="94">
        <v>2.03458015440288E-3</v>
      </c>
      <c r="U171" s="94">
        <f>R171/'סכום נכסי הקרן'!$C$42</f>
        <v>9.3541401476596761E-4</v>
      </c>
    </row>
    <row r="172" spans="2:21">
      <c r="B172" s="86" t="s">
        <v>681</v>
      </c>
      <c r="C172" s="83" t="s">
        <v>682</v>
      </c>
      <c r="D172" s="96" t="s">
        <v>117</v>
      </c>
      <c r="E172" s="96" t="s">
        <v>292</v>
      </c>
      <c r="F172" s="83" t="s">
        <v>683</v>
      </c>
      <c r="G172" s="96" t="s">
        <v>300</v>
      </c>
      <c r="H172" s="83" t="s">
        <v>295</v>
      </c>
      <c r="I172" s="83" t="s">
        <v>296</v>
      </c>
      <c r="J172" s="83"/>
      <c r="K172" s="93">
        <v>2.4500000014009982</v>
      </c>
      <c r="L172" s="96" t="s">
        <v>126</v>
      </c>
      <c r="M172" s="97">
        <v>2.07E-2</v>
      </c>
      <c r="N172" s="97">
        <v>6.7999999992769044E-3</v>
      </c>
      <c r="O172" s="93">
        <v>1059.2189709999998</v>
      </c>
      <c r="P172" s="95">
        <v>104.45</v>
      </c>
      <c r="Q172" s="83"/>
      <c r="R172" s="93">
        <v>1.1063541809999997</v>
      </c>
      <c r="S172" s="94">
        <v>4.178988534815732E-6</v>
      </c>
      <c r="T172" s="94">
        <v>6.2301522041641742E-4</v>
      </c>
      <c r="U172" s="94">
        <f>R172/'סכום נכסי הקרן'!$C$42</f>
        <v>2.864360823184486E-4</v>
      </c>
    </row>
    <row r="173" spans="2:21">
      <c r="B173" s="86" t="s">
        <v>684</v>
      </c>
      <c r="C173" s="83" t="s">
        <v>685</v>
      </c>
      <c r="D173" s="96" t="s">
        <v>117</v>
      </c>
      <c r="E173" s="96" t="s">
        <v>292</v>
      </c>
      <c r="F173" s="83" t="s">
        <v>686</v>
      </c>
      <c r="G173" s="96" t="s">
        <v>353</v>
      </c>
      <c r="H173" s="83" t="s">
        <v>301</v>
      </c>
      <c r="I173" s="83" t="s">
        <v>124</v>
      </c>
      <c r="J173" s="83"/>
      <c r="K173" s="93">
        <v>4.3800000002451176</v>
      </c>
      <c r="L173" s="96" t="s">
        <v>126</v>
      </c>
      <c r="M173" s="97">
        <v>1.44E-2</v>
      </c>
      <c r="N173" s="97">
        <v>8.0000000009427582E-3</v>
      </c>
      <c r="O173" s="127">
        <v>6191.5514530475493</v>
      </c>
      <c r="P173" s="95">
        <v>102.79</v>
      </c>
      <c r="Q173" s="93"/>
      <c r="R173" s="93">
        <v>6.3642957379999991</v>
      </c>
      <c r="S173" s="94">
        <v>7.284178179999998E-6</v>
      </c>
      <c r="T173" s="94">
        <v>3.5838912891542969E-3</v>
      </c>
      <c r="U173" s="94">
        <f>R173/'סכום נכסי הקרן'!$C$42</f>
        <v>1.6477218319552948E-3</v>
      </c>
    </row>
    <row r="174" spans="2:21">
      <c r="B174" s="86" t="s">
        <v>687</v>
      </c>
      <c r="C174" s="83" t="s">
        <v>688</v>
      </c>
      <c r="D174" s="96" t="s">
        <v>117</v>
      </c>
      <c r="E174" s="96" t="s">
        <v>292</v>
      </c>
      <c r="F174" s="83" t="s">
        <v>689</v>
      </c>
      <c r="G174" s="96" t="s">
        <v>690</v>
      </c>
      <c r="H174" s="83" t="s">
        <v>342</v>
      </c>
      <c r="I174" s="83" t="s">
        <v>124</v>
      </c>
      <c r="J174" s="83"/>
      <c r="K174" s="93">
        <v>0.7500000004362336</v>
      </c>
      <c r="L174" s="96" t="s">
        <v>126</v>
      </c>
      <c r="M174" s="97">
        <v>4.8399999999999999E-2</v>
      </c>
      <c r="N174" s="97">
        <v>2.7999999986040524E-3</v>
      </c>
      <c r="O174" s="93">
        <v>547.78000099999986</v>
      </c>
      <c r="P174" s="95">
        <v>104.62</v>
      </c>
      <c r="Q174" s="83"/>
      <c r="R174" s="93">
        <v>0.57308746099999985</v>
      </c>
      <c r="S174" s="94">
        <v>2.6084761952380944E-6</v>
      </c>
      <c r="T174" s="94">
        <v>3.2271962899808486E-4</v>
      </c>
      <c r="U174" s="94">
        <f>R174/'סכום נכסי הקרן'!$C$42</f>
        <v>1.4837285380554522E-4</v>
      </c>
    </row>
    <row r="175" spans="2:21">
      <c r="B175" s="86" t="s">
        <v>691</v>
      </c>
      <c r="C175" s="83" t="s">
        <v>692</v>
      </c>
      <c r="D175" s="96" t="s">
        <v>117</v>
      </c>
      <c r="E175" s="96" t="s">
        <v>292</v>
      </c>
      <c r="F175" s="83" t="s">
        <v>347</v>
      </c>
      <c r="G175" s="96" t="s">
        <v>300</v>
      </c>
      <c r="H175" s="83" t="s">
        <v>342</v>
      </c>
      <c r="I175" s="83" t="s">
        <v>124</v>
      </c>
      <c r="J175" s="83"/>
      <c r="K175" s="93">
        <v>1.6300000002913106</v>
      </c>
      <c r="L175" s="96" t="s">
        <v>126</v>
      </c>
      <c r="M175" s="97">
        <v>6.4000000000000001E-2</v>
      </c>
      <c r="N175" s="97">
        <v>5.8999999957921765E-3</v>
      </c>
      <c r="O175" s="93">
        <v>1106.1522279999997</v>
      </c>
      <c r="P175" s="95">
        <v>111.72</v>
      </c>
      <c r="Q175" s="83"/>
      <c r="R175" s="93">
        <v>1.2357932279999997</v>
      </c>
      <c r="S175" s="94">
        <v>4.5322591308765795E-6</v>
      </c>
      <c r="T175" s="94">
        <v>6.9590552786236181E-4</v>
      </c>
      <c r="U175" s="94">
        <f>R175/'סכום נכסי הקרן'!$C$42</f>
        <v>3.1994796681117198E-4</v>
      </c>
    </row>
    <row r="176" spans="2:21">
      <c r="B176" s="86" t="s">
        <v>693</v>
      </c>
      <c r="C176" s="83" t="s">
        <v>694</v>
      </c>
      <c r="D176" s="96" t="s">
        <v>117</v>
      </c>
      <c r="E176" s="96" t="s">
        <v>292</v>
      </c>
      <c r="F176" s="83" t="s">
        <v>361</v>
      </c>
      <c r="G176" s="96" t="s">
        <v>353</v>
      </c>
      <c r="H176" s="83" t="s">
        <v>342</v>
      </c>
      <c r="I176" s="83" t="s">
        <v>124</v>
      </c>
      <c r="J176" s="83"/>
      <c r="K176" s="93">
        <v>3.660000000229088</v>
      </c>
      <c r="L176" s="96" t="s">
        <v>126</v>
      </c>
      <c r="M176" s="97">
        <v>1.6299999999999999E-2</v>
      </c>
      <c r="N176" s="97">
        <v>7.8000000002411453E-3</v>
      </c>
      <c r="O176" s="93">
        <v>6407.5139819999995</v>
      </c>
      <c r="P176" s="95">
        <v>103.55</v>
      </c>
      <c r="Q176" s="83"/>
      <c r="R176" s="93">
        <v>6.6349807279999995</v>
      </c>
      <c r="S176" s="94">
        <v>1.1755720031923382E-5</v>
      </c>
      <c r="T176" s="94">
        <v>3.7363206572575895E-3</v>
      </c>
      <c r="U176" s="94">
        <f>R176/'סכום נכסי הקרן'!$C$42</f>
        <v>1.7178024168254384E-3</v>
      </c>
    </row>
    <row r="177" spans="2:21">
      <c r="B177" s="86" t="s">
        <v>695</v>
      </c>
      <c r="C177" s="83" t="s">
        <v>696</v>
      </c>
      <c r="D177" s="96" t="s">
        <v>117</v>
      </c>
      <c r="E177" s="96" t="s">
        <v>292</v>
      </c>
      <c r="F177" s="83" t="s">
        <v>331</v>
      </c>
      <c r="G177" s="96" t="s">
        <v>300</v>
      </c>
      <c r="H177" s="83" t="s">
        <v>342</v>
      </c>
      <c r="I177" s="83" t="s">
        <v>124</v>
      </c>
      <c r="J177" s="83"/>
      <c r="K177" s="93">
        <v>0.99000000018061574</v>
      </c>
      <c r="L177" s="96" t="s">
        <v>126</v>
      </c>
      <c r="M177" s="97">
        <v>6.0999999999999999E-2</v>
      </c>
      <c r="N177" s="97">
        <v>3.1000000007740673E-3</v>
      </c>
      <c r="O177" s="93">
        <v>1780.7517319999997</v>
      </c>
      <c r="P177" s="95">
        <v>108.82</v>
      </c>
      <c r="Q177" s="83"/>
      <c r="R177" s="93">
        <v>1.9378140349999999</v>
      </c>
      <c r="S177" s="94">
        <v>2.5988640519665471E-6</v>
      </c>
      <c r="T177" s="94">
        <v>1.0912306916491441E-3</v>
      </c>
      <c r="U177" s="94">
        <f>R177/'סכום נכסי הקרן'!$C$42</f>
        <v>5.0170177867037429E-4</v>
      </c>
    </row>
    <row r="178" spans="2:21">
      <c r="B178" s="86" t="s">
        <v>697</v>
      </c>
      <c r="C178" s="83" t="s">
        <v>698</v>
      </c>
      <c r="D178" s="96" t="s">
        <v>117</v>
      </c>
      <c r="E178" s="96" t="s">
        <v>292</v>
      </c>
      <c r="F178" s="83" t="s">
        <v>699</v>
      </c>
      <c r="G178" s="96" t="s">
        <v>700</v>
      </c>
      <c r="H178" s="83" t="s">
        <v>342</v>
      </c>
      <c r="I178" s="83" t="s">
        <v>124</v>
      </c>
      <c r="J178" s="83"/>
      <c r="K178" s="93">
        <v>5.1299999995324139</v>
      </c>
      <c r="L178" s="96" t="s">
        <v>126</v>
      </c>
      <c r="M178" s="97">
        <v>2.6099999999999998E-2</v>
      </c>
      <c r="N178" s="97">
        <v>9.3999999985344314E-3</v>
      </c>
      <c r="O178" s="93">
        <v>5234.787683999999</v>
      </c>
      <c r="P178" s="95">
        <v>109.49</v>
      </c>
      <c r="Q178" s="83"/>
      <c r="R178" s="93">
        <v>5.7315690359999998</v>
      </c>
      <c r="S178" s="94">
        <v>8.6796278037910018E-6</v>
      </c>
      <c r="T178" s="94">
        <v>3.2275873383222236E-3</v>
      </c>
      <c r="U178" s="94">
        <f>R178/'סכום נכסי הקרן'!$C$42</f>
        <v>1.4839083255650187E-3</v>
      </c>
    </row>
    <row r="179" spans="2:21">
      <c r="B179" s="86" t="s">
        <v>701</v>
      </c>
      <c r="C179" s="83" t="s">
        <v>702</v>
      </c>
      <c r="D179" s="96" t="s">
        <v>117</v>
      </c>
      <c r="E179" s="96" t="s">
        <v>292</v>
      </c>
      <c r="F179" s="83" t="s">
        <v>392</v>
      </c>
      <c r="G179" s="96" t="s">
        <v>353</v>
      </c>
      <c r="H179" s="83" t="s">
        <v>393</v>
      </c>
      <c r="I179" s="83" t="s">
        <v>124</v>
      </c>
      <c r="J179" s="83"/>
      <c r="K179" s="93">
        <v>3.8999999999309032</v>
      </c>
      <c r="L179" s="96" t="s">
        <v>126</v>
      </c>
      <c r="M179" s="97">
        <v>3.39E-2</v>
      </c>
      <c r="N179" s="97">
        <v>1.1100000000184258E-2</v>
      </c>
      <c r="O179" s="93">
        <v>7776.7021699999987</v>
      </c>
      <c r="P179" s="95">
        <v>111.66</v>
      </c>
      <c r="Q179" s="83"/>
      <c r="R179" s="93">
        <v>8.683465644</v>
      </c>
      <c r="S179" s="94">
        <v>7.1660613046527542E-6</v>
      </c>
      <c r="T179" s="94">
        <v>4.8898728409786244E-3</v>
      </c>
      <c r="U179" s="94">
        <f>R179/'סכום נכסי הקרן'!$C$42</f>
        <v>2.248156985104036E-3</v>
      </c>
    </row>
    <row r="180" spans="2:21">
      <c r="B180" s="86" t="s">
        <v>703</v>
      </c>
      <c r="C180" s="83" t="s">
        <v>704</v>
      </c>
      <c r="D180" s="96" t="s">
        <v>117</v>
      </c>
      <c r="E180" s="96" t="s">
        <v>292</v>
      </c>
      <c r="F180" s="83" t="s">
        <v>306</v>
      </c>
      <c r="G180" s="96" t="s">
        <v>300</v>
      </c>
      <c r="H180" s="83" t="s">
        <v>393</v>
      </c>
      <c r="I180" s="83" t="s">
        <v>124</v>
      </c>
      <c r="J180" s="83"/>
      <c r="K180" s="93">
        <v>1.3399999999438992</v>
      </c>
      <c r="L180" s="96" t="s">
        <v>126</v>
      </c>
      <c r="M180" s="97">
        <v>1.67E-2</v>
      </c>
      <c r="N180" s="97">
        <v>7.5000000005394311E-3</v>
      </c>
      <c r="O180" s="93">
        <v>4570.9737979999991</v>
      </c>
      <c r="P180" s="95">
        <v>101.39</v>
      </c>
      <c r="Q180" s="83"/>
      <c r="R180" s="93">
        <v>4.6345104889999993</v>
      </c>
      <c r="S180" s="94">
        <v>5.6421662432351529E-6</v>
      </c>
      <c r="T180" s="94">
        <v>2.609806717787903E-3</v>
      </c>
      <c r="U180" s="94">
        <f>R180/'סכום נכסי הקרן'!$C$42</f>
        <v>1.1998788911639841E-3</v>
      </c>
    </row>
    <row r="181" spans="2:21">
      <c r="B181" s="86" t="s">
        <v>705</v>
      </c>
      <c r="C181" s="83" t="s">
        <v>706</v>
      </c>
      <c r="D181" s="96" t="s">
        <v>117</v>
      </c>
      <c r="E181" s="96" t="s">
        <v>292</v>
      </c>
      <c r="F181" s="83" t="s">
        <v>409</v>
      </c>
      <c r="G181" s="96" t="s">
        <v>353</v>
      </c>
      <c r="H181" s="83" t="s">
        <v>387</v>
      </c>
      <c r="I181" s="83" t="s">
        <v>296</v>
      </c>
      <c r="J181" s="83"/>
      <c r="K181" s="93">
        <v>6.8199999999600882</v>
      </c>
      <c r="L181" s="96" t="s">
        <v>126</v>
      </c>
      <c r="M181" s="97">
        <v>2.5499999999999998E-2</v>
      </c>
      <c r="N181" s="97">
        <v>1.7899999999914474E-2</v>
      </c>
      <c r="O181" s="93">
        <v>16561.539029999996</v>
      </c>
      <c r="P181" s="95">
        <v>105.9</v>
      </c>
      <c r="Q181" s="83"/>
      <c r="R181" s="93">
        <v>17.538670384999996</v>
      </c>
      <c r="S181" s="94">
        <v>1.9833000375067536E-5</v>
      </c>
      <c r="T181" s="94">
        <v>9.8764561867929236E-3</v>
      </c>
      <c r="U181" s="94">
        <f>R181/'סכום נכסי הקרן'!$C$42</f>
        <v>4.5407773753005747E-3</v>
      </c>
    </row>
    <row r="182" spans="2:21">
      <c r="B182" s="86" t="s">
        <v>707</v>
      </c>
      <c r="C182" s="83" t="s">
        <v>708</v>
      </c>
      <c r="D182" s="96" t="s">
        <v>117</v>
      </c>
      <c r="E182" s="96" t="s">
        <v>292</v>
      </c>
      <c r="F182" s="83" t="s">
        <v>709</v>
      </c>
      <c r="G182" s="96" t="s">
        <v>353</v>
      </c>
      <c r="H182" s="83" t="s">
        <v>387</v>
      </c>
      <c r="I182" s="83" t="s">
        <v>296</v>
      </c>
      <c r="J182" s="83"/>
      <c r="K182" s="93">
        <v>4.1600157263613129</v>
      </c>
      <c r="L182" s="96" t="s">
        <v>126</v>
      </c>
      <c r="M182" s="97">
        <v>3.15E-2</v>
      </c>
      <c r="N182" s="97">
        <v>3.4400186750540594E-2</v>
      </c>
      <c r="O182" s="93">
        <v>6.2999999999999986E-5</v>
      </c>
      <c r="P182" s="95">
        <v>99.21</v>
      </c>
      <c r="Q182" s="83"/>
      <c r="R182" s="93">
        <v>4.0695999999999998E-5</v>
      </c>
      <c r="S182" s="94">
        <v>2.6986157065216863E-13</v>
      </c>
      <c r="T182" s="94">
        <v>2.2916917426162395E-8</v>
      </c>
      <c r="U182" s="94">
        <f>R182/'סכום נכסי הקרן'!$C$42</f>
        <v>1.0536230626882394E-8</v>
      </c>
    </row>
    <row r="183" spans="2:21">
      <c r="B183" s="86" t="s">
        <v>710</v>
      </c>
      <c r="C183" s="83" t="s">
        <v>711</v>
      </c>
      <c r="D183" s="96" t="s">
        <v>117</v>
      </c>
      <c r="E183" s="96" t="s">
        <v>292</v>
      </c>
      <c r="F183" s="83" t="s">
        <v>412</v>
      </c>
      <c r="G183" s="96" t="s">
        <v>300</v>
      </c>
      <c r="H183" s="83" t="s">
        <v>387</v>
      </c>
      <c r="I183" s="83" t="s">
        <v>296</v>
      </c>
      <c r="J183" s="83"/>
      <c r="K183" s="93">
        <v>0.51000000025529701</v>
      </c>
      <c r="L183" s="96" t="s">
        <v>126</v>
      </c>
      <c r="M183" s="97">
        <v>1.2E-2</v>
      </c>
      <c r="N183" s="97">
        <v>3.5000000042549506E-3</v>
      </c>
      <c r="O183" s="93">
        <v>700.00366599999984</v>
      </c>
      <c r="P183" s="95">
        <v>100.42</v>
      </c>
      <c r="Q183" s="93">
        <v>2.1173009999999994E-3</v>
      </c>
      <c r="R183" s="93">
        <v>0.705060982</v>
      </c>
      <c r="S183" s="94">
        <v>2.3333455533333326E-6</v>
      </c>
      <c r="T183" s="94">
        <v>3.9703716102081218E-4</v>
      </c>
      <c r="U183" s="94">
        <f>R183/'סכום נכסי הקרן'!$C$42</f>
        <v>1.8254091587301396E-4</v>
      </c>
    </row>
    <row r="184" spans="2:21">
      <c r="B184" s="86" t="s">
        <v>712</v>
      </c>
      <c r="C184" s="83" t="s">
        <v>713</v>
      </c>
      <c r="D184" s="96" t="s">
        <v>117</v>
      </c>
      <c r="E184" s="96" t="s">
        <v>292</v>
      </c>
      <c r="F184" s="83" t="s">
        <v>423</v>
      </c>
      <c r="G184" s="96" t="s">
        <v>424</v>
      </c>
      <c r="H184" s="83" t="s">
        <v>393</v>
      </c>
      <c r="I184" s="83" t="s">
        <v>124</v>
      </c>
      <c r="J184" s="83"/>
      <c r="K184" s="93">
        <v>2.7400000000225657</v>
      </c>
      <c r="L184" s="96" t="s">
        <v>126</v>
      </c>
      <c r="M184" s="97">
        <v>4.8000000000000001E-2</v>
      </c>
      <c r="N184" s="97">
        <v>7.1000000001974414E-3</v>
      </c>
      <c r="O184" s="93">
        <v>12435.467219999999</v>
      </c>
      <c r="P184" s="95">
        <v>114.04</v>
      </c>
      <c r="Q184" s="83"/>
      <c r="R184" s="93">
        <v>14.181407231999996</v>
      </c>
      <c r="S184" s="94">
        <v>6.0482254949151017E-6</v>
      </c>
      <c r="T184" s="94">
        <v>7.9858988235336683E-3</v>
      </c>
      <c r="U184" s="94">
        <f>R184/'סכום נכסי הקרן'!$C$42</f>
        <v>3.6715789564106998E-3</v>
      </c>
    </row>
    <row r="185" spans="2:21">
      <c r="B185" s="86" t="s">
        <v>714</v>
      </c>
      <c r="C185" s="83" t="s">
        <v>715</v>
      </c>
      <c r="D185" s="96" t="s">
        <v>117</v>
      </c>
      <c r="E185" s="96" t="s">
        <v>292</v>
      </c>
      <c r="F185" s="83" t="s">
        <v>423</v>
      </c>
      <c r="G185" s="96" t="s">
        <v>424</v>
      </c>
      <c r="H185" s="83" t="s">
        <v>393</v>
      </c>
      <c r="I185" s="83" t="s">
        <v>124</v>
      </c>
      <c r="J185" s="83"/>
      <c r="K185" s="93">
        <v>1.3899999997765755</v>
      </c>
      <c r="L185" s="96" t="s">
        <v>126</v>
      </c>
      <c r="M185" s="97">
        <v>4.4999999999999998E-2</v>
      </c>
      <c r="N185" s="97">
        <v>5.500000011171232E-3</v>
      </c>
      <c r="O185" s="93">
        <v>337.98619199999996</v>
      </c>
      <c r="P185" s="95">
        <v>105.94</v>
      </c>
      <c r="Q185" s="83"/>
      <c r="R185" s="93">
        <v>0.35806257199999991</v>
      </c>
      <c r="S185" s="94">
        <v>5.6283378739334028E-7</v>
      </c>
      <c r="T185" s="94">
        <v>2.0163383123460109E-4</v>
      </c>
      <c r="U185" s="94">
        <f>R185/'סכום נכסי הקרן'!$C$42</f>
        <v>9.2702718631970738E-5</v>
      </c>
    </row>
    <row r="186" spans="2:21">
      <c r="B186" s="86" t="s">
        <v>716</v>
      </c>
      <c r="C186" s="83" t="s">
        <v>717</v>
      </c>
      <c r="D186" s="96" t="s">
        <v>117</v>
      </c>
      <c r="E186" s="96" t="s">
        <v>292</v>
      </c>
      <c r="F186" s="83" t="s">
        <v>718</v>
      </c>
      <c r="G186" s="96" t="s">
        <v>123</v>
      </c>
      <c r="H186" s="83" t="s">
        <v>393</v>
      </c>
      <c r="I186" s="83" t="s">
        <v>124</v>
      </c>
      <c r="J186" s="83"/>
      <c r="K186" s="93">
        <v>2.6200000002565873</v>
      </c>
      <c r="L186" s="96" t="s">
        <v>126</v>
      </c>
      <c r="M186" s="97">
        <v>1.49E-2</v>
      </c>
      <c r="N186" s="97">
        <v>7.3000000016087627E-3</v>
      </c>
      <c r="O186" s="93">
        <v>4782.9057119999989</v>
      </c>
      <c r="P186" s="95">
        <v>102.67</v>
      </c>
      <c r="Q186" s="83"/>
      <c r="R186" s="93">
        <v>4.9106094769999995</v>
      </c>
      <c r="S186" s="94">
        <v>4.4362854230414974E-6</v>
      </c>
      <c r="T186" s="94">
        <v>2.7652848411770076E-3</v>
      </c>
      <c r="U186" s="94">
        <f>R186/'סכום נכסי הקרן'!$C$42</f>
        <v>1.2713611649357757E-3</v>
      </c>
    </row>
    <row r="187" spans="2:21">
      <c r="B187" s="86" t="s">
        <v>719</v>
      </c>
      <c r="C187" s="83" t="s">
        <v>720</v>
      </c>
      <c r="D187" s="96" t="s">
        <v>117</v>
      </c>
      <c r="E187" s="96" t="s">
        <v>292</v>
      </c>
      <c r="F187" s="83" t="s">
        <v>721</v>
      </c>
      <c r="G187" s="96" t="s">
        <v>473</v>
      </c>
      <c r="H187" s="83" t="s">
        <v>387</v>
      </c>
      <c r="I187" s="83" t="s">
        <v>296</v>
      </c>
      <c r="J187" s="83"/>
      <c r="K187" s="93">
        <v>2.9299999714361959</v>
      </c>
      <c r="L187" s="96" t="s">
        <v>126</v>
      </c>
      <c r="M187" s="97">
        <v>2.4500000000000001E-2</v>
      </c>
      <c r="N187" s="97">
        <v>8.799999969733718E-3</v>
      </c>
      <c r="O187" s="93">
        <v>50.524807999999993</v>
      </c>
      <c r="P187" s="95">
        <v>104.63</v>
      </c>
      <c r="Q187" s="93"/>
      <c r="R187" s="93">
        <v>5.286410699999998E-2</v>
      </c>
      <c r="S187" s="94">
        <v>3.2208855699953204E-8</v>
      </c>
      <c r="T187" s="94">
        <v>2.9769077425958649E-5</v>
      </c>
      <c r="U187" s="94">
        <f>R187/'סכום נכסי הקרן'!$C$42</f>
        <v>1.3686564361022895E-5</v>
      </c>
    </row>
    <row r="188" spans="2:21">
      <c r="B188" s="86" t="s">
        <v>722</v>
      </c>
      <c r="C188" s="83" t="s">
        <v>723</v>
      </c>
      <c r="D188" s="96" t="s">
        <v>117</v>
      </c>
      <c r="E188" s="96" t="s">
        <v>292</v>
      </c>
      <c r="F188" s="83" t="s">
        <v>306</v>
      </c>
      <c r="G188" s="96" t="s">
        <v>300</v>
      </c>
      <c r="H188" s="83" t="s">
        <v>387</v>
      </c>
      <c r="I188" s="83" t="s">
        <v>296</v>
      </c>
      <c r="J188" s="83"/>
      <c r="K188" s="93">
        <v>1.299999999437037</v>
      </c>
      <c r="L188" s="96" t="s">
        <v>126</v>
      </c>
      <c r="M188" s="97">
        <v>3.2500000000000001E-2</v>
      </c>
      <c r="N188" s="97">
        <v>1.4499999991555559E-2</v>
      </c>
      <c r="O188" s="93">
        <f>347.24205/50000</f>
        <v>6.9448410000000002E-3</v>
      </c>
      <c r="P188" s="95">
        <v>5115500</v>
      </c>
      <c r="Q188" s="93"/>
      <c r="R188" s="93">
        <v>0.35526333399999999</v>
      </c>
      <c r="S188" s="94">
        <f>1.87546340804753%/50000</f>
        <v>3.75092681609506E-7</v>
      </c>
      <c r="T188" s="94">
        <v>2.0005751154465187E-4</v>
      </c>
      <c r="U188" s="94">
        <f>R188/'סכום נכסי הקרן'!$C$42</f>
        <v>9.1977993421937028E-5</v>
      </c>
    </row>
    <row r="189" spans="2:21">
      <c r="B189" s="86" t="s">
        <v>724</v>
      </c>
      <c r="C189" s="83" t="s">
        <v>725</v>
      </c>
      <c r="D189" s="96" t="s">
        <v>117</v>
      </c>
      <c r="E189" s="96" t="s">
        <v>292</v>
      </c>
      <c r="F189" s="83" t="s">
        <v>306</v>
      </c>
      <c r="G189" s="96" t="s">
        <v>300</v>
      </c>
      <c r="H189" s="83" t="s">
        <v>393</v>
      </c>
      <c r="I189" s="83" t="s">
        <v>124</v>
      </c>
      <c r="J189" s="83"/>
      <c r="K189" s="93">
        <v>0.86000000070824456</v>
      </c>
      <c r="L189" s="96" t="s">
        <v>126</v>
      </c>
      <c r="M189" s="97">
        <v>2.2700000000000001E-2</v>
      </c>
      <c r="N189" s="97">
        <v>4.2999999887861264E-3</v>
      </c>
      <c r="O189" s="93">
        <v>332.74347799999998</v>
      </c>
      <c r="P189" s="95">
        <v>101.84</v>
      </c>
      <c r="Q189" s="83"/>
      <c r="R189" s="93">
        <v>0.33886596599999996</v>
      </c>
      <c r="S189" s="94">
        <v>3.3274381074381071E-7</v>
      </c>
      <c r="T189" s="94">
        <v>1.9082375077056108E-4</v>
      </c>
      <c r="U189" s="94">
        <f>R189/'סכום נכסי הקרן'!$C$42</f>
        <v>8.7732700250080787E-5</v>
      </c>
    </row>
    <row r="190" spans="2:21">
      <c r="B190" s="86" t="s">
        <v>726</v>
      </c>
      <c r="C190" s="83" t="s">
        <v>727</v>
      </c>
      <c r="D190" s="96" t="s">
        <v>117</v>
      </c>
      <c r="E190" s="96" t="s">
        <v>292</v>
      </c>
      <c r="F190" s="83" t="s">
        <v>728</v>
      </c>
      <c r="G190" s="96" t="s">
        <v>353</v>
      </c>
      <c r="H190" s="83" t="s">
        <v>387</v>
      </c>
      <c r="I190" s="83" t="s">
        <v>296</v>
      </c>
      <c r="J190" s="83"/>
      <c r="K190" s="93">
        <v>3.5400000002918839</v>
      </c>
      <c r="L190" s="96" t="s">
        <v>126</v>
      </c>
      <c r="M190" s="97">
        <v>3.3799999999999997E-2</v>
      </c>
      <c r="N190" s="97">
        <v>2.4200000002582048E-2</v>
      </c>
      <c r="O190" s="93">
        <v>3416.819786999999</v>
      </c>
      <c r="P190" s="95">
        <v>104.28</v>
      </c>
      <c r="Q190" s="83"/>
      <c r="R190" s="93">
        <v>3.5630596739999998</v>
      </c>
      <c r="S190" s="94">
        <v>4.1743417606462309E-6</v>
      </c>
      <c r="T190" s="94">
        <v>2.0064464402778431E-3</v>
      </c>
      <c r="U190" s="94">
        <f>R190/'סכום נכסי הקרן'!$C$42</f>
        <v>9.2247932137331427E-4</v>
      </c>
    </row>
    <row r="191" spans="2:21">
      <c r="B191" s="86" t="s">
        <v>729</v>
      </c>
      <c r="C191" s="83" t="s">
        <v>730</v>
      </c>
      <c r="D191" s="96" t="s">
        <v>117</v>
      </c>
      <c r="E191" s="96" t="s">
        <v>292</v>
      </c>
      <c r="F191" s="83" t="s">
        <v>564</v>
      </c>
      <c r="G191" s="96" t="s">
        <v>420</v>
      </c>
      <c r="H191" s="83" t="s">
        <v>393</v>
      </c>
      <c r="I191" s="83" t="s">
        <v>124</v>
      </c>
      <c r="J191" s="83"/>
      <c r="K191" s="93">
        <v>4.0399999974068859</v>
      </c>
      <c r="L191" s="96" t="s">
        <v>126</v>
      </c>
      <c r="M191" s="97">
        <v>3.85E-2</v>
      </c>
      <c r="N191" s="97">
        <v>1.13999999948627E-2</v>
      </c>
      <c r="O191" s="93">
        <v>729.49953400000004</v>
      </c>
      <c r="P191" s="95">
        <v>112.07</v>
      </c>
      <c r="Q191" s="83"/>
      <c r="R191" s="93">
        <v>0.81755010299999997</v>
      </c>
      <c r="S191" s="94">
        <v>1.8290943632766761E-6</v>
      </c>
      <c r="T191" s="94">
        <v>4.603825487075281E-4</v>
      </c>
      <c r="U191" s="94">
        <f>R191/'סכום נכסי הקרן'!$C$42</f>
        <v>2.116644494358034E-4</v>
      </c>
    </row>
    <row r="192" spans="2:21">
      <c r="B192" s="86" t="s">
        <v>731</v>
      </c>
      <c r="C192" s="83" t="s">
        <v>732</v>
      </c>
      <c r="D192" s="96" t="s">
        <v>117</v>
      </c>
      <c r="E192" s="96" t="s">
        <v>292</v>
      </c>
      <c r="F192" s="83" t="s">
        <v>469</v>
      </c>
      <c r="G192" s="96" t="s">
        <v>121</v>
      </c>
      <c r="H192" s="83" t="s">
        <v>387</v>
      </c>
      <c r="I192" s="83" t="s">
        <v>296</v>
      </c>
      <c r="J192" s="83"/>
      <c r="K192" s="93">
        <v>5.1000000002726393</v>
      </c>
      <c r="L192" s="96" t="s">
        <v>126</v>
      </c>
      <c r="M192" s="97">
        <v>5.0900000000000001E-2</v>
      </c>
      <c r="N192" s="97">
        <v>1.280000000066645E-2</v>
      </c>
      <c r="O192" s="93">
        <v>4803.8647469999987</v>
      </c>
      <c r="P192" s="95">
        <v>119.85</v>
      </c>
      <c r="Q192" s="93">
        <v>0.74935485599999996</v>
      </c>
      <c r="R192" s="93">
        <v>6.6021433519999979</v>
      </c>
      <c r="S192" s="94">
        <v>5.1182599251873044E-6</v>
      </c>
      <c r="T192" s="94">
        <v>3.7178291240778203E-3</v>
      </c>
      <c r="U192" s="94">
        <f>R192/'סכום נכסי הקרן'!$C$42</f>
        <v>1.709300790947768E-3</v>
      </c>
    </row>
    <row r="193" spans="2:21">
      <c r="B193" s="86" t="s">
        <v>733</v>
      </c>
      <c r="C193" s="83" t="s">
        <v>734</v>
      </c>
      <c r="D193" s="96" t="s">
        <v>117</v>
      </c>
      <c r="E193" s="96" t="s">
        <v>292</v>
      </c>
      <c r="F193" s="83" t="s">
        <v>735</v>
      </c>
      <c r="G193" s="96" t="s">
        <v>690</v>
      </c>
      <c r="H193" s="83" t="s">
        <v>387</v>
      </c>
      <c r="I193" s="83" t="s">
        <v>296</v>
      </c>
      <c r="J193" s="83"/>
      <c r="K193" s="93">
        <v>0.760000031428541</v>
      </c>
      <c r="L193" s="96" t="s">
        <v>126</v>
      </c>
      <c r="M193" s="97">
        <v>4.0999999999999995E-2</v>
      </c>
      <c r="N193" s="97">
        <v>3.2000002357140582E-3</v>
      </c>
      <c r="O193" s="93">
        <v>24.510901</v>
      </c>
      <c r="P193" s="95">
        <v>103.85</v>
      </c>
      <c r="Q193" s="83"/>
      <c r="R193" s="93">
        <v>2.5454569999999999E-2</v>
      </c>
      <c r="S193" s="94">
        <v>4.0851501666666669E-8</v>
      </c>
      <c r="T193" s="94">
        <v>1.4334093739150545E-5</v>
      </c>
      <c r="U193" s="94">
        <f>R193/'סכום נכסי הקרן'!$C$42</f>
        <v>6.5902108322223753E-6</v>
      </c>
    </row>
    <row r="194" spans="2:21">
      <c r="B194" s="86" t="s">
        <v>736</v>
      </c>
      <c r="C194" s="83" t="s">
        <v>737</v>
      </c>
      <c r="D194" s="96" t="s">
        <v>117</v>
      </c>
      <c r="E194" s="96" t="s">
        <v>292</v>
      </c>
      <c r="F194" s="83" t="s">
        <v>735</v>
      </c>
      <c r="G194" s="96" t="s">
        <v>690</v>
      </c>
      <c r="H194" s="83" t="s">
        <v>387</v>
      </c>
      <c r="I194" s="83" t="s">
        <v>296</v>
      </c>
      <c r="J194" s="83"/>
      <c r="K194" s="93">
        <v>3.1200000009519147</v>
      </c>
      <c r="L194" s="96" t="s">
        <v>126</v>
      </c>
      <c r="M194" s="97">
        <v>1.2E-2</v>
      </c>
      <c r="N194" s="97">
        <v>1.009999999942557E-2</v>
      </c>
      <c r="O194" s="93">
        <v>1206.8898359999998</v>
      </c>
      <c r="P194" s="95">
        <v>100.97</v>
      </c>
      <c r="Q194" s="83"/>
      <c r="R194" s="93">
        <v>1.2185967069999997</v>
      </c>
      <c r="S194" s="94">
        <v>2.6047494852614262E-6</v>
      </c>
      <c r="T194" s="94">
        <v>6.8622174440024586E-4</v>
      </c>
      <c r="U194" s="94">
        <f>R194/'סכום נכסי הקרן'!$C$42</f>
        <v>3.1549577221622342E-4</v>
      </c>
    </row>
    <row r="195" spans="2:21">
      <c r="B195" s="86" t="s">
        <v>738</v>
      </c>
      <c r="C195" s="83" t="s">
        <v>739</v>
      </c>
      <c r="D195" s="96" t="s">
        <v>117</v>
      </c>
      <c r="E195" s="96" t="s">
        <v>292</v>
      </c>
      <c r="F195" s="83" t="s">
        <v>477</v>
      </c>
      <c r="G195" s="96" t="s">
        <v>147</v>
      </c>
      <c r="H195" s="83" t="s">
        <v>474</v>
      </c>
      <c r="I195" s="83" t="s">
        <v>296</v>
      </c>
      <c r="J195" s="83"/>
      <c r="K195" s="93">
        <v>4.5699999999521621</v>
      </c>
      <c r="L195" s="96" t="s">
        <v>126</v>
      </c>
      <c r="M195" s="97">
        <v>3.6499999999999998E-2</v>
      </c>
      <c r="N195" s="97">
        <v>2.0999999999718598E-2</v>
      </c>
      <c r="O195" s="93">
        <v>13102.329210999998</v>
      </c>
      <c r="P195" s="95">
        <v>108.49</v>
      </c>
      <c r="Q195" s="83"/>
      <c r="R195" s="93">
        <v>14.214716523999998</v>
      </c>
      <c r="S195" s="94">
        <v>6.1084031141723321E-6</v>
      </c>
      <c r="T195" s="94">
        <v>8.0046561042071487E-3</v>
      </c>
      <c r="U195" s="94">
        <f>R195/'סכום נכסי הקרן'!$C$42</f>
        <v>3.6802027617608615E-3</v>
      </c>
    </row>
    <row r="196" spans="2:21">
      <c r="B196" s="86" t="s">
        <v>740</v>
      </c>
      <c r="C196" s="83" t="s">
        <v>741</v>
      </c>
      <c r="D196" s="96" t="s">
        <v>117</v>
      </c>
      <c r="E196" s="96" t="s">
        <v>292</v>
      </c>
      <c r="F196" s="83" t="s">
        <v>402</v>
      </c>
      <c r="G196" s="96" t="s">
        <v>353</v>
      </c>
      <c r="H196" s="83" t="s">
        <v>482</v>
      </c>
      <c r="I196" s="83" t="s">
        <v>124</v>
      </c>
      <c r="J196" s="83"/>
      <c r="K196" s="93">
        <v>3.2000000004721749</v>
      </c>
      <c r="L196" s="96" t="s">
        <v>126</v>
      </c>
      <c r="M196" s="97">
        <v>3.5000000000000003E-2</v>
      </c>
      <c r="N196" s="97">
        <v>9.7000000037773988E-3</v>
      </c>
      <c r="O196" s="93">
        <v>1939.7878239999998</v>
      </c>
      <c r="P196" s="95">
        <v>109.18</v>
      </c>
      <c r="Q196" s="83"/>
      <c r="R196" s="93">
        <v>2.1178602599999996</v>
      </c>
      <c r="S196" s="94">
        <v>1.3611710326558894E-5</v>
      </c>
      <c r="T196" s="94">
        <v>1.1926191443525362E-3</v>
      </c>
      <c r="U196" s="94">
        <f>R196/'סכום נכסי הקרן'!$C$42</f>
        <v>5.4831590659694092E-4</v>
      </c>
    </row>
    <row r="197" spans="2:21">
      <c r="B197" s="86" t="s">
        <v>742</v>
      </c>
      <c r="C197" s="83" t="s">
        <v>743</v>
      </c>
      <c r="D197" s="96" t="s">
        <v>117</v>
      </c>
      <c r="E197" s="96" t="s">
        <v>292</v>
      </c>
      <c r="F197" s="83" t="s">
        <v>709</v>
      </c>
      <c r="G197" s="96" t="s">
        <v>353</v>
      </c>
      <c r="H197" s="83" t="s">
        <v>482</v>
      </c>
      <c r="I197" s="83" t="s">
        <v>124</v>
      </c>
      <c r="J197" s="83"/>
      <c r="K197" s="93">
        <v>3.4699999999461588</v>
      </c>
      <c r="L197" s="96" t="s">
        <v>126</v>
      </c>
      <c r="M197" s="97">
        <v>4.3499999999999997E-2</v>
      </c>
      <c r="N197" s="97">
        <v>7.8199999998626105E-2</v>
      </c>
      <c r="O197" s="93">
        <v>5948.943017999999</v>
      </c>
      <c r="P197" s="95">
        <v>90.54</v>
      </c>
      <c r="Q197" s="83"/>
      <c r="R197" s="93">
        <v>5.3861732069999988</v>
      </c>
      <c r="S197" s="94">
        <v>3.3574625766209474E-6</v>
      </c>
      <c r="T197" s="94">
        <v>3.033086461269591E-3</v>
      </c>
      <c r="U197" s="94">
        <f>R197/'סכום נכסי הקרן'!$C$42</f>
        <v>1.3944850379714654E-3</v>
      </c>
    </row>
    <row r="198" spans="2:21">
      <c r="B198" s="86" t="s">
        <v>744</v>
      </c>
      <c r="C198" s="83" t="s">
        <v>745</v>
      </c>
      <c r="D198" s="96" t="s">
        <v>117</v>
      </c>
      <c r="E198" s="96" t="s">
        <v>292</v>
      </c>
      <c r="F198" s="83" t="s">
        <v>347</v>
      </c>
      <c r="G198" s="96" t="s">
        <v>300</v>
      </c>
      <c r="H198" s="83" t="s">
        <v>482</v>
      </c>
      <c r="I198" s="83" t="s">
        <v>124</v>
      </c>
      <c r="J198" s="83"/>
      <c r="K198" s="93">
        <v>2.1900000000023723</v>
      </c>
      <c r="L198" s="96" t="s">
        <v>126</v>
      </c>
      <c r="M198" s="97">
        <v>3.6000000000000004E-2</v>
      </c>
      <c r="N198" s="97">
        <v>1.5600000000569342E-2</v>
      </c>
      <c r="O198" s="93">
        <f>3935.99745/50000</f>
        <v>7.8719948999999997E-2</v>
      </c>
      <c r="P198" s="95">
        <v>5354910</v>
      </c>
      <c r="Q198" s="83"/>
      <c r="R198" s="93">
        <v>4.2153824209999993</v>
      </c>
      <c r="S198" s="94">
        <f>25.1004237612397%/50000</f>
        <v>5.0200847522479394E-6</v>
      </c>
      <c r="T198" s="94">
        <v>2.373785405488341E-3</v>
      </c>
      <c r="U198" s="94">
        <f>R198/'סכום נכסי הקרן'!$C$42</f>
        <v>1.0913662612581543E-3</v>
      </c>
    </row>
    <row r="199" spans="2:21">
      <c r="B199" s="86" t="s">
        <v>746</v>
      </c>
      <c r="C199" s="83" t="s">
        <v>747</v>
      </c>
      <c r="D199" s="96" t="s">
        <v>117</v>
      </c>
      <c r="E199" s="96" t="s">
        <v>292</v>
      </c>
      <c r="F199" s="83" t="s">
        <v>419</v>
      </c>
      <c r="G199" s="96" t="s">
        <v>420</v>
      </c>
      <c r="H199" s="83" t="s">
        <v>474</v>
      </c>
      <c r="I199" s="83" t="s">
        <v>296</v>
      </c>
      <c r="J199" s="83"/>
      <c r="K199" s="93">
        <v>10.319999999295472</v>
      </c>
      <c r="L199" s="96" t="s">
        <v>126</v>
      </c>
      <c r="M199" s="97">
        <v>3.0499999999999999E-2</v>
      </c>
      <c r="N199" s="97">
        <v>2.5699999998053277E-2</v>
      </c>
      <c r="O199" s="93">
        <v>5090.314801999999</v>
      </c>
      <c r="P199" s="95">
        <v>105.96</v>
      </c>
      <c r="Q199" s="83"/>
      <c r="R199" s="93">
        <v>5.3936975650000001</v>
      </c>
      <c r="S199" s="94">
        <v>1.6107189412313799E-5</v>
      </c>
      <c r="T199" s="94">
        <v>3.037323612119083E-3</v>
      </c>
      <c r="U199" s="94">
        <f>R199/'סכום נכסי הקרן'!$C$42</f>
        <v>1.3964331009557202E-3</v>
      </c>
    </row>
    <row r="200" spans="2:21">
      <c r="B200" s="86" t="s">
        <v>748</v>
      </c>
      <c r="C200" s="83" t="s">
        <v>749</v>
      </c>
      <c r="D200" s="96" t="s">
        <v>117</v>
      </c>
      <c r="E200" s="96" t="s">
        <v>292</v>
      </c>
      <c r="F200" s="83" t="s">
        <v>419</v>
      </c>
      <c r="G200" s="96" t="s">
        <v>420</v>
      </c>
      <c r="H200" s="83" t="s">
        <v>474</v>
      </c>
      <c r="I200" s="83" t="s">
        <v>296</v>
      </c>
      <c r="J200" s="83"/>
      <c r="K200" s="93">
        <v>9.6200000007711068</v>
      </c>
      <c r="L200" s="96" t="s">
        <v>126</v>
      </c>
      <c r="M200" s="97">
        <v>3.0499999999999999E-2</v>
      </c>
      <c r="N200" s="97">
        <v>2.4200000001506759E-2</v>
      </c>
      <c r="O200" s="93">
        <v>4216.5692759999993</v>
      </c>
      <c r="P200" s="95">
        <v>107.03</v>
      </c>
      <c r="Q200" s="83"/>
      <c r="R200" s="93">
        <v>4.512994095999999</v>
      </c>
      <c r="S200" s="94">
        <v>1.3342412530555091E-5</v>
      </c>
      <c r="T200" s="94">
        <v>2.5413778514544526E-3</v>
      </c>
      <c r="U200" s="94">
        <f>R200/'סכום נכסי הקרן'!$C$42</f>
        <v>1.1684181888444716E-3</v>
      </c>
    </row>
    <row r="201" spans="2:21">
      <c r="B201" s="86" t="s">
        <v>750</v>
      </c>
      <c r="C201" s="83" t="s">
        <v>751</v>
      </c>
      <c r="D201" s="96" t="s">
        <v>117</v>
      </c>
      <c r="E201" s="96" t="s">
        <v>292</v>
      </c>
      <c r="F201" s="83" t="s">
        <v>419</v>
      </c>
      <c r="G201" s="96" t="s">
        <v>420</v>
      </c>
      <c r="H201" s="83" t="s">
        <v>474</v>
      </c>
      <c r="I201" s="83" t="s">
        <v>296</v>
      </c>
      <c r="J201" s="83"/>
      <c r="K201" s="93">
        <v>6.1400000004017246</v>
      </c>
      <c r="L201" s="96" t="s">
        <v>126</v>
      </c>
      <c r="M201" s="97">
        <v>2.9100000000000001E-2</v>
      </c>
      <c r="N201" s="97">
        <v>1.7300000000431762E-2</v>
      </c>
      <c r="O201" s="93">
        <v>4895.7254629999989</v>
      </c>
      <c r="P201" s="95">
        <v>108.81</v>
      </c>
      <c r="Q201" s="83"/>
      <c r="R201" s="93">
        <v>5.3270388489999982</v>
      </c>
      <c r="S201" s="94">
        <v>8.1595424383333316E-6</v>
      </c>
      <c r="T201" s="94">
        <v>2.9997864514569525E-3</v>
      </c>
      <c r="U201" s="94">
        <f>R201/'סכום נכסי הקרן'!$C$42</f>
        <v>1.3791751000448722E-3</v>
      </c>
    </row>
    <row r="202" spans="2:21">
      <c r="B202" s="86" t="s">
        <v>752</v>
      </c>
      <c r="C202" s="83" t="s">
        <v>753</v>
      </c>
      <c r="D202" s="96" t="s">
        <v>117</v>
      </c>
      <c r="E202" s="96" t="s">
        <v>292</v>
      </c>
      <c r="F202" s="83" t="s">
        <v>419</v>
      </c>
      <c r="G202" s="96" t="s">
        <v>420</v>
      </c>
      <c r="H202" s="83" t="s">
        <v>474</v>
      </c>
      <c r="I202" s="83" t="s">
        <v>296</v>
      </c>
      <c r="J202" s="83"/>
      <c r="K202" s="93">
        <v>7.920000000870739</v>
      </c>
      <c r="L202" s="96" t="s">
        <v>126</v>
      </c>
      <c r="M202" s="97">
        <v>3.95E-2</v>
      </c>
      <c r="N202" s="97">
        <v>1.950000000136053E-2</v>
      </c>
      <c r="O202" s="93">
        <v>3117.8712059999989</v>
      </c>
      <c r="P202" s="95">
        <v>117.87</v>
      </c>
      <c r="Q202" s="83"/>
      <c r="R202" s="93">
        <v>3.6750347899999998</v>
      </c>
      <c r="S202" s="94">
        <v>1.2990590211849233E-5</v>
      </c>
      <c r="T202" s="94">
        <v>2.0695023791208978E-3</v>
      </c>
      <c r="U202" s="94">
        <f>R202/'סכום נכסי הקרן'!$C$42</f>
        <v>9.5146977858404525E-4</v>
      </c>
    </row>
    <row r="203" spans="2:21">
      <c r="B203" s="86" t="s">
        <v>754</v>
      </c>
      <c r="C203" s="83" t="s">
        <v>755</v>
      </c>
      <c r="D203" s="96" t="s">
        <v>117</v>
      </c>
      <c r="E203" s="96" t="s">
        <v>292</v>
      </c>
      <c r="F203" s="83" t="s">
        <v>419</v>
      </c>
      <c r="G203" s="96" t="s">
        <v>420</v>
      </c>
      <c r="H203" s="83" t="s">
        <v>474</v>
      </c>
      <c r="I203" s="83" t="s">
        <v>296</v>
      </c>
      <c r="J203" s="83"/>
      <c r="K203" s="93">
        <v>8.6299999974587305</v>
      </c>
      <c r="L203" s="96" t="s">
        <v>126</v>
      </c>
      <c r="M203" s="97">
        <v>3.95E-2</v>
      </c>
      <c r="N203" s="97">
        <v>2.0999999988950996E-2</v>
      </c>
      <c r="O203" s="93">
        <v>766.60944499999994</v>
      </c>
      <c r="P203" s="95">
        <v>118.06</v>
      </c>
      <c r="Q203" s="83"/>
      <c r="R203" s="93">
        <v>0.90505910999999994</v>
      </c>
      <c r="S203" s="94">
        <v>3.1940732937793377E-6</v>
      </c>
      <c r="T203" s="94">
        <v>5.0966102048520816E-4</v>
      </c>
      <c r="U203" s="94">
        <f>R203/'סכום נכסי הקרן'!$C$42</f>
        <v>2.3432060924712309E-4</v>
      </c>
    </row>
    <row r="204" spans="2:21">
      <c r="B204" s="86" t="s">
        <v>756</v>
      </c>
      <c r="C204" s="83" t="s">
        <v>757</v>
      </c>
      <c r="D204" s="96" t="s">
        <v>117</v>
      </c>
      <c r="E204" s="96" t="s">
        <v>292</v>
      </c>
      <c r="F204" s="83" t="s">
        <v>758</v>
      </c>
      <c r="G204" s="96" t="s">
        <v>353</v>
      </c>
      <c r="H204" s="83" t="s">
        <v>474</v>
      </c>
      <c r="I204" s="83" t="s">
        <v>296</v>
      </c>
      <c r="J204" s="83"/>
      <c r="K204" s="93">
        <v>3.1000000009896422</v>
      </c>
      <c r="L204" s="96" t="s">
        <v>126</v>
      </c>
      <c r="M204" s="97">
        <v>3.9E-2</v>
      </c>
      <c r="N204" s="97">
        <v>4.34000000081999E-2</v>
      </c>
      <c r="O204" s="93">
        <v>713.53355499999986</v>
      </c>
      <c r="P204" s="95">
        <v>99.13</v>
      </c>
      <c r="Q204" s="83"/>
      <c r="R204" s="93">
        <v>0.70732581299999997</v>
      </c>
      <c r="S204" s="94">
        <v>1.0833935860115322E-6</v>
      </c>
      <c r="T204" s="94">
        <v>3.9831254299966054E-4</v>
      </c>
      <c r="U204" s="94">
        <f>R204/'סכום נכסי הקרן'!$C$42</f>
        <v>1.8312728263502774E-4</v>
      </c>
    </row>
    <row r="205" spans="2:21">
      <c r="B205" s="86" t="s">
        <v>759</v>
      </c>
      <c r="C205" s="83" t="s">
        <v>760</v>
      </c>
      <c r="D205" s="96" t="s">
        <v>117</v>
      </c>
      <c r="E205" s="96" t="s">
        <v>292</v>
      </c>
      <c r="F205" s="83" t="s">
        <v>431</v>
      </c>
      <c r="G205" s="96" t="s">
        <v>353</v>
      </c>
      <c r="H205" s="83" t="s">
        <v>482</v>
      </c>
      <c r="I205" s="83" t="s">
        <v>124</v>
      </c>
      <c r="J205" s="83"/>
      <c r="K205" s="93">
        <v>3.6799999996052111</v>
      </c>
      <c r="L205" s="96" t="s">
        <v>126</v>
      </c>
      <c r="M205" s="97">
        <v>5.0499999999999996E-2</v>
      </c>
      <c r="N205" s="97">
        <v>1.3699999996193112E-2</v>
      </c>
      <c r="O205" s="93">
        <v>1241.2333749999998</v>
      </c>
      <c r="P205" s="95">
        <v>114.28</v>
      </c>
      <c r="Q205" s="83"/>
      <c r="R205" s="93">
        <v>1.4184815420000001</v>
      </c>
      <c r="S205" s="94">
        <v>1.6741141048782918E-6</v>
      </c>
      <c r="T205" s="94">
        <v>7.9878180579294065E-4</v>
      </c>
      <c r="U205" s="94">
        <f>R205/'סכום נכסי הקרן'!$C$42</f>
        <v>3.6724613393178114E-4</v>
      </c>
    </row>
    <row r="206" spans="2:21">
      <c r="B206" s="86" t="s">
        <v>761</v>
      </c>
      <c r="C206" s="83" t="s">
        <v>762</v>
      </c>
      <c r="D206" s="96" t="s">
        <v>117</v>
      </c>
      <c r="E206" s="96" t="s">
        <v>292</v>
      </c>
      <c r="F206" s="83" t="s">
        <v>436</v>
      </c>
      <c r="G206" s="96" t="s">
        <v>420</v>
      </c>
      <c r="H206" s="83" t="s">
        <v>482</v>
      </c>
      <c r="I206" s="83" t="s">
        <v>124</v>
      </c>
      <c r="J206" s="83"/>
      <c r="K206" s="93">
        <v>4.4600000003126912</v>
      </c>
      <c r="L206" s="96" t="s">
        <v>126</v>
      </c>
      <c r="M206" s="97">
        <v>3.9199999999999999E-2</v>
      </c>
      <c r="N206" s="97">
        <v>1.2900000000944586E-2</v>
      </c>
      <c r="O206" s="93">
        <v>5435.773917999999</v>
      </c>
      <c r="P206" s="95">
        <v>112.96</v>
      </c>
      <c r="Q206" s="83"/>
      <c r="R206" s="93">
        <v>6.1402503979999992</v>
      </c>
      <c r="S206" s="94">
        <v>5.6631257649600863E-6</v>
      </c>
      <c r="T206" s="94">
        <v>3.4577258538167578E-3</v>
      </c>
      <c r="U206" s="94">
        <f>R206/'סכום נכסי הקרן'!$C$42</f>
        <v>1.5897162939879693E-3</v>
      </c>
    </row>
    <row r="207" spans="2:21">
      <c r="B207" s="86" t="s">
        <v>763</v>
      </c>
      <c r="C207" s="83" t="s">
        <v>764</v>
      </c>
      <c r="D207" s="96" t="s">
        <v>117</v>
      </c>
      <c r="E207" s="96" t="s">
        <v>292</v>
      </c>
      <c r="F207" s="83" t="s">
        <v>436</v>
      </c>
      <c r="G207" s="96" t="s">
        <v>420</v>
      </c>
      <c r="H207" s="83" t="s">
        <v>482</v>
      </c>
      <c r="I207" s="83" t="s">
        <v>124</v>
      </c>
      <c r="J207" s="83"/>
      <c r="K207" s="93">
        <v>9.259999999893445</v>
      </c>
      <c r="L207" s="96" t="s">
        <v>126</v>
      </c>
      <c r="M207" s="97">
        <v>2.64E-2</v>
      </c>
      <c r="N207" s="97">
        <v>2.529999999907739E-2</v>
      </c>
      <c r="O207" s="93">
        <v>7609.572310999999</v>
      </c>
      <c r="P207" s="95">
        <v>101.13</v>
      </c>
      <c r="Q207" s="83"/>
      <c r="R207" s="93">
        <v>7.6955607069999976</v>
      </c>
      <c r="S207" s="94">
        <v>9.1681594108433726E-6</v>
      </c>
      <c r="T207" s="94">
        <v>4.3335592999395245E-3</v>
      </c>
      <c r="U207" s="94">
        <f>R207/'סכום נכסי הקרן'!$C$42</f>
        <v>1.9923875174986758E-3</v>
      </c>
    </row>
    <row r="208" spans="2:21">
      <c r="B208" s="86" t="s">
        <v>765</v>
      </c>
      <c r="C208" s="83" t="s">
        <v>766</v>
      </c>
      <c r="D208" s="96" t="s">
        <v>117</v>
      </c>
      <c r="E208" s="96" t="s">
        <v>292</v>
      </c>
      <c r="F208" s="83" t="s">
        <v>547</v>
      </c>
      <c r="G208" s="96" t="s">
        <v>420</v>
      </c>
      <c r="H208" s="83" t="s">
        <v>482</v>
      </c>
      <c r="I208" s="83" t="s">
        <v>124</v>
      </c>
      <c r="J208" s="83"/>
      <c r="K208" s="93">
        <v>4.3699999996225358</v>
      </c>
      <c r="L208" s="96" t="s">
        <v>126</v>
      </c>
      <c r="M208" s="97">
        <v>4.0999999999999995E-2</v>
      </c>
      <c r="N208" s="97">
        <v>1.1099999997557581E-2</v>
      </c>
      <c r="O208" s="93">
        <v>1960.8719999999998</v>
      </c>
      <c r="P208" s="95">
        <v>114.84</v>
      </c>
      <c r="Q208" s="83"/>
      <c r="R208" s="93">
        <v>2.2518654049999998</v>
      </c>
      <c r="S208" s="94">
        <v>6.5362399999999996E-6</v>
      </c>
      <c r="T208" s="94">
        <v>1.2680807337629434E-3</v>
      </c>
      <c r="U208" s="94">
        <f>R208/'סכום נכסי הקרן'!$C$42</f>
        <v>5.8300995792652651E-4</v>
      </c>
    </row>
    <row r="209" spans="2:21">
      <c r="B209" s="86" t="s">
        <v>767</v>
      </c>
      <c r="C209" s="83" t="s">
        <v>768</v>
      </c>
      <c r="D209" s="96" t="s">
        <v>117</v>
      </c>
      <c r="E209" s="96" t="s">
        <v>292</v>
      </c>
      <c r="F209" s="83" t="s">
        <v>559</v>
      </c>
      <c r="G209" s="96" t="s">
        <v>424</v>
      </c>
      <c r="H209" s="83" t="s">
        <v>474</v>
      </c>
      <c r="I209" s="83" t="s">
        <v>296</v>
      </c>
      <c r="J209" s="83"/>
      <c r="K209" s="93">
        <v>4.4799999999709863</v>
      </c>
      <c r="L209" s="96" t="s">
        <v>126</v>
      </c>
      <c r="M209" s="97">
        <v>1.9E-2</v>
      </c>
      <c r="N209" s="97">
        <v>1.4700000000018136E-2</v>
      </c>
      <c r="O209" s="93">
        <v>16201.839300999998</v>
      </c>
      <c r="P209" s="95">
        <v>102.11</v>
      </c>
      <c r="Q209" s="83"/>
      <c r="R209" s="93">
        <v>16.543698650999996</v>
      </c>
      <c r="S209" s="94">
        <v>1.1215465687340007E-5</v>
      </c>
      <c r="T209" s="94">
        <v>9.3161631587448685E-3</v>
      </c>
      <c r="U209" s="94">
        <f>R209/'סכום נכסי הקרן'!$C$42</f>
        <v>4.2831783076611729E-3</v>
      </c>
    </row>
    <row r="210" spans="2:21">
      <c r="B210" s="86" t="s">
        <v>769</v>
      </c>
      <c r="C210" s="83" t="s">
        <v>770</v>
      </c>
      <c r="D210" s="96" t="s">
        <v>117</v>
      </c>
      <c r="E210" s="96" t="s">
        <v>292</v>
      </c>
      <c r="F210" s="83" t="s">
        <v>559</v>
      </c>
      <c r="G210" s="96" t="s">
        <v>424</v>
      </c>
      <c r="H210" s="83" t="s">
        <v>474</v>
      </c>
      <c r="I210" s="83" t="s">
        <v>296</v>
      </c>
      <c r="J210" s="83"/>
      <c r="K210" s="93">
        <v>3.0299999994468063</v>
      </c>
      <c r="L210" s="96" t="s">
        <v>126</v>
      </c>
      <c r="M210" s="97">
        <v>2.9600000000000001E-2</v>
      </c>
      <c r="N210" s="97">
        <v>1.0199999996312041E-2</v>
      </c>
      <c r="O210" s="93">
        <v>2381.6449009999997</v>
      </c>
      <c r="P210" s="95">
        <v>107.02</v>
      </c>
      <c r="Q210" s="83"/>
      <c r="R210" s="93">
        <v>2.5488363469999995</v>
      </c>
      <c r="S210" s="94">
        <v>5.8317333285993421E-6</v>
      </c>
      <c r="T210" s="94">
        <v>1.4353123672351188E-3</v>
      </c>
      <c r="U210" s="94">
        <f>R210/'סכום נכסי הקרן'!$C$42</f>
        <v>6.5989599916877427E-4</v>
      </c>
    </row>
    <row r="211" spans="2:21">
      <c r="B211" s="86" t="s">
        <v>771</v>
      </c>
      <c r="C211" s="83" t="s">
        <v>772</v>
      </c>
      <c r="D211" s="96" t="s">
        <v>117</v>
      </c>
      <c r="E211" s="96" t="s">
        <v>292</v>
      </c>
      <c r="F211" s="83" t="s">
        <v>564</v>
      </c>
      <c r="G211" s="96" t="s">
        <v>420</v>
      </c>
      <c r="H211" s="83" t="s">
        <v>482</v>
      </c>
      <c r="I211" s="83" t="s">
        <v>124</v>
      </c>
      <c r="J211" s="83"/>
      <c r="K211" s="93">
        <v>5.3400000000197156</v>
      </c>
      <c r="L211" s="96" t="s">
        <v>126</v>
      </c>
      <c r="M211" s="97">
        <v>3.61E-2</v>
      </c>
      <c r="N211" s="97">
        <v>1.2999999999835705E-2</v>
      </c>
      <c r="O211" s="93">
        <v>10718.689858</v>
      </c>
      <c r="P211" s="95">
        <v>113.57</v>
      </c>
      <c r="Q211" s="83"/>
      <c r="R211" s="93">
        <v>12.173215713999998</v>
      </c>
      <c r="S211" s="94">
        <v>1.3965719684690553E-5</v>
      </c>
      <c r="T211" s="94">
        <v>6.8550368421614041E-3</v>
      </c>
      <c r="U211" s="94">
        <f>R211/'סכום נכסי הקרן'!$C$42</f>
        <v>3.1516563847427954E-3</v>
      </c>
    </row>
    <row r="212" spans="2:21">
      <c r="B212" s="86" t="s">
        <v>773</v>
      </c>
      <c r="C212" s="83" t="s">
        <v>774</v>
      </c>
      <c r="D212" s="96" t="s">
        <v>117</v>
      </c>
      <c r="E212" s="96" t="s">
        <v>292</v>
      </c>
      <c r="F212" s="83" t="s">
        <v>564</v>
      </c>
      <c r="G212" s="96" t="s">
        <v>420</v>
      </c>
      <c r="H212" s="83" t="s">
        <v>482</v>
      </c>
      <c r="I212" s="83" t="s">
        <v>124</v>
      </c>
      <c r="J212" s="83"/>
      <c r="K212" s="93">
        <v>6.2800000000097596</v>
      </c>
      <c r="L212" s="96" t="s">
        <v>126</v>
      </c>
      <c r="M212" s="97">
        <v>3.3000000000000002E-2</v>
      </c>
      <c r="N212" s="97">
        <v>1.789999999870695E-2</v>
      </c>
      <c r="O212" s="93">
        <v>3722.8240749999995</v>
      </c>
      <c r="P212" s="95">
        <v>110.1</v>
      </c>
      <c r="Q212" s="83"/>
      <c r="R212" s="93">
        <v>4.098829306999999</v>
      </c>
      <c r="S212" s="94">
        <v>1.2073567189349591E-5</v>
      </c>
      <c r="T212" s="94">
        <v>2.3081514834984622E-3</v>
      </c>
      <c r="U212" s="94">
        <f>R212/'סכום נכסי הקרן'!$C$42</f>
        <v>1.0611905562899677E-3</v>
      </c>
    </row>
    <row r="213" spans="2:21">
      <c r="B213" s="86" t="s">
        <v>775</v>
      </c>
      <c r="C213" s="83" t="s">
        <v>776</v>
      </c>
      <c r="D213" s="96" t="s">
        <v>117</v>
      </c>
      <c r="E213" s="96" t="s">
        <v>292</v>
      </c>
      <c r="F213" s="83" t="s">
        <v>564</v>
      </c>
      <c r="G213" s="96" t="s">
        <v>420</v>
      </c>
      <c r="H213" s="83" t="s">
        <v>482</v>
      </c>
      <c r="I213" s="83" t="s">
        <v>124</v>
      </c>
      <c r="J213" s="83"/>
      <c r="K213" s="93">
        <v>8.5300000002199319</v>
      </c>
      <c r="L213" s="96" t="s">
        <v>126</v>
      </c>
      <c r="M213" s="97">
        <v>2.6200000000000001E-2</v>
      </c>
      <c r="N213" s="97">
        <v>2.1900000000975643E-2</v>
      </c>
      <c r="O213" s="93">
        <v>5797.9716919999992</v>
      </c>
      <c r="P213" s="95">
        <v>104.3</v>
      </c>
      <c r="Q213" s="83"/>
      <c r="R213" s="93">
        <v>6.047284339</v>
      </c>
      <c r="S213" s="94">
        <v>1.9326572306666665E-5</v>
      </c>
      <c r="T213" s="94">
        <v>3.4053743819881083E-3</v>
      </c>
      <c r="U213" s="94">
        <f>R213/'סכום נכסי הקרן'!$C$42</f>
        <v>1.5656472985560756E-3</v>
      </c>
    </row>
    <row r="214" spans="2:21">
      <c r="B214" s="86" t="s">
        <v>777</v>
      </c>
      <c r="C214" s="83" t="s">
        <v>778</v>
      </c>
      <c r="D214" s="96" t="s">
        <v>117</v>
      </c>
      <c r="E214" s="96" t="s">
        <v>292</v>
      </c>
      <c r="F214" s="83" t="s">
        <v>779</v>
      </c>
      <c r="G214" s="96" t="s">
        <v>121</v>
      </c>
      <c r="H214" s="83" t="s">
        <v>482</v>
      </c>
      <c r="I214" s="83" t="s">
        <v>124</v>
      </c>
      <c r="J214" s="83"/>
      <c r="K214" s="93">
        <v>3.5300000003282568</v>
      </c>
      <c r="L214" s="96" t="s">
        <v>126</v>
      </c>
      <c r="M214" s="97">
        <v>2.75E-2</v>
      </c>
      <c r="N214" s="97">
        <v>1.3000000000871476E-2</v>
      </c>
      <c r="O214" s="93">
        <v>3266.9952439999997</v>
      </c>
      <c r="P214" s="95">
        <v>105.37</v>
      </c>
      <c r="Q214" s="83"/>
      <c r="R214" s="93">
        <v>3.4424327789999998</v>
      </c>
      <c r="S214" s="94">
        <v>7.5144053545444204E-6</v>
      </c>
      <c r="T214" s="94">
        <v>1.9385184721215291E-3</v>
      </c>
      <c r="U214" s="94">
        <f>R214/'סכום נכסי הקרן'!$C$42</f>
        <v>8.912489108778177E-4</v>
      </c>
    </row>
    <row r="215" spans="2:21">
      <c r="B215" s="86" t="s">
        <v>780</v>
      </c>
      <c r="C215" s="83" t="s">
        <v>781</v>
      </c>
      <c r="D215" s="96" t="s">
        <v>117</v>
      </c>
      <c r="E215" s="96" t="s">
        <v>292</v>
      </c>
      <c r="F215" s="83" t="s">
        <v>779</v>
      </c>
      <c r="G215" s="96" t="s">
        <v>121</v>
      </c>
      <c r="H215" s="83" t="s">
        <v>482</v>
      </c>
      <c r="I215" s="83" t="s">
        <v>124</v>
      </c>
      <c r="J215" s="83"/>
      <c r="K215" s="93">
        <v>4.5699999998929961</v>
      </c>
      <c r="L215" s="96" t="s">
        <v>126</v>
      </c>
      <c r="M215" s="97">
        <v>2.3E-2</v>
      </c>
      <c r="N215" s="97">
        <v>1.5699999998929962E-2</v>
      </c>
      <c r="O215" s="93">
        <v>6048.5752169999996</v>
      </c>
      <c r="P215" s="95">
        <v>103.52</v>
      </c>
      <c r="Q215" s="83"/>
      <c r="R215" s="93">
        <v>6.261484931</v>
      </c>
      <c r="S215" s="94">
        <v>2.0033559038315009E-5</v>
      </c>
      <c r="T215" s="94">
        <v>3.5259959978594249E-3</v>
      </c>
      <c r="U215" s="94">
        <f>R215/'סכום נכסי הקרן'!$C$42</f>
        <v>1.6211040225025751E-3</v>
      </c>
    </row>
    <row r="216" spans="2:21">
      <c r="B216" s="86" t="s">
        <v>782</v>
      </c>
      <c r="C216" s="83" t="s">
        <v>783</v>
      </c>
      <c r="D216" s="96" t="s">
        <v>117</v>
      </c>
      <c r="E216" s="96" t="s">
        <v>292</v>
      </c>
      <c r="F216" s="83" t="s">
        <v>784</v>
      </c>
      <c r="G216" s="96" t="s">
        <v>122</v>
      </c>
      <c r="H216" s="83" t="s">
        <v>579</v>
      </c>
      <c r="I216" s="83" t="s">
        <v>296</v>
      </c>
      <c r="J216" s="83"/>
      <c r="K216" s="93">
        <v>1.1200000005709243</v>
      </c>
      <c r="L216" s="96" t="s">
        <v>126</v>
      </c>
      <c r="M216" s="97">
        <v>3.3000000000000002E-2</v>
      </c>
      <c r="N216" s="97">
        <v>1.6800000004365889E-2</v>
      </c>
      <c r="O216" s="93">
        <v>1165.4123529999997</v>
      </c>
      <c r="P216" s="95">
        <v>102.2</v>
      </c>
      <c r="Q216" s="83"/>
      <c r="R216" s="93">
        <v>1.1910513859999998</v>
      </c>
      <c r="S216" s="94">
        <v>3.4097186167290933E-6</v>
      </c>
      <c r="T216" s="94">
        <v>6.7071029740707372E-4</v>
      </c>
      <c r="U216" s="94">
        <f>R216/'סכום נכסי הקרן'!$C$42</f>
        <v>3.0836426408895035E-4</v>
      </c>
    </row>
    <row r="217" spans="2:21">
      <c r="B217" s="86" t="s">
        <v>785</v>
      </c>
      <c r="C217" s="83" t="s">
        <v>786</v>
      </c>
      <c r="D217" s="96" t="s">
        <v>117</v>
      </c>
      <c r="E217" s="96" t="s">
        <v>292</v>
      </c>
      <c r="F217" s="83" t="s">
        <v>578</v>
      </c>
      <c r="G217" s="96" t="s">
        <v>122</v>
      </c>
      <c r="H217" s="83" t="s">
        <v>579</v>
      </c>
      <c r="I217" s="83" t="s">
        <v>296</v>
      </c>
      <c r="J217" s="83"/>
      <c r="K217" s="93">
        <v>0.91000000006737936</v>
      </c>
      <c r="L217" s="96" t="s">
        <v>126</v>
      </c>
      <c r="M217" s="97">
        <v>4.2999999999999997E-2</v>
      </c>
      <c r="N217" s="97">
        <v>1.7199999994609659E-2</v>
      </c>
      <c r="O217" s="93">
        <v>1879.0184979999997</v>
      </c>
      <c r="P217" s="95">
        <v>102.68</v>
      </c>
      <c r="Q217" s="83"/>
      <c r="R217" s="93">
        <v>1.9293762569999997</v>
      </c>
      <c r="S217" s="94">
        <v>8.6769434437222066E-6</v>
      </c>
      <c r="T217" s="94">
        <v>1.0864791715565971E-3</v>
      </c>
      <c r="U217" s="94">
        <f>R217/'סכום נכסי הקרן'!$C$42</f>
        <v>4.9951723043500874E-4</v>
      </c>
    </row>
    <row r="218" spans="2:21">
      <c r="B218" s="86" t="s">
        <v>787</v>
      </c>
      <c r="C218" s="83" t="s">
        <v>788</v>
      </c>
      <c r="D218" s="96" t="s">
        <v>117</v>
      </c>
      <c r="E218" s="96" t="s">
        <v>292</v>
      </c>
      <c r="F218" s="83" t="s">
        <v>578</v>
      </c>
      <c r="G218" s="96" t="s">
        <v>122</v>
      </c>
      <c r="H218" s="83" t="s">
        <v>579</v>
      </c>
      <c r="I218" s="83" t="s">
        <v>296</v>
      </c>
      <c r="J218" s="83"/>
      <c r="K218" s="93">
        <v>1.6199999998468757</v>
      </c>
      <c r="L218" s="96" t="s">
        <v>126</v>
      </c>
      <c r="M218" s="97">
        <v>4.2500000000000003E-2</v>
      </c>
      <c r="N218" s="97">
        <v>1.9100000000412259E-2</v>
      </c>
      <c r="O218" s="93">
        <v>1608.9886329999997</v>
      </c>
      <c r="P218" s="95">
        <v>105.53</v>
      </c>
      <c r="Q218" s="83"/>
      <c r="R218" s="93">
        <v>1.6979657229999998</v>
      </c>
      <c r="S218" s="94">
        <v>4.2829681285293472E-6</v>
      </c>
      <c r="T218" s="94">
        <v>9.5616621452833525E-4</v>
      </c>
      <c r="U218" s="94">
        <f>R218/'סכום נכסי הקרן'!$C$42</f>
        <v>4.396048371847136E-4</v>
      </c>
    </row>
    <row r="219" spans="2:21">
      <c r="B219" s="86" t="s">
        <v>789</v>
      </c>
      <c r="C219" s="83" t="s">
        <v>790</v>
      </c>
      <c r="D219" s="96" t="s">
        <v>117</v>
      </c>
      <c r="E219" s="96" t="s">
        <v>292</v>
      </c>
      <c r="F219" s="83" t="s">
        <v>578</v>
      </c>
      <c r="G219" s="96" t="s">
        <v>122</v>
      </c>
      <c r="H219" s="83" t="s">
        <v>579</v>
      </c>
      <c r="I219" s="83" t="s">
        <v>296</v>
      </c>
      <c r="J219" s="83"/>
      <c r="K219" s="93">
        <v>1.5400000000098575</v>
      </c>
      <c r="L219" s="96" t="s">
        <v>126</v>
      </c>
      <c r="M219" s="97">
        <v>3.7000000000000005E-2</v>
      </c>
      <c r="N219" s="97">
        <v>1.9500000000492877E-2</v>
      </c>
      <c r="O219" s="93">
        <v>3893.5236529999993</v>
      </c>
      <c r="P219" s="95">
        <v>104.22</v>
      </c>
      <c r="Q219" s="83"/>
      <c r="R219" s="93">
        <v>4.057830523999999</v>
      </c>
      <c r="S219" s="94">
        <v>1.4760802722719386E-5</v>
      </c>
      <c r="T219" s="94">
        <v>2.2850640615261764E-3</v>
      </c>
      <c r="U219" s="94">
        <f>R219/'סכום נכסי הקרן'!$C$42</f>
        <v>1.0505759348748531E-3</v>
      </c>
    </row>
    <row r="220" spans="2:21">
      <c r="B220" s="86" t="s">
        <v>791</v>
      </c>
      <c r="C220" s="83" t="s">
        <v>792</v>
      </c>
      <c r="D220" s="96" t="s">
        <v>117</v>
      </c>
      <c r="E220" s="96" t="s">
        <v>292</v>
      </c>
      <c r="F220" s="83" t="s">
        <v>793</v>
      </c>
      <c r="G220" s="96" t="s">
        <v>669</v>
      </c>
      <c r="H220" s="83" t="s">
        <v>575</v>
      </c>
      <c r="I220" s="83" t="s">
        <v>124</v>
      </c>
      <c r="J220" s="83"/>
      <c r="K220" s="93">
        <v>3.5400000154494284</v>
      </c>
      <c r="L220" s="96" t="s">
        <v>126</v>
      </c>
      <c r="M220" s="97">
        <v>3.7499999999999999E-2</v>
      </c>
      <c r="N220" s="97">
        <v>1.3100000032650857E-2</v>
      </c>
      <c r="O220" s="93">
        <v>114.38421299999999</v>
      </c>
      <c r="P220" s="95">
        <v>109.78</v>
      </c>
      <c r="Q220" s="83"/>
      <c r="R220" s="93">
        <v>0.12557098899999997</v>
      </c>
      <c r="S220" s="94">
        <v>2.4804049748863255E-7</v>
      </c>
      <c r="T220" s="94">
        <v>7.0712108955045856E-5</v>
      </c>
      <c r="U220" s="94">
        <f>R220/'סכום נכסי הקרן'!$C$42</f>
        <v>3.2510440833244344E-5</v>
      </c>
    </row>
    <row r="221" spans="2:21">
      <c r="B221" s="86" t="s">
        <v>794</v>
      </c>
      <c r="C221" s="83" t="s">
        <v>795</v>
      </c>
      <c r="D221" s="96" t="s">
        <v>117</v>
      </c>
      <c r="E221" s="96" t="s">
        <v>292</v>
      </c>
      <c r="F221" s="83" t="s">
        <v>793</v>
      </c>
      <c r="G221" s="96" t="s">
        <v>669</v>
      </c>
      <c r="H221" s="83" t="s">
        <v>579</v>
      </c>
      <c r="I221" s="83" t="s">
        <v>296</v>
      </c>
      <c r="J221" s="83"/>
      <c r="K221" s="93">
        <v>6.4499999994544952</v>
      </c>
      <c r="L221" s="96" t="s">
        <v>126</v>
      </c>
      <c r="M221" s="97">
        <v>3.7499999999999999E-2</v>
      </c>
      <c r="N221" s="97">
        <v>2.0599999997594189E-2</v>
      </c>
      <c r="O221" s="93">
        <v>3187.3974359999997</v>
      </c>
      <c r="P221" s="95">
        <v>112.15</v>
      </c>
      <c r="Q221" s="83"/>
      <c r="R221" s="93">
        <v>3.5746663309999991</v>
      </c>
      <c r="S221" s="94">
        <v>1.4488170163636363E-5</v>
      </c>
      <c r="T221" s="94">
        <v>2.0129824339888414E-3</v>
      </c>
      <c r="U221" s="94">
        <f>R221/'סכום נכסי הקרן'!$C$42</f>
        <v>9.2548429520266143E-4</v>
      </c>
    </row>
    <row r="222" spans="2:21">
      <c r="B222" s="86" t="s">
        <v>796</v>
      </c>
      <c r="C222" s="83" t="s">
        <v>797</v>
      </c>
      <c r="D222" s="96" t="s">
        <v>29</v>
      </c>
      <c r="E222" s="96" t="s">
        <v>292</v>
      </c>
      <c r="F222" s="83" t="s">
        <v>798</v>
      </c>
      <c r="G222" s="96" t="s">
        <v>700</v>
      </c>
      <c r="H222" s="83" t="s">
        <v>575</v>
      </c>
      <c r="I222" s="83" t="s">
        <v>124</v>
      </c>
      <c r="J222" s="83"/>
      <c r="K222" s="93">
        <v>0.40999999868738601</v>
      </c>
      <c r="L222" s="96" t="s">
        <v>126</v>
      </c>
      <c r="M222" s="97">
        <v>5.5500000000000001E-2</v>
      </c>
      <c r="N222" s="97">
        <v>1.1499999967184649E-2</v>
      </c>
      <c r="O222" s="93">
        <v>59.582645999999983</v>
      </c>
      <c r="P222" s="95">
        <v>102.29</v>
      </c>
      <c r="Q222" s="83"/>
      <c r="R222" s="93">
        <v>6.0947087999999996E-2</v>
      </c>
      <c r="S222" s="94">
        <v>4.9652204999999989E-6</v>
      </c>
      <c r="T222" s="94">
        <v>3.4320802611093306E-5</v>
      </c>
      <c r="U222" s="94">
        <f>R222/'סכום נכסי הקרן'!$C$42</f>
        <v>1.5779255337254188E-5</v>
      </c>
    </row>
    <row r="223" spans="2:21">
      <c r="B223" s="86" t="s">
        <v>799</v>
      </c>
      <c r="C223" s="83" t="s">
        <v>800</v>
      </c>
      <c r="D223" s="96" t="s">
        <v>117</v>
      </c>
      <c r="E223" s="96" t="s">
        <v>292</v>
      </c>
      <c r="F223" s="83" t="s">
        <v>801</v>
      </c>
      <c r="G223" s="96" t="s">
        <v>121</v>
      </c>
      <c r="H223" s="83" t="s">
        <v>579</v>
      </c>
      <c r="I223" s="83" t="s">
        <v>296</v>
      </c>
      <c r="J223" s="83"/>
      <c r="K223" s="93">
        <v>1.9300000011193976</v>
      </c>
      <c r="L223" s="96" t="s">
        <v>126</v>
      </c>
      <c r="M223" s="97">
        <v>3.4000000000000002E-2</v>
      </c>
      <c r="N223" s="97">
        <v>1.5500000007995696E-2</v>
      </c>
      <c r="O223" s="93">
        <v>300.46916599999992</v>
      </c>
      <c r="P223" s="95">
        <v>104.06</v>
      </c>
      <c r="Q223" s="83"/>
      <c r="R223" s="93">
        <v>0.31266820499999992</v>
      </c>
      <c r="S223" s="94">
        <v>5.3292784447878284E-7</v>
      </c>
      <c r="T223" s="94">
        <v>1.7607114792046922E-4</v>
      </c>
      <c r="U223" s="94">
        <f>R223/'סכום נכסי הקרן'!$C$42</f>
        <v>8.0950076606382495E-5</v>
      </c>
    </row>
    <row r="224" spans="2:21">
      <c r="B224" s="86" t="s">
        <v>802</v>
      </c>
      <c r="C224" s="83" t="s">
        <v>803</v>
      </c>
      <c r="D224" s="96" t="s">
        <v>117</v>
      </c>
      <c r="E224" s="96" t="s">
        <v>292</v>
      </c>
      <c r="F224" s="83" t="s">
        <v>574</v>
      </c>
      <c r="G224" s="96" t="s">
        <v>300</v>
      </c>
      <c r="H224" s="83" t="s">
        <v>575</v>
      </c>
      <c r="I224" s="83" t="s">
        <v>124</v>
      </c>
      <c r="J224" s="83"/>
      <c r="K224" s="93">
        <v>0.17999999999999997</v>
      </c>
      <c r="L224" s="96" t="s">
        <v>126</v>
      </c>
      <c r="M224" s="97">
        <v>1.5600000000000001E-2</v>
      </c>
      <c r="N224" s="97">
        <v>7.9000000000000008E-3</v>
      </c>
      <c r="O224" s="93">
        <v>1180.5074919999997</v>
      </c>
      <c r="P224" s="95">
        <v>100.25</v>
      </c>
      <c r="Q224" s="83"/>
      <c r="R224" s="93">
        <v>1.1834587999999999</v>
      </c>
      <c r="S224" s="94">
        <v>2.2937618855166512E-6</v>
      </c>
      <c r="T224" s="94">
        <v>6.6643472569454583E-4</v>
      </c>
      <c r="U224" s="94">
        <f>R224/'סכום נכסי הקרן'!$C$42</f>
        <v>3.0639853681476028E-4</v>
      </c>
    </row>
    <row r="225" spans="2:21">
      <c r="B225" s="86" t="s">
        <v>804</v>
      </c>
      <c r="C225" s="83" t="s">
        <v>805</v>
      </c>
      <c r="D225" s="96" t="s">
        <v>117</v>
      </c>
      <c r="E225" s="96" t="s">
        <v>292</v>
      </c>
      <c r="F225" s="83" t="s">
        <v>806</v>
      </c>
      <c r="G225" s="96" t="s">
        <v>353</v>
      </c>
      <c r="H225" s="83" t="s">
        <v>575</v>
      </c>
      <c r="I225" s="83" t="s">
        <v>124</v>
      </c>
      <c r="J225" s="83"/>
      <c r="K225" s="93">
        <v>2.460000002189187</v>
      </c>
      <c r="L225" s="96" t="s">
        <v>126</v>
      </c>
      <c r="M225" s="97">
        <v>6.7500000000000004E-2</v>
      </c>
      <c r="N225" s="97">
        <v>3.1699999770135399E-2</v>
      </c>
      <c r="O225" s="93">
        <v>8.3173829999999995</v>
      </c>
      <c r="P225" s="95">
        <v>109.84</v>
      </c>
      <c r="Q225" s="83"/>
      <c r="R225" s="93">
        <v>9.1358129999999996E-3</v>
      </c>
      <c r="S225" s="94">
        <v>1.2480785603420545E-8</v>
      </c>
      <c r="T225" s="94">
        <v>5.1446007504880327E-6</v>
      </c>
      <c r="U225" s="94">
        <f>R225/'סכום נכסי הקרן'!$C$42</f>
        <v>2.365270118244307E-6</v>
      </c>
    </row>
    <row r="226" spans="2:21">
      <c r="B226" s="86" t="s">
        <v>807</v>
      </c>
      <c r="C226" s="83" t="s">
        <v>808</v>
      </c>
      <c r="D226" s="96" t="s">
        <v>117</v>
      </c>
      <c r="E226" s="96" t="s">
        <v>292</v>
      </c>
      <c r="F226" s="83" t="s">
        <v>527</v>
      </c>
      <c r="G226" s="96" t="s">
        <v>353</v>
      </c>
      <c r="H226" s="83" t="s">
        <v>579</v>
      </c>
      <c r="I226" s="83" t="s">
        <v>296</v>
      </c>
      <c r="J226" s="83"/>
      <c r="K226" s="93">
        <v>2.4099999307117601</v>
      </c>
      <c r="L226" s="96" t="s">
        <v>126</v>
      </c>
      <c r="M226" s="97">
        <v>5.74E-2</v>
      </c>
      <c r="N226" s="97">
        <v>1.3900001952668573E-2</v>
      </c>
      <c r="O226" s="93">
        <v>1.3992339999999999</v>
      </c>
      <c r="P226" s="95">
        <v>110.59</v>
      </c>
      <c r="Q226" s="93">
        <v>4.0157999999999997E-5</v>
      </c>
      <c r="R226" s="93">
        <v>1.5875709999999999E-3</v>
      </c>
      <c r="S226" s="94">
        <v>9.0657649153704313E-9</v>
      </c>
      <c r="T226" s="94">
        <v>8.9400023381094112E-7</v>
      </c>
      <c r="U226" s="94">
        <f>R226/'סכום נכסי הקרן'!$C$42</f>
        <v>4.110235451285214E-7</v>
      </c>
    </row>
    <row r="227" spans="2:21">
      <c r="B227" s="86" t="s">
        <v>809</v>
      </c>
      <c r="C227" s="83" t="s">
        <v>810</v>
      </c>
      <c r="D227" s="96" t="s">
        <v>117</v>
      </c>
      <c r="E227" s="96" t="s">
        <v>292</v>
      </c>
      <c r="F227" s="83" t="s">
        <v>527</v>
      </c>
      <c r="G227" s="96" t="s">
        <v>353</v>
      </c>
      <c r="H227" s="83" t="s">
        <v>579</v>
      </c>
      <c r="I227" s="83" t="s">
        <v>296</v>
      </c>
      <c r="J227" s="83"/>
      <c r="K227" s="93">
        <v>4.4699999968662985</v>
      </c>
      <c r="L227" s="96" t="s">
        <v>126</v>
      </c>
      <c r="M227" s="97">
        <v>5.6500000000000002E-2</v>
      </c>
      <c r="N227" s="97">
        <v>1.8100000002410535E-2</v>
      </c>
      <c r="O227" s="93">
        <v>208.34264999999996</v>
      </c>
      <c r="P227" s="95">
        <v>119.47</v>
      </c>
      <c r="Q227" s="83"/>
      <c r="R227" s="93">
        <v>0.24890697399999998</v>
      </c>
      <c r="S227" s="94">
        <v>2.3746960287549527E-6</v>
      </c>
      <c r="T227" s="94">
        <v>1.4016563224773812E-4</v>
      </c>
      <c r="U227" s="94">
        <f>R227/'סכום נכסי הקרן'!$C$42</f>
        <v>6.4442237141326409E-5</v>
      </c>
    </row>
    <row r="228" spans="2:21">
      <c r="B228" s="86" t="s">
        <v>811</v>
      </c>
      <c r="C228" s="83" t="s">
        <v>812</v>
      </c>
      <c r="D228" s="96" t="s">
        <v>117</v>
      </c>
      <c r="E228" s="96" t="s">
        <v>292</v>
      </c>
      <c r="F228" s="83" t="s">
        <v>530</v>
      </c>
      <c r="G228" s="96" t="s">
        <v>353</v>
      </c>
      <c r="H228" s="83" t="s">
        <v>579</v>
      </c>
      <c r="I228" s="83" t="s">
        <v>296</v>
      </c>
      <c r="J228" s="83"/>
      <c r="K228" s="93">
        <v>2.8700000000675274</v>
      </c>
      <c r="L228" s="96" t="s">
        <v>126</v>
      </c>
      <c r="M228" s="97">
        <v>3.7000000000000005E-2</v>
      </c>
      <c r="N228" s="97">
        <v>1.1000000003376375E-2</v>
      </c>
      <c r="O228" s="93">
        <v>1091.4895109999998</v>
      </c>
      <c r="P228" s="95">
        <v>108.54</v>
      </c>
      <c r="Q228" s="83"/>
      <c r="R228" s="93">
        <v>1.1847027159999999</v>
      </c>
      <c r="S228" s="94">
        <v>4.8279327090205642E-6</v>
      </c>
      <c r="T228" s="94">
        <v>6.6713520535488307E-4</v>
      </c>
      <c r="U228" s="94">
        <f>R228/'סכום נכסי הקרן'!$C$42</f>
        <v>3.0672058777447299E-4</v>
      </c>
    </row>
    <row r="229" spans="2:21">
      <c r="B229" s="86" t="s">
        <v>813</v>
      </c>
      <c r="C229" s="83" t="s">
        <v>814</v>
      </c>
      <c r="D229" s="96" t="s">
        <v>117</v>
      </c>
      <c r="E229" s="96" t="s">
        <v>292</v>
      </c>
      <c r="F229" s="83" t="s">
        <v>815</v>
      </c>
      <c r="G229" s="96" t="s">
        <v>122</v>
      </c>
      <c r="H229" s="83" t="s">
        <v>579</v>
      </c>
      <c r="I229" s="83" t="s">
        <v>296</v>
      </c>
      <c r="J229" s="83"/>
      <c r="K229" s="93">
        <v>2.6699999998563664</v>
      </c>
      <c r="L229" s="96" t="s">
        <v>126</v>
      </c>
      <c r="M229" s="97">
        <v>2.9500000000000002E-2</v>
      </c>
      <c r="N229" s="97">
        <v>1.1099999998441426E-2</v>
      </c>
      <c r="O229" s="93">
        <v>3096.3469349999996</v>
      </c>
      <c r="P229" s="95">
        <v>105.68</v>
      </c>
      <c r="Q229" s="83"/>
      <c r="R229" s="93">
        <v>3.2722194409999998</v>
      </c>
      <c r="S229" s="94">
        <v>1.5743140150022736E-5</v>
      </c>
      <c r="T229" s="94">
        <v>1.8426671596638558E-3</v>
      </c>
      <c r="U229" s="94">
        <f>R229/'סכום נכסי הקרן'!$C$42</f>
        <v>8.4718052614861871E-4</v>
      </c>
    </row>
    <row r="230" spans="2:21">
      <c r="B230" s="86" t="s">
        <v>816</v>
      </c>
      <c r="C230" s="83" t="s">
        <v>817</v>
      </c>
      <c r="D230" s="96" t="s">
        <v>117</v>
      </c>
      <c r="E230" s="96" t="s">
        <v>292</v>
      </c>
      <c r="F230" s="83" t="s">
        <v>547</v>
      </c>
      <c r="G230" s="96" t="s">
        <v>420</v>
      </c>
      <c r="H230" s="83" t="s">
        <v>575</v>
      </c>
      <c r="I230" s="83" t="s">
        <v>124</v>
      </c>
      <c r="J230" s="83"/>
      <c r="K230" s="93">
        <v>8.4099999997622277</v>
      </c>
      <c r="L230" s="96" t="s">
        <v>126</v>
      </c>
      <c r="M230" s="97">
        <v>3.4300000000000004E-2</v>
      </c>
      <c r="N230" s="97">
        <v>2.1599999998509489E-2</v>
      </c>
      <c r="O230" s="93">
        <v>5030.9286499999989</v>
      </c>
      <c r="P230" s="95">
        <v>112.02</v>
      </c>
      <c r="Q230" s="83"/>
      <c r="R230" s="93">
        <v>5.6356462739999991</v>
      </c>
      <c r="S230" s="94">
        <v>1.9816167677642978E-5</v>
      </c>
      <c r="T230" s="94">
        <v>3.1735708743934974E-3</v>
      </c>
      <c r="U230" s="94">
        <f>R230/'סכום נכסי הקרן'!$C$42</f>
        <v>1.4590738370944181E-3</v>
      </c>
    </row>
    <row r="231" spans="2:21">
      <c r="B231" s="86" t="s">
        <v>818</v>
      </c>
      <c r="C231" s="83" t="s">
        <v>819</v>
      </c>
      <c r="D231" s="96" t="s">
        <v>117</v>
      </c>
      <c r="E231" s="96" t="s">
        <v>292</v>
      </c>
      <c r="F231" s="83" t="s">
        <v>820</v>
      </c>
      <c r="G231" s="96" t="s">
        <v>353</v>
      </c>
      <c r="H231" s="83" t="s">
        <v>579</v>
      </c>
      <c r="I231" s="83" t="s">
        <v>296</v>
      </c>
      <c r="J231" s="83"/>
      <c r="K231" s="93">
        <v>4.5400000000873888</v>
      </c>
      <c r="L231" s="96" t="s">
        <v>126</v>
      </c>
      <c r="M231" s="97">
        <v>3.9E-2</v>
      </c>
      <c r="N231" s="97">
        <v>4.1199999999500629E-2</v>
      </c>
      <c r="O231" s="93">
        <v>4785.9983339999999</v>
      </c>
      <c r="P231" s="95">
        <v>100.42</v>
      </c>
      <c r="Q231" s="83"/>
      <c r="R231" s="93">
        <v>4.8060995269999998</v>
      </c>
      <c r="S231" s="94">
        <v>1.1371138145358644E-5</v>
      </c>
      <c r="T231" s="94">
        <v>2.7064327207140053E-3</v>
      </c>
      <c r="U231" s="94">
        <f>R231/'סכום נכסי הקרן'!$C$42</f>
        <v>1.2443034458478077E-3</v>
      </c>
    </row>
    <row r="232" spans="2:21">
      <c r="B232" s="86" t="s">
        <v>821</v>
      </c>
      <c r="C232" s="83" t="s">
        <v>822</v>
      </c>
      <c r="D232" s="96" t="s">
        <v>117</v>
      </c>
      <c r="E232" s="96" t="s">
        <v>292</v>
      </c>
      <c r="F232" s="83" t="s">
        <v>823</v>
      </c>
      <c r="G232" s="96" t="s">
        <v>147</v>
      </c>
      <c r="H232" s="83" t="s">
        <v>579</v>
      </c>
      <c r="I232" s="83" t="s">
        <v>296</v>
      </c>
      <c r="J232" s="83"/>
      <c r="K232" s="93">
        <v>1.2399999999611986</v>
      </c>
      <c r="L232" s="96" t="s">
        <v>126</v>
      </c>
      <c r="M232" s="97">
        <v>1.3999999999999999E-2</v>
      </c>
      <c r="N232" s="97">
        <v>1.9999999996766552E-2</v>
      </c>
      <c r="O232" s="93">
        <v>3115.4164029999997</v>
      </c>
      <c r="P232" s="95">
        <v>99.27</v>
      </c>
      <c r="Q232" s="93"/>
      <c r="R232" s="93">
        <v>3.0926738629999995</v>
      </c>
      <c r="S232" s="94">
        <v>9.5073454736436067E-6</v>
      </c>
      <c r="T232" s="94">
        <v>1.7415606335861428E-3</v>
      </c>
      <c r="U232" s="94">
        <f>R232/'סכום נכסי הקרן'!$C$42</f>
        <v>8.0069601617601923E-4</v>
      </c>
    </row>
    <row r="233" spans="2:21">
      <c r="B233" s="86" t="s">
        <v>824</v>
      </c>
      <c r="C233" s="83" t="s">
        <v>825</v>
      </c>
      <c r="D233" s="96" t="s">
        <v>117</v>
      </c>
      <c r="E233" s="96" t="s">
        <v>292</v>
      </c>
      <c r="F233" s="83" t="s">
        <v>823</v>
      </c>
      <c r="G233" s="96" t="s">
        <v>147</v>
      </c>
      <c r="H233" s="83" t="s">
        <v>579</v>
      </c>
      <c r="I233" s="83" t="s">
        <v>296</v>
      </c>
      <c r="J233" s="83"/>
      <c r="K233" s="93">
        <v>2.6499999995264543</v>
      </c>
      <c r="L233" s="96" t="s">
        <v>126</v>
      </c>
      <c r="M233" s="97">
        <v>2.1600000000000001E-2</v>
      </c>
      <c r="N233" s="97">
        <v>1.9299999996346934E-2</v>
      </c>
      <c r="O233" s="93">
        <v>2922.2269999999994</v>
      </c>
      <c r="P233" s="95">
        <v>101.17</v>
      </c>
      <c r="Q233" s="83"/>
      <c r="R233" s="93">
        <v>2.9564170559999994</v>
      </c>
      <c r="S233" s="94">
        <v>3.6802336930580964E-6</v>
      </c>
      <c r="T233" s="94">
        <v>1.6648310779843257E-3</v>
      </c>
      <c r="U233" s="94">
        <f>R233/'סכום נכסי הקרן'!$C$42</f>
        <v>7.654190075502427E-4</v>
      </c>
    </row>
    <row r="234" spans="2:21">
      <c r="B234" s="86" t="s">
        <v>826</v>
      </c>
      <c r="C234" s="83" t="s">
        <v>827</v>
      </c>
      <c r="D234" s="96" t="s">
        <v>117</v>
      </c>
      <c r="E234" s="96" t="s">
        <v>292</v>
      </c>
      <c r="F234" s="83" t="s">
        <v>779</v>
      </c>
      <c r="G234" s="96" t="s">
        <v>121</v>
      </c>
      <c r="H234" s="83" t="s">
        <v>575</v>
      </c>
      <c r="I234" s="83" t="s">
        <v>124</v>
      </c>
      <c r="J234" s="83"/>
      <c r="K234" s="93">
        <v>2.3599999999585828</v>
      </c>
      <c r="L234" s="96" t="s">
        <v>126</v>
      </c>
      <c r="M234" s="97">
        <v>2.4E-2</v>
      </c>
      <c r="N234" s="97">
        <v>1.3999999998964573E-2</v>
      </c>
      <c r="O234" s="93">
        <v>1883.3571349999997</v>
      </c>
      <c r="P234" s="95">
        <v>102.56</v>
      </c>
      <c r="Q234" s="83"/>
      <c r="R234" s="93">
        <v>1.9315710779999997</v>
      </c>
      <c r="S234" s="94">
        <v>5.6351741459243505E-6</v>
      </c>
      <c r="T234" s="94">
        <v>1.0877151291844281E-3</v>
      </c>
      <c r="U234" s="94">
        <f>R234/'סכום נכסי הקרן'!$C$42</f>
        <v>5.0008547154570075E-4</v>
      </c>
    </row>
    <row r="235" spans="2:21">
      <c r="B235" s="86" t="s">
        <v>828</v>
      </c>
      <c r="C235" s="83" t="s">
        <v>829</v>
      </c>
      <c r="D235" s="96" t="s">
        <v>117</v>
      </c>
      <c r="E235" s="96" t="s">
        <v>292</v>
      </c>
      <c r="F235" s="83" t="s">
        <v>830</v>
      </c>
      <c r="G235" s="96" t="s">
        <v>353</v>
      </c>
      <c r="H235" s="83" t="s">
        <v>579</v>
      </c>
      <c r="I235" s="83" t="s">
        <v>296</v>
      </c>
      <c r="J235" s="83"/>
      <c r="K235" s="93">
        <v>0.97000000005170539</v>
      </c>
      <c r="L235" s="96" t="s">
        <v>126</v>
      </c>
      <c r="M235" s="97">
        <v>5.0999999999999997E-2</v>
      </c>
      <c r="N235" s="97">
        <v>2.1600000000989147E-2</v>
      </c>
      <c r="O235" s="127">
        <v>8654.2033761193798</v>
      </c>
      <c r="P235" s="95">
        <v>102.8</v>
      </c>
      <c r="Q235" s="93"/>
      <c r="R235" s="93">
        <v>8.8965207819999996</v>
      </c>
      <c r="S235" s="94">
        <v>1.2020561672338353E-5</v>
      </c>
      <c r="T235" s="94">
        <v>5.0098494235608342E-3</v>
      </c>
      <c r="U235" s="94">
        <f>R235/'סכום נכסי הקרן'!$C$42</f>
        <v>2.303317149990272E-3</v>
      </c>
    </row>
    <row r="236" spans="2:21">
      <c r="B236" s="86" t="s">
        <v>831</v>
      </c>
      <c r="C236" s="83" t="s">
        <v>832</v>
      </c>
      <c r="D236" s="96" t="s">
        <v>117</v>
      </c>
      <c r="E236" s="96" t="s">
        <v>292</v>
      </c>
      <c r="F236" s="83" t="s">
        <v>833</v>
      </c>
      <c r="G236" s="96" t="s">
        <v>834</v>
      </c>
      <c r="H236" s="83" t="s">
        <v>579</v>
      </c>
      <c r="I236" s="83" t="s">
        <v>296</v>
      </c>
      <c r="J236" s="83"/>
      <c r="K236" s="93">
        <v>5.340000000698601</v>
      </c>
      <c r="L236" s="96" t="s">
        <v>126</v>
      </c>
      <c r="M236" s="97">
        <v>2.6200000000000001E-2</v>
      </c>
      <c r="N236" s="97">
        <v>1.9900000003130094E-2</v>
      </c>
      <c r="O236" s="93">
        <v>2119.6198009999994</v>
      </c>
      <c r="P236" s="95">
        <v>104</v>
      </c>
      <c r="Q236" s="83"/>
      <c r="R236" s="93">
        <v>2.2044045689999998</v>
      </c>
      <c r="S236" s="94">
        <v>4.3967225900521406E-6</v>
      </c>
      <c r="T236" s="94">
        <v>1.241354370985554E-3</v>
      </c>
      <c r="U236" s="94">
        <f>R236/'סכום נכסי הקרן'!$C$42</f>
        <v>5.7072230523730295E-4</v>
      </c>
    </row>
    <row r="237" spans="2:21">
      <c r="B237" s="86" t="s">
        <v>835</v>
      </c>
      <c r="C237" s="83" t="s">
        <v>836</v>
      </c>
      <c r="D237" s="96" t="s">
        <v>117</v>
      </c>
      <c r="E237" s="96" t="s">
        <v>292</v>
      </c>
      <c r="F237" s="83" t="s">
        <v>833</v>
      </c>
      <c r="G237" s="96" t="s">
        <v>834</v>
      </c>
      <c r="H237" s="83" t="s">
        <v>579</v>
      </c>
      <c r="I237" s="83" t="s">
        <v>296</v>
      </c>
      <c r="J237" s="83"/>
      <c r="K237" s="93">
        <v>3.3500000004804789</v>
      </c>
      <c r="L237" s="96" t="s">
        <v>126</v>
      </c>
      <c r="M237" s="97">
        <v>3.3500000000000002E-2</v>
      </c>
      <c r="N237" s="97">
        <v>1.680000000162624E-2</v>
      </c>
      <c r="O237" s="93">
        <v>2161.8404839999994</v>
      </c>
      <c r="P237" s="95">
        <v>105.6</v>
      </c>
      <c r="Q237" s="93">
        <v>0.4025527129999999</v>
      </c>
      <c r="R237" s="93">
        <v>2.7056334419999994</v>
      </c>
      <c r="S237" s="94">
        <v>6.1172147851387027E-6</v>
      </c>
      <c r="T237" s="94">
        <v>1.523608663646981E-3</v>
      </c>
      <c r="U237" s="94">
        <f>R237/'סכום נכסי הקרן'!$C$42</f>
        <v>7.0049090664236352E-4</v>
      </c>
    </row>
    <row r="238" spans="2:21">
      <c r="B238" s="86" t="s">
        <v>837</v>
      </c>
      <c r="C238" s="83" t="s">
        <v>838</v>
      </c>
      <c r="D238" s="96" t="s">
        <v>117</v>
      </c>
      <c r="E238" s="96" t="s">
        <v>292</v>
      </c>
      <c r="F238" s="83" t="s">
        <v>574</v>
      </c>
      <c r="G238" s="96" t="s">
        <v>300</v>
      </c>
      <c r="H238" s="83" t="s">
        <v>610</v>
      </c>
      <c r="I238" s="83" t="s">
        <v>124</v>
      </c>
      <c r="J238" s="83"/>
      <c r="K238" s="93">
        <v>0.95000000288222752</v>
      </c>
      <c r="L238" s="96" t="s">
        <v>126</v>
      </c>
      <c r="M238" s="97">
        <v>2.6800000000000001E-2</v>
      </c>
      <c r="N238" s="97">
        <v>1.1600000023057819E-2</v>
      </c>
      <c r="O238" s="93">
        <v>153.70075299999996</v>
      </c>
      <c r="P238" s="95">
        <v>101.58</v>
      </c>
      <c r="Q238" s="83"/>
      <c r="R238" s="93">
        <v>0.15612922900000001</v>
      </c>
      <c r="S238" s="94">
        <v>1.5922919049394991E-6</v>
      </c>
      <c r="T238" s="94">
        <v>8.7920204659018084E-5</v>
      </c>
      <c r="U238" s="94">
        <f>R238/'סכום נכסי הקרן'!$C$42</f>
        <v>4.0421996371666378E-5</v>
      </c>
    </row>
    <row r="239" spans="2:21">
      <c r="B239" s="86" t="s">
        <v>839</v>
      </c>
      <c r="C239" s="83" t="s">
        <v>840</v>
      </c>
      <c r="D239" s="96" t="s">
        <v>117</v>
      </c>
      <c r="E239" s="96" t="s">
        <v>292</v>
      </c>
      <c r="F239" s="83" t="s">
        <v>613</v>
      </c>
      <c r="G239" s="96" t="s">
        <v>614</v>
      </c>
      <c r="H239" s="83" t="s">
        <v>610</v>
      </c>
      <c r="I239" s="83" t="s">
        <v>124</v>
      </c>
      <c r="J239" s="83"/>
      <c r="K239" s="93">
        <v>2.12</v>
      </c>
      <c r="L239" s="96" t="s">
        <v>126</v>
      </c>
      <c r="M239" s="97">
        <v>4.6500000000000007E-2</v>
      </c>
      <c r="N239" s="97">
        <v>1.9600000000000003E-2</v>
      </c>
      <c r="O239" s="93">
        <v>6.8999999999999997E-5</v>
      </c>
      <c r="P239" s="95">
        <v>106.91</v>
      </c>
      <c r="Q239" s="83"/>
      <c r="R239" s="93">
        <v>7.4999999999999983E-8</v>
      </c>
      <c r="S239" s="94">
        <v>5.3899161418099118E-13</v>
      </c>
      <c r="T239" s="94">
        <v>4.2234342612595329E-11</v>
      </c>
      <c r="U239" s="94">
        <f>R239/'סכום נכסי הקרן'!$C$42</f>
        <v>1.9417566763715829E-11</v>
      </c>
    </row>
    <row r="240" spans="2:21">
      <c r="B240" s="86" t="s">
        <v>841</v>
      </c>
      <c r="C240" s="83" t="s">
        <v>842</v>
      </c>
      <c r="D240" s="96" t="s">
        <v>117</v>
      </c>
      <c r="E240" s="96" t="s">
        <v>292</v>
      </c>
      <c r="F240" s="83" t="s">
        <v>843</v>
      </c>
      <c r="G240" s="96" t="s">
        <v>420</v>
      </c>
      <c r="H240" s="83" t="s">
        <v>610</v>
      </c>
      <c r="I240" s="83" t="s">
        <v>124</v>
      </c>
      <c r="J240" s="83"/>
      <c r="K240" s="93">
        <v>5.5800000003135848</v>
      </c>
      <c r="L240" s="96" t="s">
        <v>126</v>
      </c>
      <c r="M240" s="97">
        <v>3.27E-2</v>
      </c>
      <c r="N240" s="97">
        <v>1.9300000000522642E-2</v>
      </c>
      <c r="O240" s="93">
        <v>2107.0276369999997</v>
      </c>
      <c r="P240" s="95">
        <v>108.97</v>
      </c>
      <c r="Q240" s="83"/>
      <c r="R240" s="93">
        <v>2.2960280159999997</v>
      </c>
      <c r="S240" s="94">
        <v>9.4485544260089668E-6</v>
      </c>
      <c r="T240" s="94">
        <v>1.2929497850114869E-3</v>
      </c>
      <c r="U240" s="94">
        <f>R240/'סכום נכסי הקרן'!$C$42</f>
        <v>5.9444369722722664E-4</v>
      </c>
    </row>
    <row r="241" spans="2:21">
      <c r="B241" s="86" t="s">
        <v>844</v>
      </c>
      <c r="C241" s="83" t="s">
        <v>845</v>
      </c>
      <c r="D241" s="96" t="s">
        <v>117</v>
      </c>
      <c r="E241" s="96" t="s">
        <v>292</v>
      </c>
      <c r="F241" s="83" t="s">
        <v>624</v>
      </c>
      <c r="G241" s="96" t="s">
        <v>424</v>
      </c>
      <c r="H241" s="83" t="s">
        <v>618</v>
      </c>
      <c r="I241" s="83" t="s">
        <v>296</v>
      </c>
      <c r="J241" s="83"/>
      <c r="K241" s="93">
        <v>1.230000000218048</v>
      </c>
      <c r="L241" s="96" t="s">
        <v>126</v>
      </c>
      <c r="M241" s="97">
        <v>0.06</v>
      </c>
      <c r="N241" s="97">
        <v>1.3500000001486691E-2</v>
      </c>
      <c r="O241" s="93">
        <v>3764.3940579999994</v>
      </c>
      <c r="P241" s="95">
        <v>107.21</v>
      </c>
      <c r="Q241" s="83"/>
      <c r="R241" s="93">
        <v>4.0358067439999994</v>
      </c>
      <c r="S241" s="94">
        <v>9.1742089047969838E-6</v>
      </c>
      <c r="T241" s="94">
        <v>2.2726619299242509E-3</v>
      </c>
      <c r="U241" s="94">
        <f>R241/'סכום נכסי הקרן'!$C$42</f>
        <v>1.0448739586276614E-3</v>
      </c>
    </row>
    <row r="242" spans="2:21">
      <c r="B242" s="86" t="s">
        <v>846</v>
      </c>
      <c r="C242" s="83" t="s">
        <v>847</v>
      </c>
      <c r="D242" s="96" t="s">
        <v>117</v>
      </c>
      <c r="E242" s="96" t="s">
        <v>292</v>
      </c>
      <c r="F242" s="83" t="s">
        <v>624</v>
      </c>
      <c r="G242" s="96" t="s">
        <v>424</v>
      </c>
      <c r="H242" s="83" t="s">
        <v>618</v>
      </c>
      <c r="I242" s="83" t="s">
        <v>296</v>
      </c>
      <c r="J242" s="83"/>
      <c r="K242" s="93">
        <v>2.9899999896726119</v>
      </c>
      <c r="L242" s="96" t="s">
        <v>126</v>
      </c>
      <c r="M242" s="97">
        <v>5.9000000000000004E-2</v>
      </c>
      <c r="N242" s="97">
        <v>1.6699999933175721E-2</v>
      </c>
      <c r="O242" s="93">
        <v>57.425721999999993</v>
      </c>
      <c r="P242" s="95">
        <v>114.66</v>
      </c>
      <c r="Q242" s="83"/>
      <c r="R242" s="93">
        <v>6.5844331999999978E-2</v>
      </c>
      <c r="S242" s="94">
        <v>6.7968962039708401E-8</v>
      </c>
      <c r="T242" s="94">
        <v>3.7078561023806316E-5</v>
      </c>
      <c r="U242" s="94">
        <f>R242/'סכום נכסי הקרן'!$C$42</f>
        <v>1.704715616829694E-5</v>
      </c>
    </row>
    <row r="243" spans="2:21">
      <c r="B243" s="86" t="s">
        <v>848</v>
      </c>
      <c r="C243" s="83" t="s">
        <v>849</v>
      </c>
      <c r="D243" s="96" t="s">
        <v>117</v>
      </c>
      <c r="E243" s="96" t="s">
        <v>292</v>
      </c>
      <c r="F243" s="83" t="s">
        <v>638</v>
      </c>
      <c r="G243" s="96" t="s">
        <v>353</v>
      </c>
      <c r="H243" s="83" t="s">
        <v>610</v>
      </c>
      <c r="I243" s="83" t="s">
        <v>124</v>
      </c>
      <c r="J243" s="83"/>
      <c r="K243" s="93">
        <v>2.9887640449438204</v>
      </c>
      <c r="L243" s="96" t="s">
        <v>126</v>
      </c>
      <c r="M243" s="97">
        <v>7.0499999999999993E-2</v>
      </c>
      <c r="N243" s="97">
        <v>2.3146067415730335E-2</v>
      </c>
      <c r="O243" s="93">
        <v>7.5999999999999991E-5</v>
      </c>
      <c r="P243" s="95">
        <v>116.33</v>
      </c>
      <c r="Q243" s="83"/>
      <c r="R243" s="93">
        <v>8.8999999999999976E-8</v>
      </c>
      <c r="S243" s="94">
        <v>1.6435929180807791E-13</v>
      </c>
      <c r="T243" s="94">
        <v>5.0118086566946455E-11</v>
      </c>
      <c r="U243" s="94">
        <f>R243/'סכום נכסי הקרן'!$C$42</f>
        <v>2.3042179226276116E-11</v>
      </c>
    </row>
    <row r="244" spans="2:21">
      <c r="B244" s="86" t="s">
        <v>850</v>
      </c>
      <c r="C244" s="83" t="s">
        <v>851</v>
      </c>
      <c r="D244" s="96" t="s">
        <v>117</v>
      </c>
      <c r="E244" s="96" t="s">
        <v>292</v>
      </c>
      <c r="F244" s="83" t="s">
        <v>641</v>
      </c>
      <c r="G244" s="96" t="s">
        <v>147</v>
      </c>
      <c r="H244" s="83" t="s">
        <v>618</v>
      </c>
      <c r="I244" s="83" t="s">
        <v>296</v>
      </c>
      <c r="J244" s="83"/>
      <c r="K244" s="93">
        <v>3.0800000001341381</v>
      </c>
      <c r="L244" s="96" t="s">
        <v>126</v>
      </c>
      <c r="M244" s="97">
        <v>4.1399999999999999E-2</v>
      </c>
      <c r="N244" s="97">
        <v>5.9800000003856456E-2</v>
      </c>
      <c r="O244" s="93">
        <v>2492.8056389999997</v>
      </c>
      <c r="P244" s="95">
        <v>95.7</v>
      </c>
      <c r="Q244" s="83"/>
      <c r="R244" s="93">
        <v>2.3856149959999993</v>
      </c>
      <c r="S244" s="94">
        <v>3.8755828395127259E-6</v>
      </c>
      <c r="T244" s="94">
        <v>1.3433984144374563E-3</v>
      </c>
      <c r="U244" s="94">
        <f>R244/'סכום נכסי הקרן'!$C$42</f>
        <v>6.1763784609802225E-4</v>
      </c>
    </row>
    <row r="245" spans="2:21">
      <c r="B245" s="86" t="s">
        <v>852</v>
      </c>
      <c r="C245" s="83" t="s">
        <v>853</v>
      </c>
      <c r="D245" s="96" t="s">
        <v>117</v>
      </c>
      <c r="E245" s="96" t="s">
        <v>292</v>
      </c>
      <c r="F245" s="83" t="s">
        <v>641</v>
      </c>
      <c r="G245" s="96" t="s">
        <v>147</v>
      </c>
      <c r="H245" s="83" t="s">
        <v>618</v>
      </c>
      <c r="I245" s="83" t="s">
        <v>296</v>
      </c>
      <c r="J245" s="83"/>
      <c r="K245" s="93">
        <v>5.3499999996672347</v>
      </c>
      <c r="L245" s="96" t="s">
        <v>126</v>
      </c>
      <c r="M245" s="97">
        <v>2.5000000000000001E-2</v>
      </c>
      <c r="N245" s="97">
        <v>6.0899999996450502E-2</v>
      </c>
      <c r="O245" s="93">
        <v>6404.4707909999988</v>
      </c>
      <c r="P245" s="95">
        <v>84.46</v>
      </c>
      <c r="Q245" s="83"/>
      <c r="R245" s="93">
        <v>5.4092158879999985</v>
      </c>
      <c r="S245" s="94">
        <v>1.0431804551607085E-5</v>
      </c>
      <c r="T245" s="94">
        <v>3.0460623610571477E-3</v>
      </c>
      <c r="U245" s="94">
        <f>R245/'סכום נכסי הקרן'!$C$42</f>
        <v>1.4004508085945654E-3</v>
      </c>
    </row>
    <row r="246" spans="2:21">
      <c r="B246" s="86" t="s">
        <v>854</v>
      </c>
      <c r="C246" s="83" t="s">
        <v>855</v>
      </c>
      <c r="D246" s="96" t="s">
        <v>117</v>
      </c>
      <c r="E246" s="96" t="s">
        <v>292</v>
      </c>
      <c r="F246" s="83" t="s">
        <v>641</v>
      </c>
      <c r="G246" s="96" t="s">
        <v>147</v>
      </c>
      <c r="H246" s="83" t="s">
        <v>618</v>
      </c>
      <c r="I246" s="83" t="s">
        <v>296</v>
      </c>
      <c r="J246" s="83"/>
      <c r="K246" s="93">
        <v>4.0099999995270652</v>
      </c>
      <c r="L246" s="96" t="s">
        <v>126</v>
      </c>
      <c r="M246" s="97">
        <v>3.5499999999999997E-2</v>
      </c>
      <c r="N246" s="97">
        <v>6.3399999992310552E-2</v>
      </c>
      <c r="O246" s="93">
        <v>3244.0323219999996</v>
      </c>
      <c r="P246" s="95">
        <v>90.6</v>
      </c>
      <c r="Q246" s="83"/>
      <c r="R246" s="93">
        <v>2.9390931389999997</v>
      </c>
      <c r="S246" s="94">
        <v>4.5649832712760712E-6</v>
      </c>
      <c r="T246" s="94">
        <v>1.6550755547047238E-3</v>
      </c>
      <c r="U246" s="94">
        <f>R246/'סכום נכסי הקרן'!$C$42</f>
        <v>7.6093383001748843E-4</v>
      </c>
    </row>
    <row r="247" spans="2:21">
      <c r="B247" s="86" t="s">
        <v>856</v>
      </c>
      <c r="C247" s="83" t="s">
        <v>857</v>
      </c>
      <c r="D247" s="96" t="s">
        <v>117</v>
      </c>
      <c r="E247" s="96" t="s">
        <v>292</v>
      </c>
      <c r="F247" s="83" t="s">
        <v>858</v>
      </c>
      <c r="G247" s="96" t="s">
        <v>424</v>
      </c>
      <c r="H247" s="83" t="s">
        <v>650</v>
      </c>
      <c r="I247" s="83" t="s">
        <v>124</v>
      </c>
      <c r="J247" s="83"/>
      <c r="K247" s="93">
        <v>5.5700000003162975</v>
      </c>
      <c r="L247" s="96" t="s">
        <v>126</v>
      </c>
      <c r="M247" s="97">
        <v>4.4500000000000005E-2</v>
      </c>
      <c r="N247" s="97">
        <v>1.9300000000602467E-2</v>
      </c>
      <c r="O247" s="93">
        <v>4593.8634540000003</v>
      </c>
      <c r="P247" s="95">
        <v>115.62</v>
      </c>
      <c r="Q247" s="83"/>
      <c r="R247" s="93">
        <v>5.3114249760000005</v>
      </c>
      <c r="S247" s="94">
        <v>1.5827809585170895E-5</v>
      </c>
      <c r="T247" s="94">
        <v>2.9909938959664E-3</v>
      </c>
      <c r="U247" s="94">
        <f>R247/'סכום נכסי הקרן'!$C$42</f>
        <v>1.3751326544259703E-3</v>
      </c>
    </row>
    <row r="248" spans="2:21">
      <c r="B248" s="86" t="s">
        <v>859</v>
      </c>
      <c r="C248" s="83" t="s">
        <v>860</v>
      </c>
      <c r="D248" s="96" t="s">
        <v>117</v>
      </c>
      <c r="E248" s="96" t="s">
        <v>292</v>
      </c>
      <c r="F248" s="83" t="s">
        <v>861</v>
      </c>
      <c r="G248" s="96" t="s">
        <v>353</v>
      </c>
      <c r="H248" s="83" t="s">
        <v>650</v>
      </c>
      <c r="I248" s="83" t="s">
        <v>124</v>
      </c>
      <c r="J248" s="83"/>
      <c r="K248" s="93">
        <v>3.8200000003528407</v>
      </c>
      <c r="L248" s="96" t="s">
        <v>126</v>
      </c>
      <c r="M248" s="97">
        <v>4.2000000000000003E-2</v>
      </c>
      <c r="N248" s="97">
        <v>7.4200000008568981E-2</v>
      </c>
      <c r="O248" s="93">
        <v>3995.7667639999995</v>
      </c>
      <c r="P248" s="95">
        <v>89.37</v>
      </c>
      <c r="Q248" s="83"/>
      <c r="R248" s="93">
        <v>3.5710167569999993</v>
      </c>
      <c r="S248" s="94">
        <v>6.7178762538172206E-6</v>
      </c>
      <c r="T248" s="94">
        <v>2.0109272692060945E-3</v>
      </c>
      <c r="U248" s="94">
        <f>R248/'סכום נכסי הקרן'!$C$42</f>
        <v>9.2453941724527321E-4</v>
      </c>
    </row>
    <row r="249" spans="2:21">
      <c r="B249" s="86" t="s">
        <v>862</v>
      </c>
      <c r="C249" s="83" t="s">
        <v>863</v>
      </c>
      <c r="D249" s="96" t="s">
        <v>117</v>
      </c>
      <c r="E249" s="96" t="s">
        <v>292</v>
      </c>
      <c r="F249" s="83" t="s">
        <v>861</v>
      </c>
      <c r="G249" s="96" t="s">
        <v>353</v>
      </c>
      <c r="H249" s="83" t="s">
        <v>650</v>
      </c>
      <c r="I249" s="83" t="s">
        <v>124</v>
      </c>
      <c r="J249" s="83"/>
      <c r="K249" s="93">
        <v>4.3399999999179952</v>
      </c>
      <c r="L249" s="96" t="s">
        <v>126</v>
      </c>
      <c r="M249" s="97">
        <v>3.2500000000000001E-2</v>
      </c>
      <c r="N249" s="97">
        <v>4.6199999999432272E-2</v>
      </c>
      <c r="O249" s="93">
        <v>6674.1469839999991</v>
      </c>
      <c r="P249" s="95">
        <v>95.01</v>
      </c>
      <c r="Q249" s="83"/>
      <c r="R249" s="93">
        <v>6.341106828</v>
      </c>
      <c r="S249" s="94">
        <v>8.1368320501707413E-6</v>
      </c>
      <c r="T249" s="94">
        <v>3.5708330442242621E-3</v>
      </c>
      <c r="U249" s="94">
        <f>R249/'סכום נכסי הקרן'!$C$42</f>
        <v>1.6417182025139244E-3</v>
      </c>
    </row>
    <row r="250" spans="2:21">
      <c r="B250" s="86" t="s">
        <v>864</v>
      </c>
      <c r="C250" s="83" t="s">
        <v>865</v>
      </c>
      <c r="D250" s="96" t="s">
        <v>117</v>
      </c>
      <c r="E250" s="96" t="s">
        <v>292</v>
      </c>
      <c r="F250" s="83" t="s">
        <v>866</v>
      </c>
      <c r="G250" s="96" t="s">
        <v>353</v>
      </c>
      <c r="H250" s="83" t="s">
        <v>650</v>
      </c>
      <c r="I250" s="83" t="s">
        <v>124</v>
      </c>
      <c r="J250" s="83"/>
      <c r="K250" s="93">
        <v>3.3800000003161266</v>
      </c>
      <c r="L250" s="96" t="s">
        <v>126</v>
      </c>
      <c r="M250" s="97">
        <v>4.5999999999999999E-2</v>
      </c>
      <c r="N250" s="97">
        <v>6.4700000004277003E-2</v>
      </c>
      <c r="O250" s="127">
        <v>2281.7870630981597</v>
      </c>
      <c r="P250" s="95">
        <v>94.27</v>
      </c>
      <c r="Q250" s="93"/>
      <c r="R250" s="93">
        <v>2.1510406639999995</v>
      </c>
      <c r="S250" s="94">
        <v>9.5494459917218229E-6</v>
      </c>
      <c r="T250" s="94">
        <v>1.211303845026674E-3</v>
      </c>
      <c r="U250" s="94">
        <f>R250/'סכום נכסי הקרן'!$C$42</f>
        <v>5.5690634272916831E-4</v>
      </c>
    </row>
    <row r="251" spans="2:21">
      <c r="B251" s="86" t="s">
        <v>867</v>
      </c>
      <c r="C251" s="83" t="s">
        <v>868</v>
      </c>
      <c r="D251" s="96" t="s">
        <v>117</v>
      </c>
      <c r="E251" s="96" t="s">
        <v>292</v>
      </c>
      <c r="F251" s="83" t="s">
        <v>869</v>
      </c>
      <c r="G251" s="96" t="s">
        <v>424</v>
      </c>
      <c r="H251" s="83" t="s">
        <v>665</v>
      </c>
      <c r="I251" s="83" t="s">
        <v>296</v>
      </c>
      <c r="J251" s="83"/>
      <c r="K251" s="93">
        <v>0.50999999973731269</v>
      </c>
      <c r="L251" s="96" t="s">
        <v>126</v>
      </c>
      <c r="M251" s="97">
        <v>4.7E-2</v>
      </c>
      <c r="N251" s="97">
        <v>1.5200000002472352E-2</v>
      </c>
      <c r="O251" s="93">
        <v>627.57708400000001</v>
      </c>
      <c r="P251" s="95">
        <v>103.12</v>
      </c>
      <c r="Q251" s="83"/>
      <c r="R251" s="93">
        <v>0.64715746699999988</v>
      </c>
      <c r="S251" s="94">
        <v>9.496312161049778E-6</v>
      </c>
      <c r="T251" s="94">
        <v>3.6443026914103141E-4</v>
      </c>
      <c r="U251" s="94">
        <f>R251/'סכום נכסי הקרן'!$C$42</f>
        <v>1.6754964429479633E-4</v>
      </c>
    </row>
    <row r="252" spans="2:2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/>
    </row>
    <row r="253" spans="2:21">
      <c r="B253" s="100" t="s">
        <v>45</v>
      </c>
      <c r="C253" s="81"/>
      <c r="D253" s="81"/>
      <c r="E253" s="81"/>
      <c r="F253" s="81"/>
      <c r="G253" s="81"/>
      <c r="H253" s="81"/>
      <c r="I253" s="81"/>
      <c r="J253" s="81"/>
      <c r="K253" s="90">
        <v>4.0911402569832083</v>
      </c>
      <c r="L253" s="81"/>
      <c r="M253" s="81"/>
      <c r="N253" s="102">
        <v>6.4208618439732468E-2</v>
      </c>
      <c r="O253" s="90"/>
      <c r="P253" s="92"/>
      <c r="Q253" s="81"/>
      <c r="R253" s="90">
        <v>56.613430428999983</v>
      </c>
      <c r="S253" s="81"/>
      <c r="T253" s="91">
        <v>3.1880413562836205E-2</v>
      </c>
      <c r="U253" s="91">
        <f>R253/'סכום נכסי הקרן'!$C$42</f>
        <v>1.4657267534374515E-2</v>
      </c>
    </row>
    <row r="254" spans="2:21">
      <c r="B254" s="86" t="s">
        <v>870</v>
      </c>
      <c r="C254" s="83" t="s">
        <v>871</v>
      </c>
      <c r="D254" s="96" t="s">
        <v>117</v>
      </c>
      <c r="E254" s="96" t="s">
        <v>292</v>
      </c>
      <c r="F254" s="83" t="s">
        <v>872</v>
      </c>
      <c r="G254" s="96" t="s">
        <v>120</v>
      </c>
      <c r="H254" s="83" t="s">
        <v>387</v>
      </c>
      <c r="I254" s="83" t="s">
        <v>296</v>
      </c>
      <c r="J254" s="83"/>
      <c r="K254" s="93">
        <v>2.9299999999851938</v>
      </c>
      <c r="L254" s="96" t="s">
        <v>126</v>
      </c>
      <c r="M254" s="97">
        <v>3.49E-2</v>
      </c>
      <c r="N254" s="97">
        <v>4.6000000000155854E-2</v>
      </c>
      <c r="O254" s="93">
        <v>26953.345875999996</v>
      </c>
      <c r="P254" s="95">
        <v>95.22</v>
      </c>
      <c r="Q254" s="83"/>
      <c r="R254" s="93">
        <v>25.664976165999995</v>
      </c>
      <c r="S254" s="94">
        <v>1.3014978415821596E-5</v>
      </c>
      <c r="T254" s="94">
        <v>1.4452578620519164E-2</v>
      </c>
      <c r="U254" s="94">
        <f>R254/'סכום נכסי הקרן'!$C$42</f>
        <v>6.6446851758997401E-3</v>
      </c>
    </row>
    <row r="255" spans="2:21">
      <c r="B255" s="86" t="s">
        <v>873</v>
      </c>
      <c r="C255" s="83" t="s">
        <v>874</v>
      </c>
      <c r="D255" s="96" t="s">
        <v>117</v>
      </c>
      <c r="E255" s="96" t="s">
        <v>292</v>
      </c>
      <c r="F255" s="83" t="s">
        <v>875</v>
      </c>
      <c r="G255" s="96" t="s">
        <v>120</v>
      </c>
      <c r="H255" s="83" t="s">
        <v>575</v>
      </c>
      <c r="I255" s="83" t="s">
        <v>124</v>
      </c>
      <c r="J255" s="83"/>
      <c r="K255" s="93">
        <v>5.0399999997683231</v>
      </c>
      <c r="L255" s="96" t="s">
        <v>126</v>
      </c>
      <c r="M255" s="97">
        <v>4.6900000000000004E-2</v>
      </c>
      <c r="N255" s="97">
        <v>8.0099999996766175E-2</v>
      </c>
      <c r="O255" s="93">
        <v>12229.080633999998</v>
      </c>
      <c r="P255" s="95">
        <v>84.71</v>
      </c>
      <c r="Q255" s="83"/>
      <c r="R255" s="93">
        <v>10.359254734999999</v>
      </c>
      <c r="S255" s="94">
        <v>5.9273459964866259E-6</v>
      </c>
      <c r="T255" s="94">
        <v>5.8335508491885396E-3</v>
      </c>
      <c r="U255" s="94">
        <f>R255/'סכום נכסי הקרן'!$C$42</f>
        <v>2.6820202725226913E-3</v>
      </c>
    </row>
    <row r="256" spans="2:21">
      <c r="B256" s="86" t="s">
        <v>876</v>
      </c>
      <c r="C256" s="83" t="s">
        <v>877</v>
      </c>
      <c r="D256" s="96" t="s">
        <v>117</v>
      </c>
      <c r="E256" s="96" t="s">
        <v>292</v>
      </c>
      <c r="F256" s="83" t="s">
        <v>875</v>
      </c>
      <c r="G256" s="96" t="s">
        <v>120</v>
      </c>
      <c r="H256" s="83" t="s">
        <v>575</v>
      </c>
      <c r="I256" s="83" t="s">
        <v>124</v>
      </c>
      <c r="J256" s="83"/>
      <c r="K256" s="93">
        <v>5.2300000001207163</v>
      </c>
      <c r="L256" s="96" t="s">
        <v>126</v>
      </c>
      <c r="M256" s="97">
        <v>4.6900000000000004E-2</v>
      </c>
      <c r="N256" s="97">
        <v>8.1500000001891018E-2</v>
      </c>
      <c r="O256" s="93">
        <v>22667.529720999995</v>
      </c>
      <c r="P256" s="95">
        <v>85.15</v>
      </c>
      <c r="Q256" s="83"/>
      <c r="R256" s="93">
        <v>19.301402029000002</v>
      </c>
      <c r="S256" s="94">
        <v>1.3330312909800543E-5</v>
      </c>
      <c r="T256" s="94">
        <v>1.0869093682616385E-2</v>
      </c>
      <c r="U256" s="94">
        <f>R256/'סכום נכסי הקרן'!$C$42</f>
        <v>4.9971501670857035E-3</v>
      </c>
    </row>
    <row r="257" spans="2:21">
      <c r="B257" s="86" t="s">
        <v>878</v>
      </c>
      <c r="C257" s="83" t="s">
        <v>879</v>
      </c>
      <c r="D257" s="96" t="s">
        <v>117</v>
      </c>
      <c r="E257" s="96" t="s">
        <v>292</v>
      </c>
      <c r="F257" s="83" t="s">
        <v>624</v>
      </c>
      <c r="G257" s="96" t="s">
        <v>424</v>
      </c>
      <c r="H257" s="83" t="s">
        <v>618</v>
      </c>
      <c r="I257" s="83" t="s">
        <v>296</v>
      </c>
      <c r="J257" s="83"/>
      <c r="K257" s="93">
        <v>2.5299999996350357</v>
      </c>
      <c r="L257" s="96" t="s">
        <v>126</v>
      </c>
      <c r="M257" s="97">
        <v>6.7000000000000004E-2</v>
      </c>
      <c r="N257" s="97">
        <v>4.0099999992312459E-2</v>
      </c>
      <c r="O257" s="93">
        <v>1317.4398239999998</v>
      </c>
      <c r="P257" s="95">
        <v>97.75</v>
      </c>
      <c r="Q257" s="83"/>
      <c r="R257" s="93">
        <v>1.2877974989999998</v>
      </c>
      <c r="S257" s="94">
        <v>1.151525547356892E-6</v>
      </c>
      <c r="T257" s="94">
        <v>7.2519041051212528E-4</v>
      </c>
      <c r="U257" s="94">
        <f>R257/'סכום נכסי הקרן'!$C$42</f>
        <v>3.3341191886638363E-4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>
      <c r="B259" s="80" t="s">
        <v>183</v>
      </c>
      <c r="C259" s="81"/>
      <c r="D259" s="81"/>
      <c r="E259" s="81"/>
      <c r="F259" s="81"/>
      <c r="G259" s="81"/>
      <c r="H259" s="81"/>
      <c r="I259" s="81"/>
      <c r="J259" s="81"/>
      <c r="K259" s="90">
        <v>6.1396905286797949</v>
      </c>
      <c r="L259" s="81"/>
      <c r="M259" s="81"/>
      <c r="N259" s="102">
        <v>3.7044667601203736E-2</v>
      </c>
      <c r="O259" s="90"/>
      <c r="P259" s="92"/>
      <c r="Q259" s="81"/>
      <c r="R259" s="90">
        <v>246.49149054999995</v>
      </c>
      <c r="S259" s="81"/>
      <c r="T259" s="91">
        <v>0.13880541417304004</v>
      </c>
      <c r="U259" s="91">
        <f>R259/'סכום נכסי הקרן'!$C$42</f>
        <v>6.3816866325899391E-2</v>
      </c>
    </row>
    <row r="260" spans="2:21">
      <c r="B260" s="100" t="s">
        <v>59</v>
      </c>
      <c r="C260" s="81"/>
      <c r="D260" s="81"/>
      <c r="E260" s="81"/>
      <c r="F260" s="81"/>
      <c r="G260" s="81"/>
      <c r="H260" s="81"/>
      <c r="I260" s="81"/>
      <c r="J260" s="81"/>
      <c r="K260" s="90">
        <v>8.2515083819224202</v>
      </c>
      <c r="L260" s="81"/>
      <c r="M260" s="81"/>
      <c r="N260" s="102">
        <v>4.5669079417698738E-2</v>
      </c>
      <c r="O260" s="90"/>
      <c r="P260" s="92"/>
      <c r="Q260" s="81"/>
      <c r="R260" s="90">
        <v>15.908742270999998</v>
      </c>
      <c r="S260" s="81"/>
      <c r="T260" s="91">
        <v>8.9586036214518924E-3</v>
      </c>
      <c r="U260" s="91">
        <f>R260/'סכום נכסי הקרן'!$C$42</f>
        <v>4.1187875356518758E-3</v>
      </c>
    </row>
    <row r="261" spans="2:21">
      <c r="B261" s="86" t="s">
        <v>880</v>
      </c>
      <c r="C261" s="83" t="s">
        <v>881</v>
      </c>
      <c r="D261" s="96" t="s">
        <v>29</v>
      </c>
      <c r="E261" s="96" t="s">
        <v>882</v>
      </c>
      <c r="F261" s="83" t="s">
        <v>883</v>
      </c>
      <c r="G261" s="96" t="s">
        <v>884</v>
      </c>
      <c r="H261" s="83" t="s">
        <v>885</v>
      </c>
      <c r="I261" s="83" t="s">
        <v>886</v>
      </c>
      <c r="J261" s="83"/>
      <c r="K261" s="93">
        <v>3.8299999999529675</v>
      </c>
      <c r="L261" s="96" t="s">
        <v>125</v>
      </c>
      <c r="M261" s="97">
        <v>5.0819999999999997E-2</v>
      </c>
      <c r="N261" s="97">
        <v>4.3899999997021259E-2</v>
      </c>
      <c r="O261" s="93">
        <v>885.11429999999973</v>
      </c>
      <c r="P261" s="95">
        <v>103.4816</v>
      </c>
      <c r="Q261" s="83"/>
      <c r="R261" s="93">
        <v>3.1892703049999995</v>
      </c>
      <c r="S261" s="94">
        <v>2.765982187499999E-6</v>
      </c>
      <c r="T261" s="94">
        <v>1.7959564632739522E-3</v>
      </c>
      <c r="U261" s="94">
        <f>R261/'סכום נכסי הקרן'!$C$42</f>
        <v>8.25704920998318E-4</v>
      </c>
    </row>
    <row r="262" spans="2:21">
      <c r="B262" s="86" t="s">
        <v>887</v>
      </c>
      <c r="C262" s="83" t="s">
        <v>888</v>
      </c>
      <c r="D262" s="96" t="s">
        <v>29</v>
      </c>
      <c r="E262" s="96" t="s">
        <v>882</v>
      </c>
      <c r="F262" s="83" t="s">
        <v>883</v>
      </c>
      <c r="G262" s="96" t="s">
        <v>884</v>
      </c>
      <c r="H262" s="83" t="s">
        <v>885</v>
      </c>
      <c r="I262" s="83" t="s">
        <v>886</v>
      </c>
      <c r="J262" s="83"/>
      <c r="K262" s="93">
        <v>5.3299999999664038</v>
      </c>
      <c r="L262" s="96" t="s">
        <v>125</v>
      </c>
      <c r="M262" s="97">
        <v>5.4120000000000001E-2</v>
      </c>
      <c r="N262" s="97">
        <v>4.7800000000223969E-2</v>
      </c>
      <c r="O262" s="93">
        <v>1229.9458469999997</v>
      </c>
      <c r="P262" s="95">
        <v>104.253</v>
      </c>
      <c r="Q262" s="83"/>
      <c r="R262" s="93">
        <v>4.4648134549999998</v>
      </c>
      <c r="S262" s="94">
        <v>3.8435807718749992E-6</v>
      </c>
      <c r="T262" s="94">
        <v>2.5142461487972735E-3</v>
      </c>
      <c r="U262" s="94">
        <f>R262/'סכום נכסי הקרן'!$C$42</f>
        <v>1.1559441779999901E-3</v>
      </c>
    </row>
    <row r="263" spans="2:21">
      <c r="B263" s="86" t="s">
        <v>889</v>
      </c>
      <c r="C263" s="83" t="s">
        <v>890</v>
      </c>
      <c r="D263" s="96" t="s">
        <v>29</v>
      </c>
      <c r="E263" s="96" t="s">
        <v>882</v>
      </c>
      <c r="F263" s="83" t="s">
        <v>721</v>
      </c>
      <c r="G263" s="96" t="s">
        <v>473</v>
      </c>
      <c r="H263" s="83" t="s">
        <v>885</v>
      </c>
      <c r="I263" s="83" t="s">
        <v>891</v>
      </c>
      <c r="J263" s="83"/>
      <c r="K263" s="93">
        <v>11.539999999401553</v>
      </c>
      <c r="L263" s="96" t="s">
        <v>125</v>
      </c>
      <c r="M263" s="97">
        <v>6.3750000000000001E-2</v>
      </c>
      <c r="N263" s="97">
        <v>4.5199999997916337E-2</v>
      </c>
      <c r="O263" s="93">
        <v>1907.5199999999998</v>
      </c>
      <c r="P263" s="95">
        <v>124.28</v>
      </c>
      <c r="Q263" s="83"/>
      <c r="R263" s="93">
        <v>8.254658510999997</v>
      </c>
      <c r="S263" s="94">
        <v>3.1791999999999996E-6</v>
      </c>
      <c r="T263" s="94">
        <v>4.6484010093806663E-3</v>
      </c>
      <c r="U263" s="94">
        <f>R263/'סכום נכסי הקרן'!$C$42</f>
        <v>2.1371384366535677E-3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/>
    </row>
    <row r="265" spans="2:21">
      <c r="B265" s="100" t="s">
        <v>58</v>
      </c>
      <c r="C265" s="81"/>
      <c r="D265" s="81"/>
      <c r="E265" s="81"/>
      <c r="F265" s="81"/>
      <c r="G265" s="81"/>
      <c r="H265" s="81"/>
      <c r="I265" s="81"/>
      <c r="J265" s="81"/>
      <c r="K265" s="90">
        <v>5.9939885357887999</v>
      </c>
      <c r="L265" s="81"/>
      <c r="M265" s="81"/>
      <c r="N265" s="102">
        <v>3.6449638069065565E-2</v>
      </c>
      <c r="O265" s="90"/>
      <c r="P265" s="92"/>
      <c r="Q265" s="81"/>
      <c r="R265" s="90">
        <v>230.58274827899987</v>
      </c>
      <c r="S265" s="81"/>
      <c r="T265" s="91">
        <v>0.12984681055158812</v>
      </c>
      <c r="U265" s="91">
        <f>R265/'סכום נכסי הקרן'!$C$42</f>
        <v>5.9698078790247494E-2</v>
      </c>
    </row>
    <row r="266" spans="2:21">
      <c r="B266" s="86" t="s">
        <v>892</v>
      </c>
      <c r="C266" s="83" t="s">
        <v>893</v>
      </c>
      <c r="D266" s="96" t="s">
        <v>29</v>
      </c>
      <c r="E266" s="96" t="s">
        <v>882</v>
      </c>
      <c r="F266" s="83"/>
      <c r="G266" s="96" t="s">
        <v>894</v>
      </c>
      <c r="H266" s="83" t="s">
        <v>895</v>
      </c>
      <c r="I266" s="83" t="s">
        <v>891</v>
      </c>
      <c r="J266" s="83"/>
      <c r="K266" s="93">
        <v>8.4300000000744486</v>
      </c>
      <c r="L266" s="96" t="s">
        <v>125</v>
      </c>
      <c r="M266" s="97">
        <v>3.61E-2</v>
      </c>
      <c r="N266" s="97">
        <v>3.6000000001353581E-2</v>
      </c>
      <c r="O266" s="93">
        <v>1271.6799999999998</v>
      </c>
      <c r="P266" s="95">
        <v>100.1065</v>
      </c>
      <c r="Q266" s="83"/>
      <c r="R266" s="93">
        <v>4.4327055689999986</v>
      </c>
      <c r="S266" s="94">
        <v>1.0173439999999999E-6</v>
      </c>
      <c r="T266" s="94">
        <v>2.4961654093587373E-3</v>
      </c>
      <c r="U266" s="94">
        <f>R266/'סכום נכסי הקרן'!$C$42</f>
        <v>1.1476314177326994E-3</v>
      </c>
    </row>
    <row r="267" spans="2:21">
      <c r="B267" s="86" t="s">
        <v>896</v>
      </c>
      <c r="C267" s="83" t="s">
        <v>897</v>
      </c>
      <c r="D267" s="96" t="s">
        <v>29</v>
      </c>
      <c r="E267" s="96" t="s">
        <v>882</v>
      </c>
      <c r="F267" s="83"/>
      <c r="G267" s="96" t="s">
        <v>894</v>
      </c>
      <c r="H267" s="83" t="s">
        <v>895</v>
      </c>
      <c r="I267" s="83" t="s">
        <v>891</v>
      </c>
      <c r="J267" s="83"/>
      <c r="K267" s="93">
        <v>8.2200000008776968</v>
      </c>
      <c r="L267" s="96" t="s">
        <v>125</v>
      </c>
      <c r="M267" s="97">
        <v>3.9329999999999997E-2</v>
      </c>
      <c r="N267" s="97">
        <v>3.6100000004388483E-2</v>
      </c>
      <c r="O267" s="93">
        <v>1149.2807999999998</v>
      </c>
      <c r="P267" s="95">
        <v>103.0647</v>
      </c>
      <c r="Q267" s="83"/>
      <c r="R267" s="93">
        <v>4.1244367789999989</v>
      </c>
      <c r="S267" s="94">
        <v>7.661871999999998E-7</v>
      </c>
      <c r="T267" s="94">
        <v>2.3225716801103351E-3</v>
      </c>
      <c r="U267" s="94">
        <f>R267/'סכום נכסי הקרן'!$C$42</f>
        <v>1.0678203535861009E-3</v>
      </c>
    </row>
    <row r="268" spans="2:21">
      <c r="B268" s="86" t="s">
        <v>898</v>
      </c>
      <c r="C268" s="83" t="s">
        <v>899</v>
      </c>
      <c r="D268" s="96" t="s">
        <v>29</v>
      </c>
      <c r="E268" s="96" t="s">
        <v>882</v>
      </c>
      <c r="F268" s="83"/>
      <c r="G268" s="96" t="s">
        <v>900</v>
      </c>
      <c r="H268" s="83" t="s">
        <v>901</v>
      </c>
      <c r="I268" s="83" t="s">
        <v>891</v>
      </c>
      <c r="J268" s="83"/>
      <c r="K268" s="93">
        <v>3.9600000002944036</v>
      </c>
      <c r="L268" s="96" t="s">
        <v>125</v>
      </c>
      <c r="M268" s="97">
        <v>4.7500000000000001E-2</v>
      </c>
      <c r="N268" s="97">
        <v>2.6400000003253935E-2</v>
      </c>
      <c r="O268" s="93">
        <v>680.34879999999987</v>
      </c>
      <c r="P268" s="95">
        <v>108.9709</v>
      </c>
      <c r="Q268" s="83"/>
      <c r="R268" s="93">
        <v>2.5814925939999993</v>
      </c>
      <c r="S268" s="94">
        <v>1.3606975999999997E-6</v>
      </c>
      <c r="T268" s="94">
        <v>1.4537019022249794E-3</v>
      </c>
      <c r="U268" s="94">
        <f>R268/'סכום נכסי הקרן'!$C$42</f>
        <v>6.6835073058710607E-4</v>
      </c>
    </row>
    <row r="269" spans="2:21">
      <c r="B269" s="86" t="s">
        <v>902</v>
      </c>
      <c r="C269" s="83" t="s">
        <v>903</v>
      </c>
      <c r="D269" s="96" t="s">
        <v>29</v>
      </c>
      <c r="E269" s="96" t="s">
        <v>882</v>
      </c>
      <c r="F269" s="83"/>
      <c r="G269" s="96" t="s">
        <v>904</v>
      </c>
      <c r="H269" s="83" t="s">
        <v>905</v>
      </c>
      <c r="I269" s="83" t="s">
        <v>891</v>
      </c>
      <c r="J269" s="83"/>
      <c r="K269" s="93">
        <v>4.5399995045464552</v>
      </c>
      <c r="L269" s="96" t="s">
        <v>125</v>
      </c>
      <c r="M269" s="97">
        <v>4.4999999999999998E-2</v>
      </c>
      <c r="N269" s="97">
        <v>3.619999852703E-2</v>
      </c>
      <c r="O269" s="93">
        <v>0.41329599999999994</v>
      </c>
      <c r="P269" s="95">
        <v>103.786</v>
      </c>
      <c r="Q269" s="83"/>
      <c r="R269" s="93">
        <v>1.4935809999999999E-3</v>
      </c>
      <c r="S269" s="94">
        <v>8.2659199999999985E-10</v>
      </c>
      <c r="T269" s="94">
        <v>8.4107215564883675E-7</v>
      </c>
      <c r="U269" s="94">
        <f>R269/'סכום נכסי הקרן'!$C$42</f>
        <v>3.8668945046023275E-7</v>
      </c>
    </row>
    <row r="270" spans="2:21">
      <c r="B270" s="86" t="s">
        <v>906</v>
      </c>
      <c r="C270" s="83" t="s">
        <v>907</v>
      </c>
      <c r="D270" s="96" t="s">
        <v>29</v>
      </c>
      <c r="E270" s="96" t="s">
        <v>882</v>
      </c>
      <c r="F270" s="83"/>
      <c r="G270" s="96" t="s">
        <v>904</v>
      </c>
      <c r="H270" s="83" t="s">
        <v>905</v>
      </c>
      <c r="I270" s="83" t="s">
        <v>891</v>
      </c>
      <c r="J270" s="83"/>
      <c r="K270" s="93">
        <v>7.1700000000543023</v>
      </c>
      <c r="L270" s="96" t="s">
        <v>125</v>
      </c>
      <c r="M270" s="97">
        <v>5.1249999999999997E-2</v>
      </c>
      <c r="N270" s="97">
        <v>3.8400000001086038E-2</v>
      </c>
      <c r="O270" s="93">
        <v>382.61671999999993</v>
      </c>
      <c r="P270" s="95">
        <v>110.5821</v>
      </c>
      <c r="Q270" s="83"/>
      <c r="R270" s="93">
        <v>1.4732536759999997</v>
      </c>
      <c r="S270" s="94">
        <v>7.6523343999999986E-7</v>
      </c>
      <c r="T270" s="94">
        <v>8.2962534009932681E-4</v>
      </c>
      <c r="U270" s="94">
        <f>R270/'סכום נכסי הקרן'!$C$42</f>
        <v>3.8142668818159692E-4</v>
      </c>
    </row>
    <row r="271" spans="2:21">
      <c r="B271" s="86" t="s">
        <v>908</v>
      </c>
      <c r="C271" s="83" t="s">
        <v>909</v>
      </c>
      <c r="D271" s="96" t="s">
        <v>29</v>
      </c>
      <c r="E271" s="96" t="s">
        <v>882</v>
      </c>
      <c r="F271" s="83"/>
      <c r="G271" s="96" t="s">
        <v>884</v>
      </c>
      <c r="H271" s="83" t="s">
        <v>910</v>
      </c>
      <c r="I271" s="83" t="s">
        <v>891</v>
      </c>
      <c r="J271" s="83"/>
      <c r="K271" s="93">
        <v>5.0200000003948775</v>
      </c>
      <c r="L271" s="96" t="s">
        <v>125</v>
      </c>
      <c r="M271" s="97">
        <v>6.7500000000000004E-2</v>
      </c>
      <c r="N271" s="97">
        <v>3.5900000002961584E-2</v>
      </c>
      <c r="O271" s="93">
        <v>486.00430399999988</v>
      </c>
      <c r="P271" s="95">
        <v>119.71769999999999</v>
      </c>
      <c r="Q271" s="83"/>
      <c r="R271" s="93">
        <v>2.0259439599999998</v>
      </c>
      <c r="S271" s="94">
        <v>2.1600191288888884E-7</v>
      </c>
      <c r="T271" s="94">
        <v>1.1408588176074418E-3</v>
      </c>
      <c r="U271" s="94">
        <f>R271/'סכום נכסי הקרן'!$C$42</f>
        <v>5.2451869470462441E-4</v>
      </c>
    </row>
    <row r="272" spans="2:21">
      <c r="B272" s="86" t="s">
        <v>911</v>
      </c>
      <c r="C272" s="83" t="s">
        <v>912</v>
      </c>
      <c r="D272" s="96" t="s">
        <v>29</v>
      </c>
      <c r="E272" s="96" t="s">
        <v>882</v>
      </c>
      <c r="F272" s="83"/>
      <c r="G272" s="96" t="s">
        <v>913</v>
      </c>
      <c r="H272" s="83" t="s">
        <v>914</v>
      </c>
      <c r="I272" s="83" t="s">
        <v>915</v>
      </c>
      <c r="J272" s="83"/>
      <c r="K272" s="93">
        <v>7.4799999998232618</v>
      </c>
      <c r="L272" s="96" t="s">
        <v>125</v>
      </c>
      <c r="M272" s="97">
        <v>4.7500000000000001E-2</v>
      </c>
      <c r="N272" s="97">
        <v>3.0599999999779075E-2</v>
      </c>
      <c r="O272" s="93">
        <v>689.88639999999987</v>
      </c>
      <c r="P272" s="95">
        <v>113.0585</v>
      </c>
      <c r="Q272" s="83"/>
      <c r="R272" s="93">
        <v>2.7158737009999996</v>
      </c>
      <c r="S272" s="94">
        <v>6.8988639999999985E-7</v>
      </c>
      <c r="T272" s="94">
        <v>1.5293752050742839E-3</v>
      </c>
      <c r="U272" s="94">
        <f>R272/'סכום נכסי הקרן'!$C$42</f>
        <v>7.0314211881316669E-4</v>
      </c>
    </row>
    <row r="273" spans="2:21">
      <c r="B273" s="86" t="s">
        <v>916</v>
      </c>
      <c r="C273" s="83" t="s">
        <v>917</v>
      </c>
      <c r="D273" s="96" t="s">
        <v>29</v>
      </c>
      <c r="E273" s="96" t="s">
        <v>882</v>
      </c>
      <c r="F273" s="83"/>
      <c r="G273" s="96" t="s">
        <v>918</v>
      </c>
      <c r="H273" s="83" t="s">
        <v>910</v>
      </c>
      <c r="I273" s="83" t="s">
        <v>886</v>
      </c>
      <c r="J273" s="83"/>
      <c r="K273" s="93">
        <v>3.2399999991148856</v>
      </c>
      <c r="L273" s="96" t="s">
        <v>125</v>
      </c>
      <c r="M273" s="97">
        <v>3.7499999999999999E-2</v>
      </c>
      <c r="N273" s="97">
        <v>2.7399999991148855E-2</v>
      </c>
      <c r="O273" s="93">
        <v>476.87999999999994</v>
      </c>
      <c r="P273" s="95">
        <v>103.4204</v>
      </c>
      <c r="Q273" s="83"/>
      <c r="R273" s="93">
        <v>1.7172920479999998</v>
      </c>
      <c r="S273" s="94">
        <v>9.5375999999999983E-7</v>
      </c>
      <c r="T273" s="94">
        <v>9.670493429482335E-4</v>
      </c>
      <c r="U273" s="94">
        <f>R273/'סכום נכסי הקרן'!$C$42</f>
        <v>4.4460843993117724E-4</v>
      </c>
    </row>
    <row r="274" spans="2:21">
      <c r="B274" s="86" t="s">
        <v>919</v>
      </c>
      <c r="C274" s="83" t="s">
        <v>920</v>
      </c>
      <c r="D274" s="96" t="s">
        <v>29</v>
      </c>
      <c r="E274" s="96" t="s">
        <v>882</v>
      </c>
      <c r="F274" s="83"/>
      <c r="G274" s="96" t="s">
        <v>921</v>
      </c>
      <c r="H274" s="83" t="s">
        <v>922</v>
      </c>
      <c r="I274" s="83" t="s">
        <v>915</v>
      </c>
      <c r="J274" s="83"/>
      <c r="K274" s="93">
        <v>15.639999999639734</v>
      </c>
      <c r="L274" s="96" t="s">
        <v>125</v>
      </c>
      <c r="M274" s="97">
        <v>4.4500000000000005E-2</v>
      </c>
      <c r="N274" s="97">
        <v>4.2099999998817882E-2</v>
      </c>
      <c r="O274" s="93">
        <v>1457.7267839999997</v>
      </c>
      <c r="P274" s="95">
        <v>104.9961</v>
      </c>
      <c r="Q274" s="83"/>
      <c r="R274" s="93">
        <v>5.3293975029999991</v>
      </c>
      <c r="S274" s="94">
        <v>7.2886339199999989E-7</v>
      </c>
      <c r="T274" s="94">
        <v>3.0011146674721609E-3</v>
      </c>
      <c r="U274" s="94">
        <f>R274/'סכום נכסי הקרן'!$C$42</f>
        <v>1.3797857576651059E-3</v>
      </c>
    </row>
    <row r="275" spans="2:21">
      <c r="B275" s="86" t="s">
        <v>923</v>
      </c>
      <c r="C275" s="83" t="s">
        <v>924</v>
      </c>
      <c r="D275" s="96" t="s">
        <v>29</v>
      </c>
      <c r="E275" s="96" t="s">
        <v>882</v>
      </c>
      <c r="F275" s="83"/>
      <c r="G275" s="96" t="s">
        <v>925</v>
      </c>
      <c r="H275" s="83" t="s">
        <v>926</v>
      </c>
      <c r="I275" s="83" t="s">
        <v>891</v>
      </c>
      <c r="J275" s="83"/>
      <c r="K275" s="93">
        <v>16.349999999945247</v>
      </c>
      <c r="L275" s="96" t="s">
        <v>125</v>
      </c>
      <c r="M275" s="97">
        <v>5.5500000000000001E-2</v>
      </c>
      <c r="N275" s="97">
        <v>3.7499999999999999E-2</v>
      </c>
      <c r="O275" s="93">
        <v>794.79999999999984</v>
      </c>
      <c r="P275" s="95">
        <v>131.98689999999999</v>
      </c>
      <c r="Q275" s="83"/>
      <c r="R275" s="93">
        <v>3.6527294719999994</v>
      </c>
      <c r="S275" s="94">
        <v>1.9869999999999997E-7</v>
      </c>
      <c r="T275" s="94">
        <v>2.0569417065542991E-3</v>
      </c>
      <c r="U275" s="94">
        <f>R275/'סכום נכסי הקרן'!$C$42</f>
        <v>9.4569491189803296E-4</v>
      </c>
    </row>
    <row r="276" spans="2:21">
      <c r="B276" s="86" t="s">
        <v>927</v>
      </c>
      <c r="C276" s="83" t="s">
        <v>928</v>
      </c>
      <c r="D276" s="96" t="s">
        <v>29</v>
      </c>
      <c r="E276" s="96" t="s">
        <v>882</v>
      </c>
      <c r="F276" s="83"/>
      <c r="G276" s="96" t="s">
        <v>894</v>
      </c>
      <c r="H276" s="83" t="s">
        <v>926</v>
      </c>
      <c r="I276" s="83" t="s">
        <v>886</v>
      </c>
      <c r="J276" s="83"/>
      <c r="K276" s="93">
        <v>3.2699999998720171</v>
      </c>
      <c r="L276" s="96" t="s">
        <v>125</v>
      </c>
      <c r="M276" s="97">
        <v>4.4000000000000004E-2</v>
      </c>
      <c r="N276" s="97">
        <v>3.4199999998311713E-2</v>
      </c>
      <c r="O276" s="93">
        <v>1023.7023999999999</v>
      </c>
      <c r="P276" s="95">
        <v>103.0247</v>
      </c>
      <c r="Q276" s="83"/>
      <c r="R276" s="93">
        <v>3.6723469609999992</v>
      </c>
      <c r="S276" s="94">
        <v>6.824682666666666E-7</v>
      </c>
      <c r="T276" s="94">
        <v>2.0679887965759634E-3</v>
      </c>
      <c r="U276" s="94">
        <f>R276/'סכום נכסי הקרן'!$C$42</f>
        <v>9.5077389726328572E-4</v>
      </c>
    </row>
    <row r="277" spans="2:21">
      <c r="B277" s="86" t="s">
        <v>929</v>
      </c>
      <c r="C277" s="83" t="s">
        <v>930</v>
      </c>
      <c r="D277" s="96" t="s">
        <v>29</v>
      </c>
      <c r="E277" s="96" t="s">
        <v>882</v>
      </c>
      <c r="F277" s="83"/>
      <c r="G277" s="96" t="s">
        <v>931</v>
      </c>
      <c r="H277" s="83" t="s">
        <v>926</v>
      </c>
      <c r="I277" s="83" t="s">
        <v>891</v>
      </c>
      <c r="J277" s="83"/>
      <c r="K277" s="93">
        <v>6.890000000403429</v>
      </c>
      <c r="L277" s="96" t="s">
        <v>125</v>
      </c>
      <c r="M277" s="97">
        <v>3.6249999999999998E-2</v>
      </c>
      <c r="N277" s="97">
        <v>3.1900000000672384E-2</v>
      </c>
      <c r="O277" s="93">
        <v>164.52359999999996</v>
      </c>
      <c r="P277" s="95">
        <v>103.84529999999999</v>
      </c>
      <c r="Q277" s="83"/>
      <c r="R277" s="93">
        <v>0.59489958399999987</v>
      </c>
      <c r="S277" s="94">
        <v>3.290471999999999E-7</v>
      </c>
      <c r="T277" s="94">
        <v>3.3500257134328577E-4</v>
      </c>
      <c r="U277" s="94">
        <f>R277/'סכום נכסי הקרן'!$C$42</f>
        <v>1.5402003186702363E-4</v>
      </c>
    </row>
    <row r="278" spans="2:21">
      <c r="B278" s="86" t="s">
        <v>932</v>
      </c>
      <c r="C278" s="83" t="s">
        <v>933</v>
      </c>
      <c r="D278" s="96" t="s">
        <v>29</v>
      </c>
      <c r="E278" s="96" t="s">
        <v>882</v>
      </c>
      <c r="F278" s="83"/>
      <c r="G278" s="96" t="s">
        <v>931</v>
      </c>
      <c r="H278" s="83" t="s">
        <v>926</v>
      </c>
      <c r="I278" s="83" t="s">
        <v>891</v>
      </c>
      <c r="J278" s="83"/>
      <c r="K278" s="93">
        <v>7.3700000015286422</v>
      </c>
      <c r="L278" s="96" t="s">
        <v>125</v>
      </c>
      <c r="M278" s="97">
        <v>4.6249999999999999E-2</v>
      </c>
      <c r="N278" s="97">
        <v>3.2500000005382543E-2</v>
      </c>
      <c r="O278" s="93">
        <v>476.87999999999994</v>
      </c>
      <c r="P278" s="95">
        <v>111.8856</v>
      </c>
      <c r="Q278" s="83"/>
      <c r="R278" s="93">
        <v>1.8578569679999999</v>
      </c>
      <c r="S278" s="94">
        <v>9.5375999999999983E-7</v>
      </c>
      <c r="T278" s="94">
        <v>1.0462049028227942E-3</v>
      </c>
      <c r="U278" s="94">
        <f>R278/'סכום נכסי הקרן'!$C$42</f>
        <v>4.8100082284766222E-4</v>
      </c>
    </row>
    <row r="279" spans="2:21">
      <c r="B279" s="86" t="s">
        <v>934</v>
      </c>
      <c r="C279" s="83" t="s">
        <v>935</v>
      </c>
      <c r="D279" s="96" t="s">
        <v>29</v>
      </c>
      <c r="E279" s="96" t="s">
        <v>882</v>
      </c>
      <c r="F279" s="83"/>
      <c r="G279" s="96" t="s">
        <v>931</v>
      </c>
      <c r="H279" s="83" t="s">
        <v>926</v>
      </c>
      <c r="I279" s="83" t="s">
        <v>891</v>
      </c>
      <c r="J279" s="83"/>
      <c r="K279" s="93">
        <v>5.7699999996280553</v>
      </c>
      <c r="L279" s="96" t="s">
        <v>125</v>
      </c>
      <c r="M279" s="97">
        <v>3.7499999999999999E-2</v>
      </c>
      <c r="N279" s="97">
        <v>3.0299999997997217E-2</v>
      </c>
      <c r="O279" s="93">
        <v>953.75999999999988</v>
      </c>
      <c r="P279" s="95">
        <v>105.2439</v>
      </c>
      <c r="Q279" s="83"/>
      <c r="R279" s="93">
        <v>3.4951423899999994</v>
      </c>
      <c r="S279" s="94">
        <v>1.2716799999999999E-6</v>
      </c>
      <c r="T279" s="94">
        <v>1.9682005490542038E-3</v>
      </c>
      <c r="U279" s="94">
        <f>R279/'סכום נכסי הקרן'!$C$42</f>
        <v>9.0489547608691085E-4</v>
      </c>
    </row>
    <row r="280" spans="2:21">
      <c r="B280" s="86" t="s">
        <v>936</v>
      </c>
      <c r="C280" s="83" t="s">
        <v>937</v>
      </c>
      <c r="D280" s="96" t="s">
        <v>29</v>
      </c>
      <c r="E280" s="96" t="s">
        <v>882</v>
      </c>
      <c r="F280" s="83"/>
      <c r="G280" s="96" t="s">
        <v>938</v>
      </c>
      <c r="H280" s="83" t="s">
        <v>926</v>
      </c>
      <c r="I280" s="83" t="s">
        <v>886</v>
      </c>
      <c r="J280" s="83"/>
      <c r="K280" s="93">
        <v>16.840000001035822</v>
      </c>
      <c r="L280" s="96" t="s">
        <v>125</v>
      </c>
      <c r="M280" s="97">
        <v>4.5499999999999999E-2</v>
      </c>
      <c r="N280" s="97">
        <v>4.0500000002506011E-2</v>
      </c>
      <c r="O280" s="93">
        <v>953.75999999999988</v>
      </c>
      <c r="P280" s="95">
        <v>108.1414</v>
      </c>
      <c r="Q280" s="83"/>
      <c r="R280" s="93">
        <v>3.591368141999999</v>
      </c>
      <c r="S280" s="94">
        <v>3.8234853143623631E-7</v>
      </c>
      <c r="T280" s="94">
        <v>2.0223876340958388E-3</v>
      </c>
      <c r="U280" s="94">
        <f>R280/'סכום נכסי הקרן'!$C$42</f>
        <v>9.2980840893822753E-4</v>
      </c>
    </row>
    <row r="281" spans="2:21">
      <c r="B281" s="86" t="s">
        <v>939</v>
      </c>
      <c r="C281" s="83" t="s">
        <v>940</v>
      </c>
      <c r="D281" s="96" t="s">
        <v>29</v>
      </c>
      <c r="E281" s="96" t="s">
        <v>882</v>
      </c>
      <c r="F281" s="83"/>
      <c r="G281" s="96" t="s">
        <v>894</v>
      </c>
      <c r="H281" s="83" t="s">
        <v>926</v>
      </c>
      <c r="I281" s="83" t="s">
        <v>891</v>
      </c>
      <c r="J281" s="83"/>
      <c r="K281" s="93">
        <v>3.4600003015483134</v>
      </c>
      <c r="L281" s="96" t="s">
        <v>125</v>
      </c>
      <c r="M281" s="97">
        <v>6.5000000000000002E-2</v>
      </c>
      <c r="N281" s="97">
        <v>3.2600002672814599E-2</v>
      </c>
      <c r="O281" s="93">
        <v>1.4942239999999998</v>
      </c>
      <c r="P281" s="95">
        <v>112.1789</v>
      </c>
      <c r="Q281" s="83"/>
      <c r="R281" s="93">
        <v>5.8365439999999991E-3</v>
      </c>
      <c r="S281" s="94">
        <v>5.976895999999999E-10</v>
      </c>
      <c r="T281" s="94">
        <v>3.2867013195931679E-6</v>
      </c>
      <c r="U281" s="94">
        <f>R281/'סכום נכסי הקרן'!$C$42</f>
        <v>1.5110864371915339E-6</v>
      </c>
    </row>
    <row r="282" spans="2:21">
      <c r="B282" s="86" t="s">
        <v>941</v>
      </c>
      <c r="C282" s="83" t="s">
        <v>942</v>
      </c>
      <c r="D282" s="96" t="s">
        <v>29</v>
      </c>
      <c r="E282" s="96" t="s">
        <v>882</v>
      </c>
      <c r="F282" s="83"/>
      <c r="G282" s="96" t="s">
        <v>943</v>
      </c>
      <c r="H282" s="83" t="s">
        <v>922</v>
      </c>
      <c r="I282" s="83" t="s">
        <v>915</v>
      </c>
      <c r="J282" s="83"/>
      <c r="K282" s="93">
        <v>5.2900000012220776</v>
      </c>
      <c r="L282" s="96" t="s">
        <v>125</v>
      </c>
      <c r="M282" s="97">
        <v>4.6249999999999999E-2</v>
      </c>
      <c r="N282" s="97">
        <v>2.9100000009831751E-2</v>
      </c>
      <c r="O282" s="93">
        <v>286.12799999999993</v>
      </c>
      <c r="P282" s="95">
        <v>109.23560000000001</v>
      </c>
      <c r="Q282" s="83"/>
      <c r="R282" s="93">
        <v>1.0883113229999997</v>
      </c>
      <c r="S282" s="94">
        <v>1.9075199999999996E-7</v>
      </c>
      <c r="T282" s="94">
        <v>6.1285484379665193E-4</v>
      </c>
      <c r="U282" s="94">
        <f>R282/'סכום נכסי הקרן'!$C$42</f>
        <v>2.8176477032080535E-4</v>
      </c>
    </row>
    <row r="283" spans="2:21">
      <c r="B283" s="86" t="s">
        <v>944</v>
      </c>
      <c r="C283" s="83" t="s">
        <v>945</v>
      </c>
      <c r="D283" s="96" t="s">
        <v>29</v>
      </c>
      <c r="E283" s="96" t="s">
        <v>882</v>
      </c>
      <c r="F283" s="83"/>
      <c r="G283" s="96" t="s">
        <v>943</v>
      </c>
      <c r="H283" s="83" t="s">
        <v>922</v>
      </c>
      <c r="I283" s="83" t="s">
        <v>915</v>
      </c>
      <c r="J283" s="83"/>
      <c r="K283" s="93">
        <v>7.8800000008047091</v>
      </c>
      <c r="L283" s="96" t="s">
        <v>125</v>
      </c>
      <c r="M283" s="97">
        <v>4.8750000000000002E-2</v>
      </c>
      <c r="N283" s="97">
        <v>3.2400000003629074E-2</v>
      </c>
      <c r="O283" s="93">
        <v>635.83999999999992</v>
      </c>
      <c r="P283" s="95">
        <v>114.50239999999999</v>
      </c>
      <c r="Q283" s="83"/>
      <c r="R283" s="93">
        <v>2.5350776419999996</v>
      </c>
      <c r="S283" s="94">
        <v>5.0867199999999996E-7</v>
      </c>
      <c r="T283" s="94">
        <v>1.4275645024234439E-3</v>
      </c>
      <c r="U283" s="94">
        <f>R283/'סכום נכסי הקרן'!$C$42</f>
        <v>6.5633385819651065E-4</v>
      </c>
    </row>
    <row r="284" spans="2:21">
      <c r="B284" s="86" t="s">
        <v>946</v>
      </c>
      <c r="C284" s="83" t="s">
        <v>947</v>
      </c>
      <c r="D284" s="96" t="s">
        <v>29</v>
      </c>
      <c r="E284" s="96" t="s">
        <v>882</v>
      </c>
      <c r="F284" s="83"/>
      <c r="G284" s="96" t="s">
        <v>900</v>
      </c>
      <c r="H284" s="83" t="s">
        <v>926</v>
      </c>
      <c r="I284" s="83" t="s">
        <v>886</v>
      </c>
      <c r="J284" s="83"/>
      <c r="K284" s="93">
        <v>14.700000000600472</v>
      </c>
      <c r="L284" s="96" t="s">
        <v>125</v>
      </c>
      <c r="M284" s="97">
        <v>5.0999999999999997E-2</v>
      </c>
      <c r="N284" s="97">
        <v>4.2100000000918368E-2</v>
      </c>
      <c r="O284" s="93">
        <v>1430.64</v>
      </c>
      <c r="P284" s="95">
        <v>113.66549999999999</v>
      </c>
      <c r="Q284" s="83"/>
      <c r="R284" s="93">
        <v>5.6622337879999982</v>
      </c>
      <c r="S284" s="94">
        <v>1.9075200000000001E-6</v>
      </c>
      <c r="T284" s="94">
        <v>3.188542956733406E-3</v>
      </c>
      <c r="U284" s="94">
        <f>R284/'סכום נכסי הקרן'!$C$42</f>
        <v>1.4659573681367675E-3</v>
      </c>
    </row>
    <row r="285" spans="2:21">
      <c r="B285" s="86" t="s">
        <v>948</v>
      </c>
      <c r="C285" s="83" t="s">
        <v>949</v>
      </c>
      <c r="D285" s="96" t="s">
        <v>29</v>
      </c>
      <c r="E285" s="96" t="s">
        <v>882</v>
      </c>
      <c r="F285" s="83"/>
      <c r="G285" s="96" t="s">
        <v>950</v>
      </c>
      <c r="H285" s="83" t="s">
        <v>926</v>
      </c>
      <c r="I285" s="83" t="s">
        <v>886</v>
      </c>
      <c r="J285" s="83"/>
      <c r="K285" s="93">
        <v>5.0399999998896492</v>
      </c>
      <c r="L285" s="96" t="s">
        <v>125</v>
      </c>
      <c r="M285" s="97">
        <v>4.9000000000000002E-2</v>
      </c>
      <c r="N285" s="97">
        <v>2.8400000001348725E-2</v>
      </c>
      <c r="O285" s="93">
        <v>829.8029919999999</v>
      </c>
      <c r="P285" s="95">
        <v>112.9084</v>
      </c>
      <c r="Q285" s="83"/>
      <c r="R285" s="93">
        <v>3.2623472589999998</v>
      </c>
      <c r="S285" s="94">
        <v>3.3277349627866887E-7</v>
      </c>
      <c r="T285" s="94">
        <v>1.8371078914382305E-3</v>
      </c>
      <c r="U285" s="94">
        <f>R285/'סכום נכסי הקרן'!$C$42</f>
        <v>8.4462460944077127E-4</v>
      </c>
    </row>
    <row r="286" spans="2:21">
      <c r="B286" s="86" t="s">
        <v>951</v>
      </c>
      <c r="C286" s="83" t="s">
        <v>952</v>
      </c>
      <c r="D286" s="96" t="s">
        <v>29</v>
      </c>
      <c r="E286" s="96" t="s">
        <v>882</v>
      </c>
      <c r="F286" s="83"/>
      <c r="G286" s="96" t="s">
        <v>904</v>
      </c>
      <c r="H286" s="83" t="s">
        <v>926</v>
      </c>
      <c r="I286" s="83" t="s">
        <v>891</v>
      </c>
      <c r="J286" s="83"/>
      <c r="K286" s="93">
        <v>6.7799999992741089</v>
      </c>
      <c r="L286" s="96" t="s">
        <v>125</v>
      </c>
      <c r="M286" s="97">
        <v>4.4999999999999998E-2</v>
      </c>
      <c r="N286" s="97">
        <v>4.1699999993845702E-2</v>
      </c>
      <c r="O286" s="93">
        <v>893.35519999999985</v>
      </c>
      <c r="P286" s="95">
        <v>101.86</v>
      </c>
      <c r="Q286" s="83"/>
      <c r="R286" s="93">
        <v>3.1685211349999998</v>
      </c>
      <c r="S286" s="94">
        <v>1.1911402666666665E-6</v>
      </c>
      <c r="T286" s="94">
        <v>1.7842720958778592E-3</v>
      </c>
      <c r="U286" s="94">
        <f>R286/'סכום נכסי הקרן'!$C$42</f>
        <v>8.2033294241476223E-4</v>
      </c>
    </row>
    <row r="287" spans="2:21">
      <c r="B287" s="86" t="s">
        <v>953</v>
      </c>
      <c r="C287" s="83" t="s">
        <v>954</v>
      </c>
      <c r="D287" s="96" t="s">
        <v>29</v>
      </c>
      <c r="E287" s="96" t="s">
        <v>882</v>
      </c>
      <c r="F287" s="83"/>
      <c r="G287" s="96" t="s">
        <v>938</v>
      </c>
      <c r="H287" s="83" t="s">
        <v>926</v>
      </c>
      <c r="I287" s="83" t="s">
        <v>891</v>
      </c>
      <c r="J287" s="83"/>
      <c r="K287" s="93">
        <v>1.0699999998270298</v>
      </c>
      <c r="L287" s="96" t="s">
        <v>125</v>
      </c>
      <c r="M287" s="97">
        <v>3.3599999999999998E-2</v>
      </c>
      <c r="N287" s="97">
        <v>2.8299999998270296E-2</v>
      </c>
      <c r="O287" s="93">
        <v>413.08935199999991</v>
      </c>
      <c r="P287" s="95">
        <v>100.4837</v>
      </c>
      <c r="Q287" s="83"/>
      <c r="R287" s="93">
        <v>1.4453340749999997</v>
      </c>
      <c r="S287" s="94">
        <v>2.3605105828571424E-7</v>
      </c>
      <c r="T287" s="94">
        <v>8.1390312684278068E-4</v>
      </c>
      <c r="U287" s="94">
        <f>R287/'סכום נכסי הקרן'!$C$42</f>
        <v>3.7419827862914613E-4</v>
      </c>
    </row>
    <row r="288" spans="2:21">
      <c r="B288" s="86" t="s">
        <v>955</v>
      </c>
      <c r="C288" s="83" t="s">
        <v>956</v>
      </c>
      <c r="D288" s="96" t="s">
        <v>29</v>
      </c>
      <c r="E288" s="96" t="s">
        <v>882</v>
      </c>
      <c r="F288" s="83"/>
      <c r="G288" s="96" t="s">
        <v>904</v>
      </c>
      <c r="H288" s="83" t="s">
        <v>926</v>
      </c>
      <c r="I288" s="83" t="s">
        <v>891</v>
      </c>
      <c r="J288" s="83"/>
      <c r="K288" s="93">
        <v>5.150000001981093</v>
      </c>
      <c r="L288" s="96" t="s">
        <v>125</v>
      </c>
      <c r="M288" s="97">
        <v>5.7500000000000002E-2</v>
      </c>
      <c r="N288" s="97">
        <v>3.8300000009760506E-2</v>
      </c>
      <c r="O288" s="93">
        <v>269.43719999999996</v>
      </c>
      <c r="P288" s="95">
        <v>110.2967</v>
      </c>
      <c r="Q288" s="83"/>
      <c r="R288" s="93">
        <v>1.0347821529999999</v>
      </c>
      <c r="S288" s="94">
        <v>3.8491028571428568E-7</v>
      </c>
      <c r="T288" s="94">
        <v>5.8271125305601394E-4</v>
      </c>
      <c r="U288" s="94">
        <f>R288/'סכום נכסי הקרן'!$C$42</f>
        <v>2.679060205570548E-4</v>
      </c>
    </row>
    <row r="289" spans="2:21">
      <c r="B289" s="86" t="s">
        <v>957</v>
      </c>
      <c r="C289" s="83" t="s">
        <v>958</v>
      </c>
      <c r="D289" s="96" t="s">
        <v>29</v>
      </c>
      <c r="E289" s="96" t="s">
        <v>882</v>
      </c>
      <c r="F289" s="83"/>
      <c r="G289" s="96" t="s">
        <v>938</v>
      </c>
      <c r="H289" s="83" t="s">
        <v>926</v>
      </c>
      <c r="I289" s="83" t="s">
        <v>886</v>
      </c>
      <c r="J289" s="83"/>
      <c r="K289" s="93">
        <v>7.0100000013554027</v>
      </c>
      <c r="L289" s="96" t="s">
        <v>125</v>
      </c>
      <c r="M289" s="97">
        <v>4.0999999999999995E-2</v>
      </c>
      <c r="N289" s="97">
        <v>2.930000000689266E-2</v>
      </c>
      <c r="O289" s="93">
        <v>571.20686399999988</v>
      </c>
      <c r="P289" s="95">
        <v>108.68689999999999</v>
      </c>
      <c r="Q289" s="83"/>
      <c r="R289" s="93">
        <v>2.1617195069999999</v>
      </c>
      <c r="S289" s="94">
        <v>2.3559605001901405E-7</v>
      </c>
      <c r="T289" s="94">
        <v>1.2173173638795824E-3</v>
      </c>
      <c r="U289" s="94">
        <f>R289/'סכום נכסי הקרן'!$C$42</f>
        <v>5.5967110468799165E-4</v>
      </c>
    </row>
    <row r="290" spans="2:21">
      <c r="B290" s="86" t="s">
        <v>959</v>
      </c>
      <c r="C290" s="83" t="s">
        <v>960</v>
      </c>
      <c r="D290" s="96" t="s">
        <v>29</v>
      </c>
      <c r="E290" s="96" t="s">
        <v>882</v>
      </c>
      <c r="F290" s="83"/>
      <c r="G290" s="96" t="s">
        <v>894</v>
      </c>
      <c r="H290" s="83" t="s">
        <v>926</v>
      </c>
      <c r="I290" s="83" t="s">
        <v>886</v>
      </c>
      <c r="J290" s="83"/>
      <c r="K290" s="93">
        <v>8.1499999993528469</v>
      </c>
      <c r="L290" s="96" t="s">
        <v>125</v>
      </c>
      <c r="M290" s="97">
        <v>4.1100000000000005E-2</v>
      </c>
      <c r="N290" s="97">
        <v>3.5999999998382111E-2</v>
      </c>
      <c r="O290" s="93">
        <v>1017.3439999999999</v>
      </c>
      <c r="P290" s="95">
        <v>104.6905</v>
      </c>
      <c r="Q290" s="83"/>
      <c r="R290" s="93">
        <v>3.7085476959999997</v>
      </c>
      <c r="S290" s="94">
        <v>8.1387519999999998E-7</v>
      </c>
      <c r="T290" s="94">
        <v>2.0883743198402008E-3</v>
      </c>
      <c r="U290" s="94">
        <f>R290/'סכום נכסי הקרן'!$C$42</f>
        <v>9.6014629978006031E-4</v>
      </c>
    </row>
    <row r="291" spans="2:21">
      <c r="B291" s="86" t="s">
        <v>961</v>
      </c>
      <c r="C291" s="83" t="s">
        <v>962</v>
      </c>
      <c r="D291" s="96" t="s">
        <v>29</v>
      </c>
      <c r="E291" s="96" t="s">
        <v>882</v>
      </c>
      <c r="F291" s="83"/>
      <c r="G291" s="96" t="s">
        <v>894</v>
      </c>
      <c r="H291" s="83" t="s">
        <v>885</v>
      </c>
      <c r="I291" s="83" t="s">
        <v>891</v>
      </c>
      <c r="J291" s="83"/>
      <c r="K291" s="93">
        <v>3.6700000001286712</v>
      </c>
      <c r="L291" s="96" t="s">
        <v>125</v>
      </c>
      <c r="M291" s="97">
        <v>7.8750000000000001E-2</v>
      </c>
      <c r="N291" s="97">
        <v>4.8100000001369728E-2</v>
      </c>
      <c r="O291" s="93">
        <v>619.94399999999985</v>
      </c>
      <c r="P291" s="95">
        <v>111.60899999999999</v>
      </c>
      <c r="Q291" s="83"/>
      <c r="R291" s="93">
        <v>2.4092421069999994</v>
      </c>
      <c r="S291" s="94">
        <v>3.5425371428571418E-7</v>
      </c>
      <c r="T291" s="94">
        <v>1.3567034211163873E-3</v>
      </c>
      <c r="U291" s="94">
        <f>R291/'סכום נכסי הקרן'!$C$42</f>
        <v>6.2375492616837194E-4</v>
      </c>
    </row>
    <row r="292" spans="2:21">
      <c r="B292" s="86" t="s">
        <v>963</v>
      </c>
      <c r="C292" s="83" t="s">
        <v>964</v>
      </c>
      <c r="D292" s="96" t="s">
        <v>29</v>
      </c>
      <c r="E292" s="96" t="s">
        <v>882</v>
      </c>
      <c r="F292" s="83"/>
      <c r="G292" s="96" t="s">
        <v>965</v>
      </c>
      <c r="H292" s="83" t="s">
        <v>885</v>
      </c>
      <c r="I292" s="83" t="s">
        <v>891</v>
      </c>
      <c r="J292" s="83"/>
      <c r="K292" s="93">
        <v>3.8300000000041505</v>
      </c>
      <c r="L292" s="96" t="s">
        <v>125</v>
      </c>
      <c r="M292" s="97">
        <v>4.8750000000000002E-2</v>
      </c>
      <c r="N292" s="97">
        <v>2.8400000001992085E-2</v>
      </c>
      <c r="O292" s="93">
        <v>635.83999999999992</v>
      </c>
      <c r="P292" s="95">
        <v>108.8321</v>
      </c>
      <c r="Q292" s="83"/>
      <c r="R292" s="93">
        <v>2.4095367529999994</v>
      </c>
      <c r="S292" s="94">
        <v>7.0648888888888883E-7</v>
      </c>
      <c r="T292" s="94">
        <v>1.3568693435178998E-3</v>
      </c>
      <c r="U292" s="94">
        <f>R292/'סכום נכסי הקרן'!$C$42</f>
        <v>6.2383121028006076E-4</v>
      </c>
    </row>
    <row r="293" spans="2:21">
      <c r="B293" s="86" t="s">
        <v>966</v>
      </c>
      <c r="C293" s="83" t="s">
        <v>967</v>
      </c>
      <c r="D293" s="96" t="s">
        <v>29</v>
      </c>
      <c r="E293" s="96" t="s">
        <v>882</v>
      </c>
      <c r="F293" s="83"/>
      <c r="G293" s="96" t="s">
        <v>965</v>
      </c>
      <c r="H293" s="83" t="s">
        <v>885</v>
      </c>
      <c r="I293" s="83" t="s">
        <v>891</v>
      </c>
      <c r="J293" s="83"/>
      <c r="K293" s="93">
        <v>5.500000000346132</v>
      </c>
      <c r="L293" s="96" t="s">
        <v>125</v>
      </c>
      <c r="M293" s="97">
        <v>4.4500000000000005E-2</v>
      </c>
      <c r="N293" s="97">
        <v>3.2500000001730658E-2</v>
      </c>
      <c r="O293" s="93">
        <v>1144.5119999999997</v>
      </c>
      <c r="P293" s="95">
        <v>108.74290000000001</v>
      </c>
      <c r="Q293" s="83"/>
      <c r="R293" s="93">
        <v>4.3336126929999992</v>
      </c>
      <c r="S293" s="94">
        <v>2.2890239999999994E-6</v>
      </c>
      <c r="T293" s="94">
        <v>2.4403637763527187E-3</v>
      </c>
      <c r="U293" s="94">
        <f>R293/'סכום נכסי הקרן'!$C$42</f>
        <v>1.1219761839255181E-3</v>
      </c>
    </row>
    <row r="294" spans="2:21">
      <c r="B294" s="86" t="s">
        <v>968</v>
      </c>
      <c r="C294" s="83" t="s">
        <v>969</v>
      </c>
      <c r="D294" s="96" t="s">
        <v>29</v>
      </c>
      <c r="E294" s="96" t="s">
        <v>882</v>
      </c>
      <c r="F294" s="83"/>
      <c r="G294" s="96" t="s">
        <v>931</v>
      </c>
      <c r="H294" s="83" t="s">
        <v>885</v>
      </c>
      <c r="I294" s="83" t="s">
        <v>891</v>
      </c>
      <c r="J294" s="83"/>
      <c r="K294" s="93">
        <v>8.3500000039468851</v>
      </c>
      <c r="L294" s="96" t="s">
        <v>125</v>
      </c>
      <c r="M294" s="97">
        <v>3.5000000000000003E-2</v>
      </c>
      <c r="N294" s="97">
        <v>3.3800000017222769E-2</v>
      </c>
      <c r="O294" s="93">
        <v>158.95999999999998</v>
      </c>
      <c r="P294" s="95">
        <v>100.7052</v>
      </c>
      <c r="Q294" s="83"/>
      <c r="R294" s="93">
        <v>0.55740180799999983</v>
      </c>
      <c r="S294" s="94">
        <v>3.9739999999999995E-7</v>
      </c>
      <c r="T294" s="94">
        <v>3.1388665242602768E-4</v>
      </c>
      <c r="U294" s="94">
        <f>R294/'סכום נכסי הקרן'!$C$42</f>
        <v>1.4431182428074549E-4</v>
      </c>
    </row>
    <row r="295" spans="2:21">
      <c r="B295" s="86" t="s">
        <v>970</v>
      </c>
      <c r="C295" s="83" t="s">
        <v>971</v>
      </c>
      <c r="D295" s="96" t="s">
        <v>29</v>
      </c>
      <c r="E295" s="96" t="s">
        <v>882</v>
      </c>
      <c r="F295" s="83"/>
      <c r="G295" s="96" t="s">
        <v>972</v>
      </c>
      <c r="H295" s="83" t="s">
        <v>885</v>
      </c>
      <c r="I295" s="83" t="s">
        <v>891</v>
      </c>
      <c r="J295" s="83"/>
      <c r="K295" s="93">
        <v>1.7600000000242388</v>
      </c>
      <c r="L295" s="96" t="s">
        <v>125</v>
      </c>
      <c r="M295" s="97">
        <v>5.2499999999999998E-2</v>
      </c>
      <c r="N295" s="97">
        <v>3.6400000000363586E-2</v>
      </c>
      <c r="O295" s="93">
        <v>885.69332799999984</v>
      </c>
      <c r="P295" s="95">
        <v>107.0194</v>
      </c>
      <c r="Q295" s="83"/>
      <c r="R295" s="93">
        <v>3.3004618669999997</v>
      </c>
      <c r="S295" s="94">
        <v>1.4761555466666664E-6</v>
      </c>
      <c r="T295" s="94">
        <v>1.8585711636091207E-3</v>
      </c>
      <c r="U295" s="94">
        <f>R295/'סכום נכסי הקרן'!$C$42</f>
        <v>8.5449251538094267E-4</v>
      </c>
    </row>
    <row r="296" spans="2:21">
      <c r="B296" s="86" t="s">
        <v>973</v>
      </c>
      <c r="C296" s="83" t="s">
        <v>974</v>
      </c>
      <c r="D296" s="96" t="s">
        <v>29</v>
      </c>
      <c r="E296" s="96" t="s">
        <v>882</v>
      </c>
      <c r="F296" s="83"/>
      <c r="G296" s="96" t="s">
        <v>972</v>
      </c>
      <c r="H296" s="83" t="s">
        <v>885</v>
      </c>
      <c r="I296" s="83" t="s">
        <v>891</v>
      </c>
      <c r="J296" s="83"/>
      <c r="K296" s="93">
        <v>8.0000000136615679E-2</v>
      </c>
      <c r="L296" s="96" t="s">
        <v>125</v>
      </c>
      <c r="M296" s="97">
        <v>5.6250000000000001E-2</v>
      </c>
      <c r="N296" s="97">
        <v>3.2099999999316925E-2</v>
      </c>
      <c r="O296" s="93">
        <v>635.83999999999992</v>
      </c>
      <c r="P296" s="95">
        <v>105.79689999999999</v>
      </c>
      <c r="Q296" s="83"/>
      <c r="R296" s="93">
        <v>2.3423373959999996</v>
      </c>
      <c r="S296" s="94">
        <v>1.2716799999999999E-6</v>
      </c>
      <c r="T296" s="94">
        <v>1.3190277346261119E-3</v>
      </c>
      <c r="U296" s="94">
        <f>R296/'סכום נכסי הקרן'!$C$42</f>
        <v>6.0643323693304379E-4</v>
      </c>
    </row>
    <row r="297" spans="2:21">
      <c r="B297" s="86" t="s">
        <v>975</v>
      </c>
      <c r="C297" s="83" t="s">
        <v>976</v>
      </c>
      <c r="D297" s="96" t="s">
        <v>29</v>
      </c>
      <c r="E297" s="96" t="s">
        <v>882</v>
      </c>
      <c r="F297" s="83"/>
      <c r="G297" s="96" t="s">
        <v>977</v>
      </c>
      <c r="H297" s="83" t="s">
        <v>885</v>
      </c>
      <c r="I297" s="83" t="s">
        <v>891</v>
      </c>
      <c r="J297" s="83"/>
      <c r="K297" s="93">
        <v>7.5100000002466984</v>
      </c>
      <c r="L297" s="96" t="s">
        <v>125</v>
      </c>
      <c r="M297" s="97">
        <v>4.7500000000000001E-2</v>
      </c>
      <c r="N297" s="97">
        <v>3.9700000001658589E-2</v>
      </c>
      <c r="O297" s="93">
        <v>1907.5199999999998</v>
      </c>
      <c r="P297" s="95">
        <v>108.021</v>
      </c>
      <c r="Q297" s="83"/>
      <c r="R297" s="93">
        <v>7.1747400729999988</v>
      </c>
      <c r="S297" s="94">
        <v>6.3583999999999995E-7</v>
      </c>
      <c r="T297" s="94">
        <v>4.0402724053253229E-3</v>
      </c>
      <c r="U297" s="94">
        <f>R297/'סכום נכסי הקרן'!$C$42</f>
        <v>1.8575465917304653E-3</v>
      </c>
    </row>
    <row r="298" spans="2:21">
      <c r="B298" s="86" t="s">
        <v>978</v>
      </c>
      <c r="C298" s="83" t="s">
        <v>979</v>
      </c>
      <c r="D298" s="96" t="s">
        <v>29</v>
      </c>
      <c r="E298" s="96" t="s">
        <v>882</v>
      </c>
      <c r="F298" s="83"/>
      <c r="G298" s="96" t="s">
        <v>950</v>
      </c>
      <c r="H298" s="83" t="s">
        <v>885</v>
      </c>
      <c r="I298" s="83" t="s">
        <v>891</v>
      </c>
      <c r="J298" s="83"/>
      <c r="K298" s="93">
        <v>7.8400000009814876</v>
      </c>
      <c r="L298" s="96" t="s">
        <v>125</v>
      </c>
      <c r="M298" s="97">
        <v>5.2999999999999999E-2</v>
      </c>
      <c r="N298" s="97">
        <v>4.1100000004328091E-2</v>
      </c>
      <c r="O298" s="93">
        <v>753.47039999999993</v>
      </c>
      <c r="P298" s="95">
        <v>111.8442</v>
      </c>
      <c r="Q298" s="83"/>
      <c r="R298" s="93">
        <v>2.9343270429999992</v>
      </c>
      <c r="S298" s="94">
        <v>4.3055451428571424E-7</v>
      </c>
      <c r="T298" s="94">
        <v>1.6523916489528765E-3</v>
      </c>
      <c r="U298" s="94">
        <f>R298/'סכום נכסי הקרן'!$C$42</f>
        <v>7.5969988352039125E-4</v>
      </c>
    </row>
    <row r="299" spans="2:21">
      <c r="B299" s="86" t="s">
        <v>980</v>
      </c>
      <c r="C299" s="83" t="s">
        <v>981</v>
      </c>
      <c r="D299" s="96" t="s">
        <v>29</v>
      </c>
      <c r="E299" s="96" t="s">
        <v>882</v>
      </c>
      <c r="F299" s="83"/>
      <c r="G299" s="96" t="s">
        <v>884</v>
      </c>
      <c r="H299" s="83" t="s">
        <v>885</v>
      </c>
      <c r="I299" s="83" t="s">
        <v>886</v>
      </c>
      <c r="J299" s="83"/>
      <c r="K299" s="93">
        <v>3.6099999999598293</v>
      </c>
      <c r="L299" s="96" t="s">
        <v>125</v>
      </c>
      <c r="M299" s="97">
        <v>5.8749999999999997E-2</v>
      </c>
      <c r="N299" s="97">
        <v>2.8099999999598287E-2</v>
      </c>
      <c r="O299" s="93">
        <v>642.19839999999988</v>
      </c>
      <c r="P299" s="95">
        <v>111.32380000000001</v>
      </c>
      <c r="Q299" s="83"/>
      <c r="R299" s="93">
        <v>2.4893510099999996</v>
      </c>
      <c r="S299" s="94">
        <v>3.567768888888888E-7</v>
      </c>
      <c r="T299" s="94">
        <v>1.4018147125246696E-3</v>
      </c>
      <c r="U299" s="94">
        <f>R299/'סכום נכסי הקרן'!$C$42</f>
        <v>6.4449519246664573E-4</v>
      </c>
    </row>
    <row r="300" spans="2:21">
      <c r="B300" s="86" t="s">
        <v>982</v>
      </c>
      <c r="C300" s="83" t="s">
        <v>983</v>
      </c>
      <c r="D300" s="96" t="s">
        <v>29</v>
      </c>
      <c r="E300" s="96" t="s">
        <v>882</v>
      </c>
      <c r="F300" s="83"/>
      <c r="G300" s="96" t="s">
        <v>884</v>
      </c>
      <c r="H300" s="83" t="s">
        <v>885</v>
      </c>
      <c r="I300" s="83" t="s">
        <v>891</v>
      </c>
      <c r="J300" s="83"/>
      <c r="K300" s="93">
        <v>7.4399999991439767</v>
      </c>
      <c r="L300" s="96" t="s">
        <v>125</v>
      </c>
      <c r="M300" s="97">
        <v>5.2499999999999998E-2</v>
      </c>
      <c r="N300" s="97">
        <v>3.559999999551109E-2</v>
      </c>
      <c r="O300" s="93">
        <v>953.75999999999988</v>
      </c>
      <c r="P300" s="95">
        <v>115.37730000000001</v>
      </c>
      <c r="Q300" s="83"/>
      <c r="R300" s="93">
        <v>3.8316696119999998</v>
      </c>
      <c r="S300" s="94">
        <v>6.3583999999999995E-7</v>
      </c>
      <c r="T300" s="94">
        <v>2.1577072956197097E-3</v>
      </c>
      <c r="U300" s="94">
        <f>R300/'סכום נכסי הקרן'!$C$42</f>
        <v>9.920226734334819E-4</v>
      </c>
    </row>
    <row r="301" spans="2:21">
      <c r="B301" s="86" t="s">
        <v>984</v>
      </c>
      <c r="C301" s="83" t="s">
        <v>985</v>
      </c>
      <c r="D301" s="96" t="s">
        <v>29</v>
      </c>
      <c r="E301" s="96" t="s">
        <v>882</v>
      </c>
      <c r="F301" s="83"/>
      <c r="G301" s="96" t="s">
        <v>918</v>
      </c>
      <c r="H301" s="83" t="s">
        <v>986</v>
      </c>
      <c r="I301" s="83" t="s">
        <v>915</v>
      </c>
      <c r="J301" s="83"/>
      <c r="K301" s="93">
        <v>2.1400000001427282</v>
      </c>
      <c r="L301" s="96" t="s">
        <v>125</v>
      </c>
      <c r="M301" s="97">
        <v>5.5960000000000003E-2</v>
      </c>
      <c r="N301" s="97">
        <v>3.1900000001937025E-2</v>
      </c>
      <c r="O301" s="93">
        <v>794.79999999999984</v>
      </c>
      <c r="P301" s="95">
        <v>106.3292</v>
      </c>
      <c r="Q301" s="83"/>
      <c r="R301" s="93">
        <v>2.9426534969999998</v>
      </c>
      <c r="S301" s="94">
        <v>5.6771428571428565E-7</v>
      </c>
      <c r="T301" s="94">
        <v>1.6570804797659971E-3</v>
      </c>
      <c r="U301" s="94">
        <f>R301/'סכום נכסי הקרן'!$C$42</f>
        <v>7.6185560987305817E-4</v>
      </c>
    </row>
    <row r="302" spans="2:21">
      <c r="B302" s="86" t="s">
        <v>987</v>
      </c>
      <c r="C302" s="83" t="s">
        <v>988</v>
      </c>
      <c r="D302" s="96" t="s">
        <v>29</v>
      </c>
      <c r="E302" s="96" t="s">
        <v>882</v>
      </c>
      <c r="F302" s="83"/>
      <c r="G302" s="96" t="s">
        <v>989</v>
      </c>
      <c r="H302" s="83" t="s">
        <v>986</v>
      </c>
      <c r="I302" s="83" t="s">
        <v>915</v>
      </c>
      <c r="J302" s="83"/>
      <c r="K302" s="93">
        <v>5.3600000001067265</v>
      </c>
      <c r="L302" s="96" t="s">
        <v>125</v>
      </c>
      <c r="M302" s="97">
        <v>5.2499999999999998E-2</v>
      </c>
      <c r="N302" s="97">
        <v>3.7700000000800454E-2</v>
      </c>
      <c r="O302" s="93">
        <v>497.54479999999995</v>
      </c>
      <c r="P302" s="95">
        <v>108.1665</v>
      </c>
      <c r="Q302" s="83"/>
      <c r="R302" s="93">
        <v>1.8739316049999997</v>
      </c>
      <c r="S302" s="94">
        <v>3.9803583999999998E-7</v>
      </c>
      <c r="T302" s="94">
        <v>1.0552569258418755E-3</v>
      </c>
      <c r="U302" s="94">
        <f>R302/'סכום נכסי הקרן'!$C$42</f>
        <v>4.851625606763288E-4</v>
      </c>
    </row>
    <row r="303" spans="2:21">
      <c r="B303" s="86" t="s">
        <v>990</v>
      </c>
      <c r="C303" s="83" t="s">
        <v>991</v>
      </c>
      <c r="D303" s="96" t="s">
        <v>29</v>
      </c>
      <c r="E303" s="96" t="s">
        <v>882</v>
      </c>
      <c r="F303" s="83"/>
      <c r="G303" s="96" t="s">
        <v>918</v>
      </c>
      <c r="H303" s="83" t="s">
        <v>885</v>
      </c>
      <c r="I303" s="83" t="s">
        <v>886</v>
      </c>
      <c r="J303" s="83"/>
      <c r="K303" s="93">
        <v>0.28999999991002534</v>
      </c>
      <c r="L303" s="96" t="s">
        <v>125</v>
      </c>
      <c r="M303" s="97">
        <v>5.2499999999999998E-2</v>
      </c>
      <c r="N303" s="97">
        <v>2.6599999994949809E-2</v>
      </c>
      <c r="O303" s="93">
        <v>947.43339199999991</v>
      </c>
      <c r="P303" s="95">
        <v>104.4393</v>
      </c>
      <c r="Q303" s="83"/>
      <c r="R303" s="93">
        <v>3.4454150389999993</v>
      </c>
      <c r="S303" s="94">
        <v>1.4575898338461536E-6</v>
      </c>
      <c r="T303" s="94">
        <v>1.9401978559961933E-3</v>
      </c>
      <c r="U303" s="94">
        <f>R303/'סכום נכסי הקרן'!$C$42</f>
        <v>8.9202102064657441E-4</v>
      </c>
    </row>
    <row r="304" spans="2:21">
      <c r="B304" s="86" t="s">
        <v>992</v>
      </c>
      <c r="C304" s="83" t="s">
        <v>993</v>
      </c>
      <c r="D304" s="96" t="s">
        <v>29</v>
      </c>
      <c r="E304" s="96" t="s">
        <v>882</v>
      </c>
      <c r="F304" s="83"/>
      <c r="G304" s="96" t="s">
        <v>894</v>
      </c>
      <c r="H304" s="83" t="s">
        <v>885</v>
      </c>
      <c r="I304" s="83" t="s">
        <v>886</v>
      </c>
      <c r="J304" s="83"/>
      <c r="K304" s="93">
        <v>5.0000000007316192</v>
      </c>
      <c r="L304" s="96" t="s">
        <v>125</v>
      </c>
      <c r="M304" s="97">
        <v>4.8750000000000002E-2</v>
      </c>
      <c r="N304" s="97">
        <v>3.3700000004755523E-2</v>
      </c>
      <c r="O304" s="93">
        <v>720.94718399999988</v>
      </c>
      <c r="P304" s="95">
        <v>108.8961</v>
      </c>
      <c r="Q304" s="83"/>
      <c r="R304" s="93">
        <v>2.7336609099999998</v>
      </c>
      <c r="S304" s="94">
        <v>9.6126291199999994E-7</v>
      </c>
      <c r="T304" s="94">
        <v>1.5393916194613218E-3</v>
      </c>
      <c r="U304" s="94">
        <f>R304/'סכום נכסי הקרן'!$C$42</f>
        <v>7.0774724305713572E-4</v>
      </c>
    </row>
    <row r="305" spans="2:21">
      <c r="B305" s="86" t="s">
        <v>994</v>
      </c>
      <c r="C305" s="83" t="s">
        <v>995</v>
      </c>
      <c r="D305" s="96" t="s">
        <v>29</v>
      </c>
      <c r="E305" s="96" t="s">
        <v>882</v>
      </c>
      <c r="F305" s="83"/>
      <c r="G305" s="96" t="s">
        <v>996</v>
      </c>
      <c r="H305" s="83" t="s">
        <v>986</v>
      </c>
      <c r="I305" s="83" t="s">
        <v>915</v>
      </c>
      <c r="J305" s="83"/>
      <c r="K305" s="93">
        <v>8.6099999993657494</v>
      </c>
      <c r="L305" s="96" t="s">
        <v>127</v>
      </c>
      <c r="M305" s="97">
        <v>2.8750000000000001E-2</v>
      </c>
      <c r="N305" s="97">
        <v>2.0199999997486937E-2</v>
      </c>
      <c r="O305" s="93">
        <v>813.87519999999995</v>
      </c>
      <c r="P305" s="95">
        <v>107.935</v>
      </c>
      <c r="Q305" s="83"/>
      <c r="R305" s="93">
        <v>3.3425243919999987</v>
      </c>
      <c r="S305" s="94">
        <v>8.1387519999999998E-7</v>
      </c>
      <c r="T305" s="94">
        <v>1.8822576048357982E-3</v>
      </c>
      <c r="U305" s="94">
        <f>R305/'סכום נכסי הקרן'!$C$42</f>
        <v>8.6538254054678197E-4</v>
      </c>
    </row>
    <row r="306" spans="2:21">
      <c r="B306" s="86" t="s">
        <v>997</v>
      </c>
      <c r="C306" s="83" t="s">
        <v>998</v>
      </c>
      <c r="D306" s="96" t="s">
        <v>29</v>
      </c>
      <c r="E306" s="96" t="s">
        <v>882</v>
      </c>
      <c r="F306" s="83"/>
      <c r="G306" s="96" t="s">
        <v>950</v>
      </c>
      <c r="H306" s="83" t="s">
        <v>885</v>
      </c>
      <c r="I306" s="83" t="s">
        <v>891</v>
      </c>
      <c r="J306" s="83"/>
      <c r="K306" s="93">
        <v>7.7000000007887444</v>
      </c>
      <c r="L306" s="96" t="s">
        <v>125</v>
      </c>
      <c r="M306" s="97">
        <v>4.5999999999999999E-2</v>
      </c>
      <c r="N306" s="97">
        <v>3.470000000327951E-2</v>
      </c>
      <c r="O306" s="93">
        <v>1253.8446879999997</v>
      </c>
      <c r="P306" s="95">
        <v>110.35080000000001</v>
      </c>
      <c r="Q306" s="83"/>
      <c r="R306" s="93">
        <v>4.8177904859999989</v>
      </c>
      <c r="S306" s="94">
        <v>1.5673058599999997E-6</v>
      </c>
      <c r="T306" s="94">
        <v>2.713016186952349E-3</v>
      </c>
      <c r="U306" s="94">
        <f>R306/'סכום נכסי הקרן'!$C$42</f>
        <v>1.247330245539999E-3</v>
      </c>
    </row>
    <row r="307" spans="2:21">
      <c r="B307" s="86" t="s">
        <v>999</v>
      </c>
      <c r="C307" s="83" t="s">
        <v>1000</v>
      </c>
      <c r="D307" s="96" t="s">
        <v>29</v>
      </c>
      <c r="E307" s="96" t="s">
        <v>882</v>
      </c>
      <c r="F307" s="83"/>
      <c r="G307" s="96" t="s">
        <v>977</v>
      </c>
      <c r="H307" s="83" t="s">
        <v>885</v>
      </c>
      <c r="I307" s="83" t="s">
        <v>891</v>
      </c>
      <c r="J307" s="83"/>
      <c r="K307" s="93">
        <v>7.8400000001675032</v>
      </c>
      <c r="L307" s="96" t="s">
        <v>125</v>
      </c>
      <c r="M307" s="97">
        <v>4.2999999999999997E-2</v>
      </c>
      <c r="N307" s="97">
        <v>3.4400000001675049E-2</v>
      </c>
      <c r="O307" s="93">
        <v>1271.6799999999998</v>
      </c>
      <c r="P307" s="95">
        <v>107.8583</v>
      </c>
      <c r="Q307" s="83"/>
      <c r="R307" s="93">
        <v>4.7759559550000006</v>
      </c>
      <c r="S307" s="94">
        <v>1.2716799999999999E-6</v>
      </c>
      <c r="T307" s="94">
        <v>2.6894581347484663E-3</v>
      </c>
      <c r="U307" s="94">
        <f>R307/'סכום נכסי הקרן'!$C$42</f>
        <v>1.2364992482237164E-3</v>
      </c>
    </row>
    <row r="308" spans="2:21">
      <c r="B308" s="86" t="s">
        <v>1001</v>
      </c>
      <c r="C308" s="83" t="s">
        <v>1002</v>
      </c>
      <c r="D308" s="96" t="s">
        <v>29</v>
      </c>
      <c r="E308" s="96" t="s">
        <v>882</v>
      </c>
      <c r="F308" s="83"/>
      <c r="G308" s="96" t="s">
        <v>977</v>
      </c>
      <c r="H308" s="83" t="s">
        <v>885</v>
      </c>
      <c r="I308" s="83" t="s">
        <v>891</v>
      </c>
      <c r="J308" s="83"/>
      <c r="K308" s="93">
        <v>7.1800000049545734</v>
      </c>
      <c r="L308" s="96" t="s">
        <v>125</v>
      </c>
      <c r="M308" s="97">
        <v>5.5500000000000001E-2</v>
      </c>
      <c r="N308" s="97">
        <v>3.4600000020618402E-2</v>
      </c>
      <c r="O308" s="93">
        <v>158.95999999999998</v>
      </c>
      <c r="P308" s="95">
        <v>117.41759999999999</v>
      </c>
      <c r="Q308" s="83"/>
      <c r="R308" s="93">
        <v>0.64990482099999991</v>
      </c>
      <c r="S308" s="94">
        <v>3.1791999999999998E-7</v>
      </c>
      <c r="T308" s="94">
        <v>3.6597737167588589E-4</v>
      </c>
      <c r="U308" s="94">
        <f>R308/'סכום נכסי הקרן'!$C$42</f>
        <v>1.6826093669104381E-4</v>
      </c>
    </row>
    <row r="309" spans="2:21">
      <c r="B309" s="86" t="s">
        <v>1003</v>
      </c>
      <c r="C309" s="83" t="s">
        <v>1004</v>
      </c>
      <c r="D309" s="96" t="s">
        <v>29</v>
      </c>
      <c r="E309" s="96" t="s">
        <v>882</v>
      </c>
      <c r="F309" s="83"/>
      <c r="G309" s="96" t="s">
        <v>977</v>
      </c>
      <c r="H309" s="83" t="s">
        <v>885</v>
      </c>
      <c r="I309" s="83" t="s">
        <v>891</v>
      </c>
      <c r="J309" s="83"/>
      <c r="K309" s="93">
        <v>3.9599999997147415</v>
      </c>
      <c r="L309" s="96" t="s">
        <v>125</v>
      </c>
      <c r="M309" s="97">
        <v>4.8750000000000002E-2</v>
      </c>
      <c r="N309" s="97">
        <v>2.8100000001307426E-2</v>
      </c>
      <c r="O309" s="93">
        <v>222.54399999999998</v>
      </c>
      <c r="P309" s="95">
        <v>108.57470000000001</v>
      </c>
      <c r="Q309" s="83"/>
      <c r="R309" s="93">
        <v>0.8413434689999999</v>
      </c>
      <c r="S309" s="94">
        <v>2.2254399999999998E-7</v>
      </c>
      <c r="T309" s="94">
        <v>4.7378117766153972E-4</v>
      </c>
      <c r="U309" s="94">
        <f>R309/'סכום נכסי הקרן'!$C$42</f>
        <v>2.1782457307365042E-4</v>
      </c>
    </row>
    <row r="310" spans="2:21">
      <c r="B310" s="86" t="s">
        <v>1005</v>
      </c>
      <c r="C310" s="83" t="s">
        <v>1006</v>
      </c>
      <c r="D310" s="96" t="s">
        <v>29</v>
      </c>
      <c r="E310" s="96" t="s">
        <v>882</v>
      </c>
      <c r="F310" s="83"/>
      <c r="G310" s="96" t="s">
        <v>913</v>
      </c>
      <c r="H310" s="83" t="s">
        <v>885</v>
      </c>
      <c r="I310" s="83" t="s">
        <v>891</v>
      </c>
      <c r="J310" s="83"/>
      <c r="K310" s="93">
        <v>2.7899999998641434</v>
      </c>
      <c r="L310" s="96" t="s">
        <v>125</v>
      </c>
      <c r="M310" s="97">
        <v>4.7500000000000001E-2</v>
      </c>
      <c r="N310" s="97">
        <v>4.4299999999175957E-2</v>
      </c>
      <c r="O310" s="93">
        <v>1281.0904319999997</v>
      </c>
      <c r="P310" s="95">
        <v>100.6557</v>
      </c>
      <c r="Q310" s="83"/>
      <c r="R310" s="93">
        <v>4.490007058999999</v>
      </c>
      <c r="S310" s="94">
        <v>1.423433813333333E-6</v>
      </c>
      <c r="T310" s="94">
        <v>2.528433286170367E-3</v>
      </c>
      <c r="U310" s="94">
        <f>R310/'סכום נכסי הקרן'!$C$42</f>
        <v>1.1624668245025047E-3</v>
      </c>
    </row>
    <row r="311" spans="2:21">
      <c r="B311" s="86" t="s">
        <v>1007</v>
      </c>
      <c r="C311" s="83" t="s">
        <v>1008</v>
      </c>
      <c r="D311" s="96" t="s">
        <v>29</v>
      </c>
      <c r="E311" s="96" t="s">
        <v>882</v>
      </c>
      <c r="F311" s="83"/>
      <c r="G311" s="96" t="s">
        <v>894</v>
      </c>
      <c r="H311" s="83" t="s">
        <v>885</v>
      </c>
      <c r="I311" s="83" t="s">
        <v>886</v>
      </c>
      <c r="J311" s="83"/>
      <c r="K311" s="93">
        <v>6.3900000004761139</v>
      </c>
      <c r="L311" s="96" t="s">
        <v>125</v>
      </c>
      <c r="M311" s="97">
        <v>4.2999999999999997E-2</v>
      </c>
      <c r="N311" s="97">
        <v>3.6500000001322544E-2</v>
      </c>
      <c r="O311" s="93">
        <v>416.47519999999992</v>
      </c>
      <c r="P311" s="95">
        <v>104.2807</v>
      </c>
      <c r="Q311" s="83"/>
      <c r="R311" s="93">
        <v>1.5122442519999997</v>
      </c>
      <c r="S311" s="94">
        <v>3.3318015999999991E-7</v>
      </c>
      <c r="T311" s="94">
        <v>8.51581891371946E-4</v>
      </c>
      <c r="U311" s="94">
        <f>R311/'סכום נכסי הקרן'!$C$42</f>
        <v>3.9152138301674005E-4</v>
      </c>
    </row>
    <row r="312" spans="2:21">
      <c r="B312" s="86" t="s">
        <v>1009</v>
      </c>
      <c r="C312" s="83" t="s">
        <v>1010</v>
      </c>
      <c r="D312" s="96" t="s">
        <v>29</v>
      </c>
      <c r="E312" s="96" t="s">
        <v>882</v>
      </c>
      <c r="F312" s="83"/>
      <c r="G312" s="96" t="s">
        <v>894</v>
      </c>
      <c r="H312" s="83" t="s">
        <v>986</v>
      </c>
      <c r="I312" s="83" t="s">
        <v>915</v>
      </c>
      <c r="J312" s="83"/>
      <c r="K312" s="93">
        <v>3.8799999997191952</v>
      </c>
      <c r="L312" s="96" t="s">
        <v>125</v>
      </c>
      <c r="M312" s="97">
        <v>6.25E-2</v>
      </c>
      <c r="N312" s="97">
        <v>4.4099999997893963E-2</v>
      </c>
      <c r="O312" s="93">
        <v>591.33119999999985</v>
      </c>
      <c r="P312" s="95">
        <v>110.6917</v>
      </c>
      <c r="Q312" s="83"/>
      <c r="R312" s="93">
        <v>2.2791594279999994</v>
      </c>
      <c r="S312" s="94">
        <v>1.1826623999999997E-6</v>
      </c>
      <c r="T312" s="94">
        <v>1.2834506686783839E-3</v>
      </c>
      <c r="U312" s="94">
        <f>R312/'סכום נכסי הקרן'!$C$42</f>
        <v>5.9007640477789841E-4</v>
      </c>
    </row>
    <row r="313" spans="2:21">
      <c r="B313" s="86" t="s">
        <v>1011</v>
      </c>
      <c r="C313" s="83" t="s">
        <v>1012</v>
      </c>
      <c r="D313" s="96" t="s">
        <v>29</v>
      </c>
      <c r="E313" s="96" t="s">
        <v>882</v>
      </c>
      <c r="F313" s="83"/>
      <c r="G313" s="128" t="s">
        <v>972</v>
      </c>
      <c r="H313" s="83" t="s">
        <v>885</v>
      </c>
      <c r="I313" s="83" t="s">
        <v>891</v>
      </c>
      <c r="J313" s="83"/>
      <c r="K313" s="93">
        <v>8.4400000008813727</v>
      </c>
      <c r="L313" s="96" t="s">
        <v>125</v>
      </c>
      <c r="M313" s="97">
        <v>3.7999999999999999E-2</v>
      </c>
      <c r="N313" s="97">
        <v>3.9500000005049538E-2</v>
      </c>
      <c r="O313" s="93">
        <v>635.83999999999992</v>
      </c>
      <c r="P313" s="95">
        <v>98.393000000000001</v>
      </c>
      <c r="Q313" s="83"/>
      <c r="R313" s="93">
        <v>2.1784159820000002</v>
      </c>
      <c r="S313" s="94">
        <v>1.5895999999999998E-6</v>
      </c>
      <c r="T313" s="94">
        <v>1.2267195591538842E-3</v>
      </c>
      <c r="U313" s="94">
        <f>R313/'סכום נכסי הקרן'!$C$42</f>
        <v>5.6399383692840792E-4</v>
      </c>
    </row>
    <row r="314" spans="2:21">
      <c r="B314" s="86" t="s">
        <v>1013</v>
      </c>
      <c r="C314" s="83" t="s">
        <v>1014</v>
      </c>
      <c r="D314" s="96" t="s">
        <v>29</v>
      </c>
      <c r="E314" s="96" t="s">
        <v>882</v>
      </c>
      <c r="F314" s="83"/>
      <c r="G314" s="96" t="s">
        <v>913</v>
      </c>
      <c r="H314" s="83" t="s">
        <v>885</v>
      </c>
      <c r="I314" s="83" t="s">
        <v>886</v>
      </c>
      <c r="J314" s="83"/>
      <c r="K314" s="93">
        <v>6.2399999994273161</v>
      </c>
      <c r="L314" s="96" t="s">
        <v>125</v>
      </c>
      <c r="M314" s="97">
        <v>5.2999999999999999E-2</v>
      </c>
      <c r="N314" s="97">
        <v>5.2699999996113932E-2</v>
      </c>
      <c r="O314" s="93">
        <v>983.96239999999989</v>
      </c>
      <c r="P314" s="95">
        <v>99.892799999999994</v>
      </c>
      <c r="Q314" s="83"/>
      <c r="R314" s="93">
        <v>3.4224853789999998</v>
      </c>
      <c r="S314" s="94">
        <v>6.5597493333333326E-7</v>
      </c>
      <c r="T314" s="94">
        <v>1.9272856011104561E-3</v>
      </c>
      <c r="U314" s="94">
        <f>R314/'סכום נכסי הקרן'!$C$42</f>
        <v>8.8608451126098383E-4</v>
      </c>
    </row>
    <row r="315" spans="2:21">
      <c r="B315" s="86" t="s">
        <v>1015</v>
      </c>
      <c r="C315" s="83" t="s">
        <v>1016</v>
      </c>
      <c r="D315" s="96" t="s">
        <v>29</v>
      </c>
      <c r="E315" s="96" t="s">
        <v>882</v>
      </c>
      <c r="F315" s="83"/>
      <c r="G315" s="96" t="s">
        <v>913</v>
      </c>
      <c r="H315" s="83" t="s">
        <v>885</v>
      </c>
      <c r="I315" s="83" t="s">
        <v>886</v>
      </c>
      <c r="J315" s="83"/>
      <c r="K315" s="93">
        <v>5.7500000015177353</v>
      </c>
      <c r="L315" s="96" t="s">
        <v>125</v>
      </c>
      <c r="M315" s="97">
        <v>5.8749999999999997E-2</v>
      </c>
      <c r="N315" s="97">
        <v>4.8300000010806282E-2</v>
      </c>
      <c r="O315" s="93">
        <v>222.54399999999998</v>
      </c>
      <c r="P315" s="95">
        <v>106.28440000000001</v>
      </c>
      <c r="Q315" s="83"/>
      <c r="R315" s="93">
        <v>0.82359571699999978</v>
      </c>
      <c r="S315" s="94">
        <v>1.8545333333333333E-7</v>
      </c>
      <c r="T315" s="94">
        <v>4.6378698248058804E-4</v>
      </c>
      <c r="U315" s="94">
        <f>R315/'סכום נכסי הקרן'!$C$42</f>
        <v>2.1322966428210542E-4</v>
      </c>
    </row>
    <row r="316" spans="2:21">
      <c r="B316" s="86" t="s">
        <v>1017</v>
      </c>
      <c r="C316" s="83" t="s">
        <v>1018</v>
      </c>
      <c r="D316" s="96" t="s">
        <v>29</v>
      </c>
      <c r="E316" s="96" t="s">
        <v>882</v>
      </c>
      <c r="F316" s="83"/>
      <c r="G316" s="96" t="s">
        <v>918</v>
      </c>
      <c r="H316" s="83" t="s">
        <v>885</v>
      </c>
      <c r="I316" s="83" t="s">
        <v>891</v>
      </c>
      <c r="J316" s="83"/>
      <c r="K316" s="93">
        <v>7.3799999998758485</v>
      </c>
      <c r="L316" s="96" t="s">
        <v>127</v>
      </c>
      <c r="M316" s="97">
        <v>4.6249999999999999E-2</v>
      </c>
      <c r="N316" s="97">
        <v>3.1500000001143502E-2</v>
      </c>
      <c r="O316" s="93">
        <v>718.49919999999986</v>
      </c>
      <c r="P316" s="95">
        <v>111.95650000000001</v>
      </c>
      <c r="Q316" s="83"/>
      <c r="R316" s="93">
        <v>3.0607663509999998</v>
      </c>
      <c r="S316" s="94">
        <v>4.7899946666666656E-7</v>
      </c>
      <c r="T316" s="94">
        <v>1.7235927296698297E-3</v>
      </c>
      <c r="U316" s="94">
        <f>R316/'סכום נכסי הקרן'!$C$42</f>
        <v>7.9243513291569849E-4</v>
      </c>
    </row>
    <row r="317" spans="2:21">
      <c r="B317" s="86" t="s">
        <v>1019</v>
      </c>
      <c r="C317" s="83" t="s">
        <v>1020</v>
      </c>
      <c r="D317" s="96" t="s">
        <v>29</v>
      </c>
      <c r="E317" s="96" t="s">
        <v>882</v>
      </c>
      <c r="F317" s="83"/>
      <c r="G317" s="96" t="s">
        <v>904</v>
      </c>
      <c r="H317" s="83" t="s">
        <v>1021</v>
      </c>
      <c r="I317" s="83" t="s">
        <v>891</v>
      </c>
      <c r="J317" s="83"/>
      <c r="K317" s="93">
        <v>7.7299999983648569</v>
      </c>
      <c r="L317" s="96" t="s">
        <v>127</v>
      </c>
      <c r="M317" s="97">
        <v>5.6250000000000001E-2</v>
      </c>
      <c r="N317" s="97">
        <v>4.3899999989503682E-2</v>
      </c>
      <c r="O317" s="93">
        <v>327.45759999999996</v>
      </c>
      <c r="P317" s="95">
        <v>112.401</v>
      </c>
      <c r="Q317" s="83"/>
      <c r="R317" s="93">
        <v>1.4004896729999998</v>
      </c>
      <c r="S317" s="94">
        <v>6.5491519999999994E-7</v>
      </c>
      <c r="T317" s="94">
        <v>7.8865014233178135E-4</v>
      </c>
      <c r="U317" s="94">
        <f>R317/'סכום נכסי הקרן'!$C$42</f>
        <v>3.6258802303162734E-4</v>
      </c>
    </row>
    <row r="318" spans="2:21">
      <c r="B318" s="86" t="s">
        <v>1022</v>
      </c>
      <c r="C318" s="83" t="s">
        <v>1023</v>
      </c>
      <c r="D318" s="96" t="s">
        <v>29</v>
      </c>
      <c r="E318" s="96" t="s">
        <v>882</v>
      </c>
      <c r="F318" s="83"/>
      <c r="G318" s="96" t="s">
        <v>894</v>
      </c>
      <c r="H318" s="83" t="s">
        <v>1024</v>
      </c>
      <c r="I318" s="83" t="s">
        <v>915</v>
      </c>
      <c r="J318" s="83"/>
      <c r="K318" s="93">
        <v>6.8199999998675187</v>
      </c>
      <c r="L318" s="96" t="s">
        <v>125</v>
      </c>
      <c r="M318" s="97">
        <v>7.0000000000000007E-2</v>
      </c>
      <c r="N318" s="97">
        <v>5.5500000000368005E-2</v>
      </c>
      <c r="O318" s="93">
        <v>352.89119999999997</v>
      </c>
      <c r="P318" s="95">
        <v>110.57259999999999</v>
      </c>
      <c r="Q318" s="83"/>
      <c r="R318" s="93">
        <v>1.3586792489999997</v>
      </c>
      <c r="S318" s="94">
        <v>4.7052159999999993E-7</v>
      </c>
      <c r="T318" s="94">
        <v>7.6510566537186294E-4</v>
      </c>
      <c r="U318" s="94">
        <f>R318/'סכום נכסי הקרן'!$C$42</f>
        <v>3.5176326703910377E-4</v>
      </c>
    </row>
    <row r="319" spans="2:21">
      <c r="B319" s="86" t="s">
        <v>1025</v>
      </c>
      <c r="C319" s="83" t="s">
        <v>1026</v>
      </c>
      <c r="D319" s="96" t="s">
        <v>29</v>
      </c>
      <c r="E319" s="96" t="s">
        <v>882</v>
      </c>
      <c r="F319" s="83"/>
      <c r="G319" s="96" t="s">
        <v>884</v>
      </c>
      <c r="H319" s="83" t="s">
        <v>1024</v>
      </c>
      <c r="I319" s="83" t="s">
        <v>915</v>
      </c>
      <c r="J319" s="83"/>
      <c r="K319" s="93">
        <v>0.45000000007697943</v>
      </c>
      <c r="L319" s="96" t="s">
        <v>125</v>
      </c>
      <c r="M319" s="97">
        <v>0.05</v>
      </c>
      <c r="N319" s="97">
        <v>2.9700000009699409E-2</v>
      </c>
      <c r="O319" s="93">
        <v>369.58199999999999</v>
      </c>
      <c r="P319" s="95">
        <v>100.9452</v>
      </c>
      <c r="Q319" s="83"/>
      <c r="R319" s="93">
        <v>1.2990484419999997</v>
      </c>
      <c r="S319" s="94">
        <v>3.3628935395814375E-7</v>
      </c>
      <c r="T319" s="94">
        <v>7.3152609293048224E-4</v>
      </c>
      <c r="U319" s="94">
        <f>R319/'סכום נכסי הקרן'!$C$42</f>
        <v>3.3632479802448041E-4</v>
      </c>
    </row>
    <row r="320" spans="2:21">
      <c r="B320" s="86" t="s">
        <v>1027</v>
      </c>
      <c r="C320" s="83" t="s">
        <v>1028</v>
      </c>
      <c r="D320" s="96" t="s">
        <v>29</v>
      </c>
      <c r="E320" s="96" t="s">
        <v>882</v>
      </c>
      <c r="F320" s="83"/>
      <c r="G320" s="96" t="s">
        <v>1029</v>
      </c>
      <c r="H320" s="83" t="s">
        <v>1024</v>
      </c>
      <c r="I320" s="83" t="s">
        <v>915</v>
      </c>
      <c r="J320" s="83"/>
      <c r="K320" s="93">
        <v>6.7099999996965654</v>
      </c>
      <c r="L320" s="96" t="s">
        <v>125</v>
      </c>
      <c r="M320" s="97">
        <v>4.4999999999999998E-2</v>
      </c>
      <c r="N320" s="97">
        <v>3.3099999998616993E-2</v>
      </c>
      <c r="O320" s="93">
        <v>1271.6799999999998</v>
      </c>
      <c r="P320" s="95">
        <v>109.407</v>
      </c>
      <c r="Q320" s="83"/>
      <c r="R320" s="93">
        <v>4.8445307569999994</v>
      </c>
      <c r="S320" s="94">
        <v>1.6955733333333331E-6</v>
      </c>
      <c r="T320" s="94">
        <v>2.7280742905119175E-3</v>
      </c>
      <c r="U320" s="94">
        <f>R320/'סכום נכסי הקרן'!$C$42</f>
        <v>1.2542533255056306E-3</v>
      </c>
    </row>
    <row r="321" spans="2:21">
      <c r="B321" s="86" t="s">
        <v>1030</v>
      </c>
      <c r="C321" s="83" t="s">
        <v>1031</v>
      </c>
      <c r="D321" s="96" t="s">
        <v>29</v>
      </c>
      <c r="E321" s="96" t="s">
        <v>882</v>
      </c>
      <c r="F321" s="83"/>
      <c r="G321" s="96" t="s">
        <v>913</v>
      </c>
      <c r="H321" s="83" t="s">
        <v>1024</v>
      </c>
      <c r="I321" s="83" t="s">
        <v>915</v>
      </c>
      <c r="J321" s="83"/>
      <c r="K321" s="93">
        <v>5.9700000004757907</v>
      </c>
      <c r="L321" s="96" t="s">
        <v>125</v>
      </c>
      <c r="M321" s="97">
        <v>0.06</v>
      </c>
      <c r="N321" s="97">
        <v>5.3300000005086036E-2</v>
      </c>
      <c r="O321" s="93">
        <v>1001.7659199999999</v>
      </c>
      <c r="P321" s="95">
        <v>104.84269999999999</v>
      </c>
      <c r="Q321" s="83"/>
      <c r="R321" s="93">
        <v>3.6570683579999996</v>
      </c>
      <c r="S321" s="94">
        <v>1.3356878933333333E-6</v>
      </c>
      <c r="T321" s="94">
        <v>2.0593850398593792E-3</v>
      </c>
      <c r="U321" s="94">
        <f>R321/'סכום נכסי הקרן'!$C$42</f>
        <v>9.4681825334583507E-4</v>
      </c>
    </row>
    <row r="322" spans="2:21">
      <c r="B322" s="86" t="s">
        <v>1032</v>
      </c>
      <c r="C322" s="83" t="s">
        <v>1033</v>
      </c>
      <c r="D322" s="96" t="s">
        <v>29</v>
      </c>
      <c r="E322" s="96" t="s">
        <v>882</v>
      </c>
      <c r="F322" s="83"/>
      <c r="G322" s="96" t="s">
        <v>989</v>
      </c>
      <c r="H322" s="83" t="s">
        <v>1024</v>
      </c>
      <c r="I322" s="83" t="s">
        <v>915</v>
      </c>
      <c r="J322" s="83"/>
      <c r="K322" s="93">
        <v>4.0999999999499073</v>
      </c>
      <c r="L322" s="96" t="s">
        <v>125</v>
      </c>
      <c r="M322" s="97">
        <v>5.2499999999999998E-2</v>
      </c>
      <c r="N322" s="97">
        <v>3.6099999999949908E-2</v>
      </c>
      <c r="O322" s="93">
        <v>527.90616</v>
      </c>
      <c r="P322" s="95">
        <v>108.6035</v>
      </c>
      <c r="Q322" s="83"/>
      <c r="R322" s="93">
        <v>1.9963161409999999</v>
      </c>
      <c r="S322" s="94">
        <v>8.7984360000000001E-7</v>
      </c>
      <c r="T322" s="94">
        <v>1.124174664827309E-3</v>
      </c>
      <c r="U322" s="94">
        <f>R322/'סכום נכסי הקרן'!$C$42</f>
        <v>5.1684802599134729E-4</v>
      </c>
    </row>
    <row r="323" spans="2:21">
      <c r="B323" s="86" t="s">
        <v>1034</v>
      </c>
      <c r="C323" s="83" t="s">
        <v>1035</v>
      </c>
      <c r="D323" s="96" t="s">
        <v>29</v>
      </c>
      <c r="E323" s="96" t="s">
        <v>882</v>
      </c>
      <c r="F323" s="83"/>
      <c r="G323" s="96" t="s">
        <v>1036</v>
      </c>
      <c r="H323" s="83" t="s">
        <v>1021</v>
      </c>
      <c r="I323" s="83" t="s">
        <v>891</v>
      </c>
      <c r="J323" s="83"/>
      <c r="K323" s="93">
        <v>6.8700000004844339</v>
      </c>
      <c r="L323" s="96" t="s">
        <v>125</v>
      </c>
      <c r="M323" s="97">
        <v>4.8750000000000002E-2</v>
      </c>
      <c r="N323" s="97">
        <v>4.0600000004539456E-2</v>
      </c>
      <c r="O323" s="93">
        <v>794.79999999999984</v>
      </c>
      <c r="P323" s="95">
        <v>106.6632</v>
      </c>
      <c r="Q323" s="83"/>
      <c r="R323" s="93">
        <v>2.9518963109999996</v>
      </c>
      <c r="S323" s="94">
        <v>7.9479999999999989E-7</v>
      </c>
      <c r="T323" s="94">
        <v>1.6622853354084034E-3</v>
      </c>
      <c r="U323" s="94">
        <f>R323/'סכום נכסי הקרן'!$C$42</f>
        <v>7.6424858264545297E-4</v>
      </c>
    </row>
    <row r="324" spans="2:21">
      <c r="B324" s="86" t="s">
        <v>1037</v>
      </c>
      <c r="C324" s="83" t="s">
        <v>1038</v>
      </c>
      <c r="D324" s="96" t="s">
        <v>29</v>
      </c>
      <c r="E324" s="96" t="s">
        <v>882</v>
      </c>
      <c r="F324" s="83"/>
      <c r="G324" s="96" t="s">
        <v>989</v>
      </c>
      <c r="H324" s="83" t="s">
        <v>1021</v>
      </c>
      <c r="I324" s="83" t="s">
        <v>886</v>
      </c>
      <c r="J324" s="83"/>
      <c r="K324" s="93">
        <v>4.4800000000158784</v>
      </c>
      <c r="L324" s="96" t="s">
        <v>127</v>
      </c>
      <c r="M324" s="97">
        <v>0.03</v>
      </c>
      <c r="N324" s="97">
        <v>1.8100000001508423E-2</v>
      </c>
      <c r="O324" s="93">
        <v>626.30240000000003</v>
      </c>
      <c r="P324" s="95">
        <v>105.7111</v>
      </c>
      <c r="Q324" s="83"/>
      <c r="R324" s="93">
        <v>2.5191811019999997</v>
      </c>
      <c r="S324" s="94">
        <v>1.2526048000000001E-6</v>
      </c>
      <c r="T324" s="94">
        <v>1.4186127702005796E-3</v>
      </c>
      <c r="U324" s="94">
        <f>R324/'סכום נכסי הקרן'!$C$42</f>
        <v>6.5221822983968297E-4</v>
      </c>
    </row>
    <row r="325" spans="2:21">
      <c r="B325" s="86" t="s">
        <v>1039</v>
      </c>
      <c r="C325" s="83" t="s">
        <v>1040</v>
      </c>
      <c r="D325" s="96" t="s">
        <v>29</v>
      </c>
      <c r="E325" s="96" t="s">
        <v>882</v>
      </c>
      <c r="F325" s="83"/>
      <c r="G325" s="96" t="s">
        <v>1041</v>
      </c>
      <c r="H325" s="83" t="s">
        <v>1021</v>
      </c>
      <c r="I325" s="83" t="s">
        <v>886</v>
      </c>
      <c r="J325" s="83"/>
      <c r="K325" s="93">
        <v>1.9599999999826689</v>
      </c>
      <c r="L325" s="96" t="s">
        <v>125</v>
      </c>
      <c r="M325" s="97">
        <v>4.1250000000000002E-2</v>
      </c>
      <c r="N325" s="97">
        <v>2.7500000001083217E-2</v>
      </c>
      <c r="O325" s="93">
        <v>641.40359999999987</v>
      </c>
      <c r="P325" s="95">
        <v>103.33880000000001</v>
      </c>
      <c r="Q325" s="83"/>
      <c r="R325" s="93">
        <v>2.3079357489999999</v>
      </c>
      <c r="S325" s="94">
        <v>1.0690059999999998E-6</v>
      </c>
      <c r="T325" s="94">
        <v>1.2996553220149711E-3</v>
      </c>
      <c r="U325" s="94">
        <f>R325/'סכום נכסי הקרן'!$C$42</f>
        <v>5.9752661990098669E-4</v>
      </c>
    </row>
    <row r="326" spans="2:21">
      <c r="B326" s="86" t="s">
        <v>1042</v>
      </c>
      <c r="C326" s="83" t="s">
        <v>1043</v>
      </c>
      <c r="D326" s="96" t="s">
        <v>29</v>
      </c>
      <c r="E326" s="96" t="s">
        <v>882</v>
      </c>
      <c r="F326" s="83"/>
      <c r="G326" s="96" t="s">
        <v>884</v>
      </c>
      <c r="H326" s="83" t="s">
        <v>1021</v>
      </c>
      <c r="I326" s="83" t="s">
        <v>891</v>
      </c>
      <c r="J326" s="83"/>
      <c r="K326" s="93">
        <v>2.2000000002247622</v>
      </c>
      <c r="L326" s="96" t="s">
        <v>125</v>
      </c>
      <c r="M326" s="97">
        <v>4.8750000000000002E-2</v>
      </c>
      <c r="N326" s="97">
        <v>3.1400000001198726E-2</v>
      </c>
      <c r="O326" s="93">
        <v>734.39519999999993</v>
      </c>
      <c r="P326" s="95">
        <v>104.39279999999999</v>
      </c>
      <c r="Q326" s="83"/>
      <c r="R326" s="93">
        <v>2.6694939119999996</v>
      </c>
      <c r="S326" s="94">
        <v>6.3338214823516015E-7</v>
      </c>
      <c r="T326" s="94">
        <v>1.5032576064219387E-3</v>
      </c>
      <c r="U326" s="94">
        <f>R326/'סכום נכסי הקרן'!$C$42</f>
        <v>6.911343501545727E-4</v>
      </c>
    </row>
    <row r="327" spans="2:21">
      <c r="B327" s="86" t="s">
        <v>1044</v>
      </c>
      <c r="C327" s="83" t="s">
        <v>1045</v>
      </c>
      <c r="D327" s="96" t="s">
        <v>29</v>
      </c>
      <c r="E327" s="96" t="s">
        <v>882</v>
      </c>
      <c r="F327" s="83"/>
      <c r="G327" s="96" t="s">
        <v>884</v>
      </c>
      <c r="H327" s="83" t="s">
        <v>1021</v>
      </c>
      <c r="I327" s="83" t="s">
        <v>891</v>
      </c>
      <c r="J327" s="83"/>
      <c r="K327" s="93">
        <v>5.8499999986971778</v>
      </c>
      <c r="L327" s="96" t="s">
        <v>125</v>
      </c>
      <c r="M327" s="97">
        <v>6.4899999999999999E-2</v>
      </c>
      <c r="N327" s="97">
        <v>5.7799999984366128E-2</v>
      </c>
      <c r="O327" s="93">
        <v>158.95999999999998</v>
      </c>
      <c r="P327" s="95">
        <v>104.00620000000001</v>
      </c>
      <c r="Q327" s="83"/>
      <c r="R327" s="93">
        <v>0.57567295499999993</v>
      </c>
      <c r="S327" s="94">
        <v>6.7578368120151408E-8</v>
      </c>
      <c r="T327" s="94">
        <v>3.2417558419033565E-4</v>
      </c>
      <c r="U327" s="94">
        <f>R327/'סכום נכסי הקרן'!$C$42</f>
        <v>1.4904224050370772E-4</v>
      </c>
    </row>
    <row r="328" spans="2:21">
      <c r="B328" s="86" t="s">
        <v>1046</v>
      </c>
      <c r="C328" s="83" t="s">
        <v>1047</v>
      </c>
      <c r="D328" s="96" t="s">
        <v>29</v>
      </c>
      <c r="E328" s="96" t="s">
        <v>882</v>
      </c>
      <c r="F328" s="83"/>
      <c r="G328" s="96" t="s">
        <v>884</v>
      </c>
      <c r="H328" s="83" t="s">
        <v>1021</v>
      </c>
      <c r="I328" s="83" t="s">
        <v>891</v>
      </c>
      <c r="J328" s="83"/>
      <c r="K328" s="93">
        <v>4.9199999995381134</v>
      </c>
      <c r="L328" s="96" t="s">
        <v>127</v>
      </c>
      <c r="M328" s="97">
        <v>4.4999999999999998E-2</v>
      </c>
      <c r="N328" s="97">
        <v>1.5599999998906055E-2</v>
      </c>
      <c r="O328" s="93">
        <v>737.12931199999991</v>
      </c>
      <c r="P328" s="95">
        <v>117.3301</v>
      </c>
      <c r="Q328" s="83"/>
      <c r="R328" s="93">
        <v>3.2908467309999998</v>
      </c>
      <c r="S328" s="94">
        <v>7.3712931199999992E-7</v>
      </c>
      <c r="T328" s="94">
        <v>1.8531566443012449E-3</v>
      </c>
      <c r="U328" s="94">
        <f>R328/'סכום נכסי הקרן'!$C$42</f>
        <v>8.520031481113133E-4</v>
      </c>
    </row>
    <row r="329" spans="2:21">
      <c r="B329" s="86" t="s">
        <v>1048</v>
      </c>
      <c r="C329" s="83" t="s">
        <v>1049</v>
      </c>
      <c r="D329" s="96" t="s">
        <v>29</v>
      </c>
      <c r="E329" s="96" t="s">
        <v>882</v>
      </c>
      <c r="F329" s="83"/>
      <c r="G329" s="96" t="s">
        <v>989</v>
      </c>
      <c r="H329" s="83" t="s">
        <v>1021</v>
      </c>
      <c r="I329" s="83" t="s">
        <v>886</v>
      </c>
      <c r="J329" s="83"/>
      <c r="K329" s="93">
        <v>4.0500000010489305</v>
      </c>
      <c r="L329" s="96" t="s">
        <v>127</v>
      </c>
      <c r="M329" s="97">
        <v>4.2500000000000003E-2</v>
      </c>
      <c r="N329" s="97">
        <v>1.760000000641699E-2</v>
      </c>
      <c r="O329" s="93">
        <v>378.32479999999998</v>
      </c>
      <c r="P329" s="95">
        <v>112.5855</v>
      </c>
      <c r="Q329" s="83"/>
      <c r="R329" s="93">
        <v>1.6206977459999998</v>
      </c>
      <c r="S329" s="94">
        <v>1.2610826666666667E-6</v>
      </c>
      <c r="T329" s="94">
        <v>9.126547183470001E-4</v>
      </c>
      <c r="U329" s="94">
        <f>R329/'סכום נכסי הקרן'!$C$42</f>
        <v>4.1960008915678347E-4</v>
      </c>
    </row>
    <row r="330" spans="2:21">
      <c r="B330" s="86" t="s">
        <v>1050</v>
      </c>
      <c r="C330" s="83" t="s">
        <v>1051</v>
      </c>
      <c r="D330" s="96" t="s">
        <v>29</v>
      </c>
      <c r="E330" s="96" t="s">
        <v>882</v>
      </c>
      <c r="F330" s="83"/>
      <c r="G330" s="96" t="s">
        <v>989</v>
      </c>
      <c r="H330" s="83" t="s">
        <v>1024</v>
      </c>
      <c r="I330" s="83" t="s">
        <v>915</v>
      </c>
      <c r="J330" s="83"/>
      <c r="K330" s="93">
        <v>3.0700000006149581</v>
      </c>
      <c r="L330" s="96" t="s">
        <v>127</v>
      </c>
      <c r="M330" s="97">
        <v>3.7499999999999999E-2</v>
      </c>
      <c r="N330" s="97">
        <v>1.1100000000302439E-2</v>
      </c>
      <c r="O330" s="93">
        <v>470.52159999999986</v>
      </c>
      <c r="P330" s="95">
        <v>110.8103</v>
      </c>
      <c r="Q330" s="83"/>
      <c r="R330" s="93">
        <v>1.9838757539999996</v>
      </c>
      <c r="S330" s="94">
        <v>6.2736213333333318E-7</v>
      </c>
      <c r="T330" s="94">
        <v>1.1171691772700919E-3</v>
      </c>
      <c r="U330" s="94">
        <f>R330/'סכום נכסי הקרן'!$C$42</f>
        <v>5.136271987228277E-4</v>
      </c>
    </row>
    <row r="331" spans="2:21">
      <c r="B331" s="86" t="s">
        <v>1052</v>
      </c>
      <c r="C331" s="83" t="s">
        <v>1053</v>
      </c>
      <c r="D331" s="96" t="s">
        <v>29</v>
      </c>
      <c r="E331" s="96" t="s">
        <v>882</v>
      </c>
      <c r="F331" s="83"/>
      <c r="G331" s="96" t="s">
        <v>1029</v>
      </c>
      <c r="H331" s="83" t="s">
        <v>1024</v>
      </c>
      <c r="I331" s="83" t="s">
        <v>915</v>
      </c>
      <c r="J331" s="83"/>
      <c r="K331" s="93">
        <v>7.9999999853024445E-2</v>
      </c>
      <c r="L331" s="96" t="s">
        <v>125</v>
      </c>
      <c r="M331" s="97">
        <v>4.6249999999999999E-2</v>
      </c>
      <c r="N331" s="97">
        <v>-4.2000000014697555E-3</v>
      </c>
      <c r="O331" s="93">
        <v>679.90371199999993</v>
      </c>
      <c r="P331" s="95">
        <v>103.46210000000001</v>
      </c>
      <c r="Q331" s="83"/>
      <c r="R331" s="93">
        <v>2.4493869419999998</v>
      </c>
      <c r="S331" s="94">
        <v>9.0653828266666658E-7</v>
      </c>
      <c r="T331" s="94">
        <v>1.3793099639899356E-3</v>
      </c>
      <c r="U331" s="94">
        <f>R331/'סכום נכסי הקרן'!$C$42</f>
        <v>6.3414845968611682E-4</v>
      </c>
    </row>
    <row r="332" spans="2:21">
      <c r="B332" s="86" t="s">
        <v>1054</v>
      </c>
      <c r="C332" s="83" t="s">
        <v>1055</v>
      </c>
      <c r="D332" s="96" t="s">
        <v>29</v>
      </c>
      <c r="E332" s="96" t="s">
        <v>882</v>
      </c>
      <c r="F332" s="83"/>
      <c r="G332" s="96" t="s">
        <v>938</v>
      </c>
      <c r="H332" s="83" t="s">
        <v>1021</v>
      </c>
      <c r="I332" s="83" t="s">
        <v>891</v>
      </c>
      <c r="J332" s="83"/>
      <c r="K332" s="93">
        <v>4.230000000007208</v>
      </c>
      <c r="L332" s="96" t="s">
        <v>125</v>
      </c>
      <c r="M332" s="97">
        <v>6.25E-2</v>
      </c>
      <c r="N332" s="97">
        <v>4.4000000000961006E-2</v>
      </c>
      <c r="O332" s="93">
        <v>1049.1359999999997</v>
      </c>
      <c r="P332" s="95">
        <v>113.9389</v>
      </c>
      <c r="Q332" s="83"/>
      <c r="R332" s="93">
        <v>4.1622929389999994</v>
      </c>
      <c r="S332" s="94">
        <v>8.0702769230769206E-7</v>
      </c>
      <c r="T332" s="94">
        <v>2.3438894138628316E-3</v>
      </c>
      <c r="U332" s="94">
        <f>R332/'סכום נכסי הקרן'!$C$42</f>
        <v>1.0776213471090064E-3</v>
      </c>
    </row>
    <row r="333" spans="2:21">
      <c r="B333" s="86" t="s">
        <v>1056</v>
      </c>
      <c r="C333" s="83" t="s">
        <v>1057</v>
      </c>
      <c r="D333" s="96" t="s">
        <v>29</v>
      </c>
      <c r="E333" s="96" t="s">
        <v>882</v>
      </c>
      <c r="F333" s="83"/>
      <c r="G333" s="96" t="s">
        <v>1058</v>
      </c>
      <c r="H333" s="83" t="s">
        <v>1059</v>
      </c>
      <c r="I333" s="83" t="s">
        <v>886</v>
      </c>
      <c r="J333" s="83"/>
      <c r="K333" s="93">
        <v>6.6999999998575372</v>
      </c>
      <c r="L333" s="96" t="s">
        <v>125</v>
      </c>
      <c r="M333" s="97">
        <v>4.7500000000000001E-2</v>
      </c>
      <c r="N333" s="97">
        <v>4.4999999996438451E-2</v>
      </c>
      <c r="O333" s="93">
        <v>794.79999999999984</v>
      </c>
      <c r="P333" s="95">
        <v>101.455</v>
      </c>
      <c r="Q333" s="83"/>
      <c r="R333" s="93">
        <v>2.8077606319999995</v>
      </c>
      <c r="S333" s="94">
        <v>5.8874074074074064E-7</v>
      </c>
      <c r="T333" s="94">
        <v>1.581118993413936E-3</v>
      </c>
      <c r="U333" s="94">
        <f>R333/'סכום נכסי הקרן'!$C$42</f>
        <v>7.2693172704523933E-4</v>
      </c>
    </row>
    <row r="334" spans="2:21">
      <c r="B334" s="86" t="s">
        <v>1060</v>
      </c>
      <c r="C334" s="83" t="s">
        <v>1061</v>
      </c>
      <c r="D334" s="96" t="s">
        <v>29</v>
      </c>
      <c r="E334" s="96" t="s">
        <v>882</v>
      </c>
      <c r="F334" s="83"/>
      <c r="G334" s="96" t="s">
        <v>884</v>
      </c>
      <c r="H334" s="83" t="s">
        <v>1059</v>
      </c>
      <c r="I334" s="83" t="s">
        <v>886</v>
      </c>
      <c r="J334" s="83"/>
      <c r="K334" s="93">
        <v>4.1099999996533194</v>
      </c>
      <c r="L334" s="96" t="s">
        <v>125</v>
      </c>
      <c r="M334" s="97">
        <v>7.0000000000000007E-2</v>
      </c>
      <c r="N334" s="97">
        <v>3.1799999997258806E-2</v>
      </c>
      <c r="O334" s="93">
        <v>918.40729599999986</v>
      </c>
      <c r="P334" s="95">
        <v>116.358</v>
      </c>
      <c r="Q334" s="83"/>
      <c r="R334" s="93">
        <v>3.7210057389999998</v>
      </c>
      <c r="S334" s="94">
        <v>7.3476698375108997E-7</v>
      </c>
      <c r="T334" s="94">
        <v>2.0953897499247933E-3</v>
      </c>
      <c r="U334" s="94">
        <f>R334/'סכום נכסי הקרן'!$C$42</f>
        <v>9.6337169820269691E-4</v>
      </c>
    </row>
    <row r="335" spans="2:21">
      <c r="B335" s="86" t="s">
        <v>1062</v>
      </c>
      <c r="C335" s="83" t="s">
        <v>1063</v>
      </c>
      <c r="D335" s="96" t="s">
        <v>29</v>
      </c>
      <c r="E335" s="96" t="s">
        <v>882</v>
      </c>
      <c r="F335" s="83"/>
      <c r="G335" s="96" t="s">
        <v>884</v>
      </c>
      <c r="H335" s="83" t="s">
        <v>1059</v>
      </c>
      <c r="I335" s="83" t="s">
        <v>886</v>
      </c>
      <c r="J335" s="83"/>
      <c r="K335" s="93">
        <v>6.1300000018004646</v>
      </c>
      <c r="L335" s="96" t="s">
        <v>125</v>
      </c>
      <c r="M335" s="97">
        <v>5.1249999999999997E-2</v>
      </c>
      <c r="N335" s="97">
        <v>3.620000001079067E-2</v>
      </c>
      <c r="O335" s="93">
        <v>429.19199999999995</v>
      </c>
      <c r="P335" s="95">
        <v>110.38030000000001</v>
      </c>
      <c r="Q335" s="83"/>
      <c r="R335" s="93">
        <v>1.6495738309999997</v>
      </c>
      <c r="S335" s="94">
        <v>2.8612799999999998E-7</v>
      </c>
      <c r="T335" s="94">
        <v>9.2891555124300566E-4</v>
      </c>
      <c r="U335" s="94">
        <f>R335/'סכום נכסי הקרן'!$C$42</f>
        <v>4.270761332682799E-4</v>
      </c>
    </row>
    <row r="336" spans="2:21">
      <c r="B336" s="86" t="s">
        <v>1064</v>
      </c>
      <c r="C336" s="83" t="s">
        <v>1065</v>
      </c>
      <c r="D336" s="96" t="s">
        <v>29</v>
      </c>
      <c r="E336" s="96" t="s">
        <v>882</v>
      </c>
      <c r="F336" s="83"/>
      <c r="G336" s="96" t="s">
        <v>884</v>
      </c>
      <c r="H336" s="83" t="s">
        <v>1059</v>
      </c>
      <c r="I336" s="83" t="s">
        <v>891</v>
      </c>
      <c r="J336" s="83"/>
      <c r="K336" s="93">
        <v>6.8100000007655783</v>
      </c>
      <c r="L336" s="96" t="s">
        <v>125</v>
      </c>
      <c r="M336" s="97">
        <v>4.4999999999999998E-2</v>
      </c>
      <c r="N336" s="97">
        <v>4.1100000003763001E-2</v>
      </c>
      <c r="O336" s="93">
        <v>861.56319999999994</v>
      </c>
      <c r="P336" s="95">
        <v>102.756</v>
      </c>
      <c r="Q336" s="83"/>
      <c r="R336" s="93">
        <v>3.0826420439999995</v>
      </c>
      <c r="S336" s="94">
        <v>5.743754666666666E-7</v>
      </c>
      <c r="T336" s="94">
        <v>1.7359114698438289E-3</v>
      </c>
      <c r="U336" s="94">
        <f>R336/'סכום נכסי הקרן'!$C$42</f>
        <v>7.9809876930676577E-4</v>
      </c>
    </row>
    <row r="337" spans="2:21">
      <c r="B337" s="86" t="s">
        <v>1066</v>
      </c>
      <c r="C337" s="83" t="s">
        <v>1067</v>
      </c>
      <c r="D337" s="96" t="s">
        <v>29</v>
      </c>
      <c r="E337" s="96" t="s">
        <v>882</v>
      </c>
      <c r="F337" s="83"/>
      <c r="G337" s="96" t="s">
        <v>913</v>
      </c>
      <c r="H337" s="83" t="s">
        <v>1059</v>
      </c>
      <c r="I337" s="83" t="s">
        <v>886</v>
      </c>
      <c r="J337" s="83"/>
      <c r="K337" s="93">
        <v>5.3499999995618595</v>
      </c>
      <c r="L337" s="96" t="s">
        <v>128</v>
      </c>
      <c r="M337" s="97">
        <v>0.06</v>
      </c>
      <c r="N337" s="97">
        <v>4.3399999996551406E-2</v>
      </c>
      <c r="O337" s="93">
        <v>753.47039999999993</v>
      </c>
      <c r="P337" s="95">
        <v>109.7003</v>
      </c>
      <c r="Q337" s="83"/>
      <c r="R337" s="93">
        <v>3.5376748329999996</v>
      </c>
      <c r="S337" s="94">
        <v>6.0277631999999994E-7</v>
      </c>
      <c r="T337" s="94">
        <v>1.9921516126517064E-3</v>
      </c>
      <c r="U337" s="94">
        <f>R337/'סכום נכסי הקרן'!$C$42</f>
        <v>9.1590716344126344E-4</v>
      </c>
    </row>
    <row r="338" spans="2:21">
      <c r="B338" s="86" t="s">
        <v>1068</v>
      </c>
      <c r="C338" s="83" t="s">
        <v>1069</v>
      </c>
      <c r="D338" s="96" t="s">
        <v>29</v>
      </c>
      <c r="E338" s="96" t="s">
        <v>882</v>
      </c>
      <c r="F338" s="83"/>
      <c r="G338" s="96" t="s">
        <v>913</v>
      </c>
      <c r="H338" s="83" t="s">
        <v>1059</v>
      </c>
      <c r="I338" s="83" t="s">
        <v>886</v>
      </c>
      <c r="J338" s="83"/>
      <c r="K338" s="93">
        <v>5.4499999999644393</v>
      </c>
      <c r="L338" s="96" t="s">
        <v>127</v>
      </c>
      <c r="M338" s="97">
        <v>0.05</v>
      </c>
      <c r="N338" s="97">
        <v>2.6999999997866387E-2</v>
      </c>
      <c r="O338" s="93">
        <v>317.91999999999996</v>
      </c>
      <c r="P338" s="95">
        <v>116.23439999999999</v>
      </c>
      <c r="Q338" s="83"/>
      <c r="R338" s="93">
        <v>1.406070269</v>
      </c>
      <c r="S338" s="94">
        <v>3.1791999999999998E-7</v>
      </c>
      <c r="T338" s="94">
        <v>7.9179271304440123E-4</v>
      </c>
      <c r="U338" s="94">
        <f>R338/'סכום נכסי הקרן'!$C$42</f>
        <v>3.6403284430377839E-4</v>
      </c>
    </row>
    <row r="339" spans="2:21">
      <c r="B339" s="86" t="s">
        <v>1070</v>
      </c>
      <c r="C339" s="83" t="s">
        <v>1071</v>
      </c>
      <c r="D339" s="96" t="s">
        <v>29</v>
      </c>
      <c r="E339" s="96" t="s">
        <v>882</v>
      </c>
      <c r="F339" s="83"/>
      <c r="G339" s="96" t="s">
        <v>1072</v>
      </c>
      <c r="H339" s="83" t="s">
        <v>1073</v>
      </c>
      <c r="I339" s="83" t="s">
        <v>915</v>
      </c>
      <c r="J339" s="83"/>
      <c r="K339" s="93">
        <v>7.9999999965436622E-2</v>
      </c>
      <c r="L339" s="96" t="s">
        <v>125</v>
      </c>
      <c r="M339" s="97">
        <v>5.3749999999999999E-2</v>
      </c>
      <c r="N339" s="97">
        <v>-1.1300000000518449E-2</v>
      </c>
      <c r="O339" s="93">
        <v>635.83999999999992</v>
      </c>
      <c r="P339" s="95">
        <v>104.5436</v>
      </c>
      <c r="Q339" s="83"/>
      <c r="R339" s="93">
        <v>2.314589276</v>
      </c>
      <c r="S339" s="94">
        <v>6.3583999999999995E-7</v>
      </c>
      <c r="T339" s="94">
        <v>1.3034020865336398E-3</v>
      </c>
      <c r="U339" s="94">
        <f>R339/'סכום נכסי הקרן'!$C$42</f>
        <v>5.9924922396414253E-4</v>
      </c>
    </row>
    <row r="340" spans="2:21">
      <c r="B340" s="86" t="s">
        <v>1074</v>
      </c>
      <c r="C340" s="83" t="s">
        <v>1075</v>
      </c>
      <c r="D340" s="96" t="s">
        <v>29</v>
      </c>
      <c r="E340" s="96" t="s">
        <v>882</v>
      </c>
      <c r="F340" s="83"/>
      <c r="G340" s="96" t="s">
        <v>894</v>
      </c>
      <c r="H340" s="83" t="s">
        <v>1059</v>
      </c>
      <c r="I340" s="83" t="s">
        <v>886</v>
      </c>
      <c r="J340" s="83"/>
      <c r="K340" s="93">
        <v>3.7899999999158296</v>
      </c>
      <c r="L340" s="96" t="s">
        <v>125</v>
      </c>
      <c r="M340" s="97">
        <v>7.0000000000000007E-2</v>
      </c>
      <c r="N340" s="97">
        <v>5.3100000000398689E-2</v>
      </c>
      <c r="O340" s="93">
        <v>604.04799999999989</v>
      </c>
      <c r="P340" s="95">
        <v>107.3237</v>
      </c>
      <c r="Q340" s="83"/>
      <c r="R340" s="93">
        <v>2.257333461</v>
      </c>
      <c r="S340" s="94">
        <v>2.4161919999999997E-7</v>
      </c>
      <c r="T340" s="94">
        <v>1.2711599304366615E-3</v>
      </c>
      <c r="U340" s="94">
        <f>R340/'סכום נכסי הקרן'!$C$42</f>
        <v>5.8442564249249645E-4</v>
      </c>
    </row>
    <row r="341" spans="2:21">
      <c r="B341" s="86" t="s">
        <v>1076</v>
      </c>
      <c r="C341" s="83" t="s">
        <v>1077</v>
      </c>
      <c r="D341" s="96" t="s">
        <v>29</v>
      </c>
      <c r="E341" s="96" t="s">
        <v>882</v>
      </c>
      <c r="F341" s="83"/>
      <c r="G341" s="96" t="s">
        <v>918</v>
      </c>
      <c r="H341" s="83" t="s">
        <v>1078</v>
      </c>
      <c r="I341" s="83" t="s">
        <v>915</v>
      </c>
      <c r="J341" s="83"/>
      <c r="K341" s="93">
        <v>1.9300000002144255</v>
      </c>
      <c r="L341" s="96" t="s">
        <v>125</v>
      </c>
      <c r="M341" s="97">
        <v>0.05</v>
      </c>
      <c r="N341" s="97">
        <v>3.8100000000040456E-2</v>
      </c>
      <c r="O341" s="93">
        <v>680.34879999999987</v>
      </c>
      <c r="P341" s="95">
        <v>104.33710000000001</v>
      </c>
      <c r="Q341" s="83"/>
      <c r="R341" s="93">
        <v>2.4717195789999997</v>
      </c>
      <c r="S341" s="94">
        <v>6.8034879999999986E-7</v>
      </c>
      <c r="T341" s="94">
        <v>1.3918860205566119E-3</v>
      </c>
      <c r="U341" s="94">
        <f>R341/'סכום נכסי הקרן'!$C$42</f>
        <v>6.399303992855478E-4</v>
      </c>
    </row>
    <row r="342" spans="2:21">
      <c r="B342" s="86" t="s">
        <v>1079</v>
      </c>
      <c r="C342" s="83" t="s">
        <v>1080</v>
      </c>
      <c r="D342" s="96" t="s">
        <v>29</v>
      </c>
      <c r="E342" s="96" t="s">
        <v>882</v>
      </c>
      <c r="F342" s="83"/>
      <c r="G342" s="96" t="s">
        <v>894</v>
      </c>
      <c r="H342" s="83" t="s">
        <v>1081</v>
      </c>
      <c r="I342" s="83" t="s">
        <v>886</v>
      </c>
      <c r="J342" s="83"/>
      <c r="K342" s="93">
        <v>4.9599999999663753</v>
      </c>
      <c r="L342" s="96" t="s">
        <v>125</v>
      </c>
      <c r="M342" s="97">
        <v>7.2499999999999995E-2</v>
      </c>
      <c r="N342" s="97">
        <v>5.7599999997982515E-2</v>
      </c>
      <c r="O342" s="93">
        <v>317.91999999999996</v>
      </c>
      <c r="P342" s="95">
        <v>107.46250000000001</v>
      </c>
      <c r="Q342" s="83"/>
      <c r="R342" s="93">
        <v>1.1896071239999999</v>
      </c>
      <c r="S342" s="94">
        <v>2.1194666666666664E-7</v>
      </c>
      <c r="T342" s="94">
        <v>6.6989699799200242E-4</v>
      </c>
      <c r="U342" s="94">
        <f>R342/'סכום נכסי הקרן'!$C$42</f>
        <v>3.0799034337149303E-4</v>
      </c>
    </row>
    <row r="343" spans="2:21">
      <c r="B343" s="86" t="s">
        <v>1082</v>
      </c>
      <c r="C343" s="83" t="s">
        <v>1083</v>
      </c>
      <c r="D343" s="96" t="s">
        <v>29</v>
      </c>
      <c r="E343" s="96" t="s">
        <v>882</v>
      </c>
      <c r="F343" s="83"/>
      <c r="G343" s="96" t="s">
        <v>943</v>
      </c>
      <c r="H343" s="83" t="s">
        <v>1081</v>
      </c>
      <c r="I343" s="83" t="s">
        <v>886</v>
      </c>
      <c r="J343" s="83"/>
      <c r="K343" s="93">
        <v>3.3399999988559341</v>
      </c>
      <c r="L343" s="96" t="s">
        <v>125</v>
      </c>
      <c r="M343" s="97">
        <v>7.4999999999999997E-2</v>
      </c>
      <c r="N343" s="97">
        <v>5.3199999981278924E-2</v>
      </c>
      <c r="O343" s="93">
        <v>254.33599999999998</v>
      </c>
      <c r="P343" s="95">
        <v>108.5688</v>
      </c>
      <c r="Q343" s="83"/>
      <c r="R343" s="93">
        <v>0.96148336499999998</v>
      </c>
      <c r="S343" s="94">
        <v>1.2716799999999999E-7</v>
      </c>
      <c r="T343" s="94">
        <v>5.4143490471628077E-4</v>
      </c>
      <c r="U343" s="94">
        <f>R343/'סכום נכסי הקרן'!$C$42</f>
        <v>2.4892889909452879E-4</v>
      </c>
    </row>
    <row r="344" spans="2:21">
      <c r="B344" s="86" t="s">
        <v>1084</v>
      </c>
      <c r="C344" s="83" t="s">
        <v>1085</v>
      </c>
      <c r="D344" s="96" t="s">
        <v>29</v>
      </c>
      <c r="E344" s="96" t="s">
        <v>882</v>
      </c>
      <c r="F344" s="83"/>
      <c r="G344" s="96" t="s">
        <v>921</v>
      </c>
      <c r="H344" s="83" t="s">
        <v>1081</v>
      </c>
      <c r="I344" s="83" t="s">
        <v>886</v>
      </c>
      <c r="J344" s="83"/>
      <c r="K344" s="93">
        <v>7.0800000013857316</v>
      </c>
      <c r="L344" s="96" t="s">
        <v>125</v>
      </c>
      <c r="M344" s="97">
        <v>5.8749999999999997E-2</v>
      </c>
      <c r="N344" s="97">
        <v>4.1200000006849022E-2</v>
      </c>
      <c r="O344" s="93">
        <v>635.83999999999992</v>
      </c>
      <c r="P344" s="95">
        <v>113.4288</v>
      </c>
      <c r="Q344" s="83"/>
      <c r="R344" s="93">
        <v>2.5113088689999996</v>
      </c>
      <c r="S344" s="94">
        <v>6.3583999999999995E-7</v>
      </c>
      <c r="T344" s="94">
        <v>1.4141797223919371E-3</v>
      </c>
      <c r="U344" s="94">
        <f>R344/'סכום נכסי הקרן'!$C$42</f>
        <v>6.5018010170825584E-4</v>
      </c>
    </row>
    <row r="345" spans="2:21">
      <c r="B345" s="86" t="s">
        <v>1086</v>
      </c>
      <c r="C345" s="83" t="s">
        <v>1087</v>
      </c>
      <c r="D345" s="96" t="s">
        <v>29</v>
      </c>
      <c r="E345" s="96" t="s">
        <v>882</v>
      </c>
      <c r="F345" s="83"/>
      <c r="G345" s="96" t="s">
        <v>894</v>
      </c>
      <c r="H345" s="83" t="s">
        <v>1081</v>
      </c>
      <c r="I345" s="83" t="s">
        <v>886</v>
      </c>
      <c r="J345" s="83"/>
      <c r="K345" s="93">
        <v>4.9199999996544168</v>
      </c>
      <c r="L345" s="96" t="s">
        <v>125</v>
      </c>
      <c r="M345" s="97">
        <v>7.4999999999999997E-2</v>
      </c>
      <c r="N345" s="97">
        <v>6.0799999996256196E-2</v>
      </c>
      <c r="O345" s="93">
        <v>747.11199999999985</v>
      </c>
      <c r="P345" s="95">
        <v>106.7835</v>
      </c>
      <c r="Q345" s="83"/>
      <c r="R345" s="93">
        <v>2.7779129379999996</v>
      </c>
      <c r="S345" s="94">
        <v>4.9807466666666654E-7</v>
      </c>
      <c r="T345" s="94">
        <v>1.5643110236193772E-3</v>
      </c>
      <c r="U345" s="94">
        <f>R345/'סכום נכסי הקרן'!$C$42</f>
        <v>7.1920413249873321E-4</v>
      </c>
    </row>
    <row r="346" spans="2:21">
      <c r="B346" s="86" t="s">
        <v>1088</v>
      </c>
      <c r="C346" s="83" t="s">
        <v>1089</v>
      </c>
      <c r="D346" s="96" t="s">
        <v>29</v>
      </c>
      <c r="E346" s="96" t="s">
        <v>882</v>
      </c>
      <c r="F346" s="83"/>
      <c r="G346" s="96" t="s">
        <v>943</v>
      </c>
      <c r="H346" s="83" t="s">
        <v>1078</v>
      </c>
      <c r="I346" s="83" t="s">
        <v>915</v>
      </c>
      <c r="J346" s="83"/>
      <c r="K346" s="93">
        <v>2.5799999944355272</v>
      </c>
      <c r="L346" s="96" t="s">
        <v>125</v>
      </c>
      <c r="M346" s="97">
        <v>6.5000000000000002E-2</v>
      </c>
      <c r="N346" s="97">
        <v>4.5299999927989172E-2</v>
      </c>
      <c r="O346" s="93">
        <v>63.583999999999996</v>
      </c>
      <c r="P346" s="95">
        <v>110.3922</v>
      </c>
      <c r="Q346" s="83"/>
      <c r="R346" s="93">
        <v>0.24440769199999995</v>
      </c>
      <c r="S346" s="94">
        <v>8.4778666666666665E-8</v>
      </c>
      <c r="T346" s="94">
        <v>1.3763197601442234E-4</v>
      </c>
      <c r="U346" s="94">
        <f>R346/'סכום נכסי הקרן'!$C$42</f>
        <v>6.3277369026342603E-5</v>
      </c>
    </row>
    <row r="347" spans="2:21">
      <c r="B347" s="86" t="s">
        <v>1090</v>
      </c>
      <c r="C347" s="83" t="s">
        <v>1091</v>
      </c>
      <c r="D347" s="96" t="s">
        <v>29</v>
      </c>
      <c r="E347" s="96" t="s">
        <v>882</v>
      </c>
      <c r="F347" s="83"/>
      <c r="G347" s="96" t="s">
        <v>943</v>
      </c>
      <c r="H347" s="83" t="s">
        <v>1078</v>
      </c>
      <c r="I347" s="83" t="s">
        <v>915</v>
      </c>
      <c r="J347" s="83"/>
      <c r="K347" s="93">
        <v>3.7700000001523373</v>
      </c>
      <c r="L347" s="96" t="s">
        <v>125</v>
      </c>
      <c r="M347" s="97">
        <v>6.8750000000000006E-2</v>
      </c>
      <c r="N347" s="97">
        <v>5.02000000006377E-2</v>
      </c>
      <c r="O347" s="93">
        <v>731.21599999999989</v>
      </c>
      <c r="P347" s="95">
        <v>110.8633</v>
      </c>
      <c r="Q347" s="83"/>
      <c r="R347" s="93">
        <v>2.8226837409999992</v>
      </c>
      <c r="S347" s="94">
        <v>9.7495466666666646E-7</v>
      </c>
      <c r="T347" s="94">
        <v>1.5895225627252838E-3</v>
      </c>
      <c r="U347" s="94">
        <f>R347/'סכום נכסי הקרן'!$C$42</f>
        <v>7.3079533324963536E-4</v>
      </c>
    </row>
    <row r="348" spans="2:21">
      <c r="B348" s="86" t="s">
        <v>1092</v>
      </c>
      <c r="C348" s="83" t="s">
        <v>1093</v>
      </c>
      <c r="D348" s="96" t="s">
        <v>29</v>
      </c>
      <c r="E348" s="96" t="s">
        <v>882</v>
      </c>
      <c r="F348" s="83"/>
      <c r="G348" s="96" t="s">
        <v>965</v>
      </c>
      <c r="H348" s="83" t="s">
        <v>1078</v>
      </c>
      <c r="I348" s="83" t="s">
        <v>915</v>
      </c>
      <c r="J348" s="83"/>
      <c r="K348" s="93">
        <v>2.620000000090891</v>
      </c>
      <c r="L348" s="96" t="s">
        <v>125</v>
      </c>
      <c r="M348" s="97">
        <v>4.6249999999999999E-2</v>
      </c>
      <c r="N348" s="97">
        <v>3.3999999997521152E-2</v>
      </c>
      <c r="O348" s="93">
        <v>662.0684</v>
      </c>
      <c r="P348" s="95">
        <v>104.9956</v>
      </c>
      <c r="Q348" s="83"/>
      <c r="R348" s="93">
        <v>2.4204858189999996</v>
      </c>
      <c r="S348" s="94">
        <v>4.4137893333333335E-7</v>
      </c>
      <c r="T348" s="94">
        <v>1.363035031580992E-3</v>
      </c>
      <c r="U348" s="94">
        <f>R348/'סכום נכסי הקרן'!$C$42</f>
        <v>6.2666593321413183E-4</v>
      </c>
    </row>
    <row r="349" spans="2:21">
      <c r="B349" s="86" t="s">
        <v>1094</v>
      </c>
      <c r="C349" s="83" t="s">
        <v>1095</v>
      </c>
      <c r="D349" s="96" t="s">
        <v>29</v>
      </c>
      <c r="E349" s="96" t="s">
        <v>882</v>
      </c>
      <c r="F349" s="83"/>
      <c r="G349" s="96" t="s">
        <v>965</v>
      </c>
      <c r="H349" s="83" t="s">
        <v>1078</v>
      </c>
      <c r="I349" s="83" t="s">
        <v>915</v>
      </c>
      <c r="J349" s="83"/>
      <c r="K349" s="93">
        <v>7.9999999113444395E-2</v>
      </c>
      <c r="L349" s="96" t="s">
        <v>125</v>
      </c>
      <c r="M349" s="97">
        <v>4.6249999999999999E-2</v>
      </c>
      <c r="N349" s="97">
        <v>-3.1199999986701674E-2</v>
      </c>
      <c r="O349" s="93">
        <v>125.16510399999997</v>
      </c>
      <c r="P349" s="95">
        <v>103.52419999999999</v>
      </c>
      <c r="Q349" s="83"/>
      <c r="R349" s="93">
        <v>0.45118432999999986</v>
      </c>
      <c r="S349" s="94">
        <v>2.5033020799999995E-7</v>
      </c>
      <c r="T349" s="94">
        <v>2.5407298099539027E-4</v>
      </c>
      <c r="U349" s="94">
        <f>R349/'סכום נכסי הקרן'!$C$42</f>
        <v>1.1681202467356525E-4</v>
      </c>
    </row>
    <row r="350" spans="2:21">
      <c r="B350" s="86" t="s">
        <v>1096</v>
      </c>
      <c r="C350" s="83" t="s">
        <v>1097</v>
      </c>
      <c r="D350" s="96" t="s">
        <v>29</v>
      </c>
      <c r="E350" s="96" t="s">
        <v>882</v>
      </c>
      <c r="F350" s="83"/>
      <c r="G350" s="96" t="s">
        <v>900</v>
      </c>
      <c r="H350" s="83" t="s">
        <v>1078</v>
      </c>
      <c r="I350" s="83" t="s">
        <v>915</v>
      </c>
      <c r="J350" s="83"/>
      <c r="K350" s="93">
        <v>4.6600000003466384</v>
      </c>
      <c r="L350" s="96" t="s">
        <v>125</v>
      </c>
      <c r="M350" s="97">
        <v>4.8750000000000002E-2</v>
      </c>
      <c r="N350" s="97">
        <v>3.7500000004609541E-2</v>
      </c>
      <c r="O350" s="93">
        <v>729.40385599999991</v>
      </c>
      <c r="P350" s="95">
        <v>106.7714</v>
      </c>
      <c r="Q350" s="83"/>
      <c r="R350" s="93">
        <v>2.7117625409999997</v>
      </c>
      <c r="S350" s="94">
        <v>2.0840110171428567E-6</v>
      </c>
      <c r="T350" s="94">
        <v>1.5270601098746146E-3</v>
      </c>
      <c r="U350" s="94">
        <f>R350/'סכום נכסי הקרן'!$C$42</f>
        <v>7.0207773582948248E-4</v>
      </c>
    </row>
    <row r="351" spans="2:21">
      <c r="B351" s="86" t="s">
        <v>1098</v>
      </c>
      <c r="C351" s="83" t="s">
        <v>1099</v>
      </c>
      <c r="D351" s="96" t="s">
        <v>29</v>
      </c>
      <c r="E351" s="96" t="s">
        <v>882</v>
      </c>
      <c r="F351" s="83"/>
      <c r="G351" s="96" t="s">
        <v>900</v>
      </c>
      <c r="H351" s="83" t="s">
        <v>1100</v>
      </c>
      <c r="I351" s="83" t="s">
        <v>915</v>
      </c>
      <c r="J351" s="83"/>
      <c r="K351" s="93">
        <v>2.4900000003912495</v>
      </c>
      <c r="L351" s="96" t="s">
        <v>125</v>
      </c>
      <c r="M351" s="97">
        <v>0.05</v>
      </c>
      <c r="N351" s="97">
        <v>3.5000000006449171E-2</v>
      </c>
      <c r="O351" s="93">
        <v>635.83999999999992</v>
      </c>
      <c r="P351" s="95">
        <v>105.0536</v>
      </c>
      <c r="Q351" s="83"/>
      <c r="R351" s="93">
        <v>2.3258803409999995</v>
      </c>
      <c r="S351" s="94">
        <v>8.4778666666666657E-7</v>
      </c>
      <c r="T351" s="94">
        <v>1.3097603626359207E-3</v>
      </c>
      <c r="U351" s="94">
        <f>R351/'סכום נכסי הקרן'!$C$42</f>
        <v>6.021724907437552E-4</v>
      </c>
    </row>
    <row r="352" spans="2:21">
      <c r="B352" s="86" t="s">
        <v>1101</v>
      </c>
      <c r="C352" s="83" t="s">
        <v>1102</v>
      </c>
      <c r="D352" s="96" t="s">
        <v>29</v>
      </c>
      <c r="E352" s="96" t="s">
        <v>882</v>
      </c>
      <c r="F352" s="83"/>
      <c r="G352" s="96" t="s">
        <v>894</v>
      </c>
      <c r="H352" s="83" t="s">
        <v>1103</v>
      </c>
      <c r="I352" s="83" t="s">
        <v>886</v>
      </c>
      <c r="J352" s="83"/>
      <c r="K352" s="93">
        <v>3.979999998976262</v>
      </c>
      <c r="L352" s="96" t="s">
        <v>125</v>
      </c>
      <c r="M352" s="97">
        <v>0.08</v>
      </c>
      <c r="N352" s="97">
        <v>6.3399999975555663E-2</v>
      </c>
      <c r="O352" s="93">
        <v>257.51519999999999</v>
      </c>
      <c r="P352" s="95">
        <v>106.7593</v>
      </c>
      <c r="Q352" s="83"/>
      <c r="R352" s="93">
        <v>0.95727670099999984</v>
      </c>
      <c r="S352" s="94">
        <v>1.287576E-7</v>
      </c>
      <c r="T352" s="94">
        <v>5.3906602886785303E-4</v>
      </c>
      <c r="U352" s="94">
        <f>R352/'סכום נכסי הקרן'!$C$42</f>
        <v>2.4783979004022847E-4</v>
      </c>
    </row>
    <row r="353" spans="2:21">
      <c r="B353" s="86" t="s">
        <v>1104</v>
      </c>
      <c r="C353" s="83" t="s">
        <v>1105</v>
      </c>
      <c r="D353" s="96" t="s">
        <v>29</v>
      </c>
      <c r="E353" s="96" t="s">
        <v>882</v>
      </c>
      <c r="F353" s="83"/>
      <c r="G353" s="96" t="s">
        <v>894</v>
      </c>
      <c r="H353" s="83" t="s">
        <v>1103</v>
      </c>
      <c r="I353" s="83" t="s">
        <v>886</v>
      </c>
      <c r="J353" s="83"/>
      <c r="K353" s="93">
        <v>3.4399999996394341</v>
      </c>
      <c r="L353" s="96" t="s">
        <v>125</v>
      </c>
      <c r="M353" s="97">
        <v>7.7499999999999999E-2</v>
      </c>
      <c r="N353" s="97">
        <v>6.5499999990127358E-2</v>
      </c>
      <c r="O353" s="93">
        <v>642.19839999999988</v>
      </c>
      <c r="P353" s="95">
        <v>104.1829</v>
      </c>
      <c r="Q353" s="83"/>
      <c r="R353" s="93">
        <v>2.3296704859999995</v>
      </c>
      <c r="S353" s="94">
        <v>2.5687935999999996E-7</v>
      </c>
      <c r="T353" s="94">
        <v>1.3118946864023396E-3</v>
      </c>
      <c r="U353" s="94">
        <f>R353/'סכום נכסי הקרן'!$C$42</f>
        <v>6.0315376265817732E-4</v>
      </c>
    </row>
    <row r="354" spans="2:21">
      <c r="B354" s="86" t="s">
        <v>1106</v>
      </c>
      <c r="C354" s="83" t="s">
        <v>1107</v>
      </c>
      <c r="D354" s="96" t="s">
        <v>29</v>
      </c>
      <c r="E354" s="96" t="s">
        <v>882</v>
      </c>
      <c r="F354" s="83"/>
      <c r="G354" s="96" t="s">
        <v>894</v>
      </c>
      <c r="H354" s="83" t="s">
        <v>1103</v>
      </c>
      <c r="I354" s="83" t="s">
        <v>886</v>
      </c>
      <c r="J354" s="83"/>
      <c r="K354" s="93">
        <v>4.7200000000515496</v>
      </c>
      <c r="L354" s="96" t="s">
        <v>125</v>
      </c>
      <c r="M354" s="97">
        <v>0.08</v>
      </c>
      <c r="N354" s="97">
        <v>5.860000000186863E-2</v>
      </c>
      <c r="O354" s="93">
        <v>794.79999999999984</v>
      </c>
      <c r="P354" s="95">
        <v>112.155</v>
      </c>
      <c r="Q354" s="83"/>
      <c r="R354" s="93">
        <v>3.1038824469999993</v>
      </c>
      <c r="S354" s="94">
        <v>6.9113043478260858E-7</v>
      </c>
      <c r="T354" s="94">
        <v>1.7478724626109167E-3</v>
      </c>
      <c r="U354" s="94">
        <f>R354/'סכום נכסי הקרן'!$C$42</f>
        <v>8.0359792855130873E-4</v>
      </c>
    </row>
    <row r="355" spans="2:21">
      <c r="B355" s="86" t="s">
        <v>1108</v>
      </c>
      <c r="C355" s="83" t="s">
        <v>1109</v>
      </c>
      <c r="D355" s="96" t="s">
        <v>29</v>
      </c>
      <c r="E355" s="96" t="s">
        <v>882</v>
      </c>
      <c r="F355" s="83"/>
      <c r="G355" s="96" t="s">
        <v>884</v>
      </c>
      <c r="H355" s="83" t="s">
        <v>1103</v>
      </c>
      <c r="I355" s="83" t="s">
        <v>886</v>
      </c>
      <c r="J355" s="83"/>
      <c r="K355" s="93">
        <v>2.769999999947351</v>
      </c>
      <c r="L355" s="96" t="s">
        <v>125</v>
      </c>
      <c r="M355" s="97">
        <v>7.7499999999999999E-2</v>
      </c>
      <c r="N355" s="97">
        <v>5.7500000003589735E-2</v>
      </c>
      <c r="O355" s="93">
        <v>549.48497999999984</v>
      </c>
      <c r="P355" s="95">
        <v>109.1986</v>
      </c>
      <c r="Q355" s="83"/>
      <c r="R355" s="93">
        <v>2.0893043429999993</v>
      </c>
      <c r="S355" s="94">
        <v>1.2210777333333329E-6</v>
      </c>
      <c r="T355" s="94">
        <v>1.1765386059232716E-3</v>
      </c>
      <c r="U355" s="94">
        <f>R355/'סכום נכסי הקרן'!$C$42</f>
        <v>5.4092275426565243E-4</v>
      </c>
    </row>
    <row r="356" spans="2:21">
      <c r="B356" s="86" t="s">
        <v>1110</v>
      </c>
      <c r="C356" s="83" t="s">
        <v>1111</v>
      </c>
      <c r="D356" s="96" t="s">
        <v>29</v>
      </c>
      <c r="E356" s="96" t="s">
        <v>882</v>
      </c>
      <c r="F356" s="83"/>
      <c r="G356" s="128" t="s">
        <v>1110</v>
      </c>
      <c r="H356" s="83" t="s">
        <v>1112</v>
      </c>
      <c r="I356" s="83"/>
      <c r="J356" s="83"/>
      <c r="K356" s="93">
        <v>4.3899999994512022</v>
      </c>
      <c r="L356" s="96" t="s">
        <v>125</v>
      </c>
      <c r="M356" s="97">
        <v>4.8000000000000001E-2</v>
      </c>
      <c r="N356" s="97">
        <v>4.7300000000096265E-2</v>
      </c>
      <c r="O356" s="93">
        <v>295.91993600000001</v>
      </c>
      <c r="P356" s="95">
        <v>100.8</v>
      </c>
      <c r="Q356" s="83"/>
      <c r="R356" s="93">
        <v>1.0386363630000002</v>
      </c>
      <c r="S356" s="94">
        <v>5.91839872E-7</v>
      </c>
      <c r="T356" s="94">
        <v>5.8488165339789264E-4</v>
      </c>
      <c r="U356" s="94">
        <f>R356/'סכום נכסי הקרן'!$C$42</f>
        <v>2.6890387895700665E-4</v>
      </c>
    </row>
    <row r="357" spans="2:21">
      <c r="B357" s="12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2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2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23" t="s">
        <v>203</v>
      </c>
      <c r="C360" s="126"/>
      <c r="D360" s="126"/>
      <c r="E360" s="126"/>
      <c r="F360" s="126"/>
      <c r="G360" s="126"/>
      <c r="H360" s="126"/>
      <c r="I360" s="126"/>
      <c r="J360" s="126"/>
      <c r="K360" s="126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23" t="s">
        <v>109</v>
      </c>
      <c r="C361" s="126"/>
      <c r="D361" s="126"/>
      <c r="E361" s="126"/>
      <c r="F361" s="126"/>
      <c r="G361" s="126"/>
      <c r="H361" s="126"/>
      <c r="I361" s="126"/>
      <c r="J361" s="126"/>
      <c r="K361" s="126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23" t="s">
        <v>185</v>
      </c>
      <c r="C362" s="126"/>
      <c r="D362" s="126"/>
      <c r="E362" s="126"/>
      <c r="F362" s="126"/>
      <c r="G362" s="126"/>
      <c r="H362" s="126"/>
      <c r="I362" s="126"/>
      <c r="J362" s="126"/>
      <c r="K362" s="126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23" t="s">
        <v>193</v>
      </c>
      <c r="C363" s="126"/>
      <c r="D363" s="126"/>
      <c r="E363" s="126"/>
      <c r="F363" s="126"/>
      <c r="G363" s="126"/>
      <c r="H363" s="126"/>
      <c r="I363" s="126"/>
      <c r="J363" s="126"/>
      <c r="K363" s="126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45" t="s">
        <v>199</v>
      </c>
      <c r="C364" s="145"/>
      <c r="D364" s="145"/>
      <c r="E364" s="145"/>
      <c r="F364" s="145"/>
      <c r="G364" s="145"/>
      <c r="H364" s="145"/>
      <c r="I364" s="145"/>
      <c r="J364" s="145"/>
      <c r="K364" s="14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2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2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2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2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2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2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2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2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2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2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2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2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2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2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2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2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2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2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2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2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2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2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2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2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2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2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2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2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2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2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2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2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2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2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2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2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2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2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2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2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2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2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2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2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2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2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2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2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2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2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2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2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2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2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2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2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2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2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2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2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2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2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2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2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2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2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2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2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2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2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2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2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2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2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2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2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2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2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2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2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2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2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2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2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2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2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B451" s="12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</row>
    <row r="452" spans="2:21">
      <c r="B452" s="12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</row>
    <row r="453" spans="2:21">
      <c r="B453" s="12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</row>
    <row r="454" spans="2:21">
      <c r="B454" s="12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</row>
    <row r="455" spans="2:21">
      <c r="B455" s="12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</row>
    <row r="456" spans="2:21">
      <c r="B456" s="12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</row>
    <row r="457" spans="2:21">
      <c r="B457" s="12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</row>
    <row r="458" spans="2:21">
      <c r="B458" s="12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</row>
    <row r="459" spans="2:21">
      <c r="B459" s="12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</row>
    <row r="460" spans="2:21">
      <c r="B460" s="12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</row>
    <row r="461" spans="2:21">
      <c r="B461" s="12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</row>
    <row r="462" spans="2:21">
      <c r="B462" s="12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</row>
    <row r="463" spans="2:21">
      <c r="B463" s="12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</row>
    <row r="464" spans="2:21">
      <c r="B464" s="12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</row>
    <row r="465" spans="2:21">
      <c r="B465" s="12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</row>
    <row r="466" spans="2:21">
      <c r="B466" s="12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</row>
    <row r="467" spans="2:21">
      <c r="B467" s="12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</row>
    <row r="468" spans="2:21">
      <c r="B468" s="12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</row>
    <row r="469" spans="2:21">
      <c r="B469" s="12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</row>
    <row r="470" spans="2:21">
      <c r="B470" s="12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</row>
    <row r="471" spans="2:21">
      <c r="B471" s="12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</row>
    <row r="472" spans="2:21">
      <c r="B472" s="12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</row>
    <row r="473" spans="2:21">
      <c r="B473" s="12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</row>
    <row r="474" spans="2:21">
      <c r="B474" s="12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</row>
    <row r="475" spans="2:21">
      <c r="B475" s="12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</row>
    <row r="476" spans="2:21">
      <c r="B476" s="12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</row>
    <row r="477" spans="2:21">
      <c r="B477" s="12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</row>
    <row r="478" spans="2:21">
      <c r="B478" s="12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</row>
    <row r="479" spans="2:21">
      <c r="B479" s="12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</row>
    <row r="480" spans="2:21">
      <c r="B480" s="12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</row>
    <row r="481" spans="2:21">
      <c r="B481" s="12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</row>
    <row r="482" spans="2:21">
      <c r="B482" s="12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</row>
    <row r="483" spans="2:21">
      <c r="B483" s="12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</row>
    <row r="484" spans="2:21">
      <c r="B484" s="12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</row>
    <row r="485" spans="2:21">
      <c r="B485" s="12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</row>
    <row r="486" spans="2:21">
      <c r="B486" s="12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</row>
    <row r="487" spans="2:21">
      <c r="B487" s="12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</row>
    <row r="488" spans="2:21">
      <c r="B488" s="12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</row>
    <row r="489" spans="2:21">
      <c r="B489" s="12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</row>
    <row r="490" spans="2:21">
      <c r="B490" s="12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</row>
    <row r="491" spans="2:21">
      <c r="B491" s="12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</row>
    <row r="492" spans="2:21">
      <c r="B492" s="12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</row>
    <row r="493" spans="2:21">
      <c r="B493" s="12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</row>
    <row r="494" spans="2:21">
      <c r="B494" s="12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</row>
    <row r="495" spans="2:21">
      <c r="B495" s="12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</row>
    <row r="496" spans="2:21">
      <c r="B496" s="12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</row>
    <row r="497" spans="2:21">
      <c r="B497" s="12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>
      <c r="B498" s="12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</row>
    <row r="499" spans="2:21">
      <c r="B499" s="12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</row>
    <row r="500" spans="2:21">
      <c r="B500" s="12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</row>
    <row r="501" spans="2:21">
      <c r="B501" s="12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</row>
    <row r="502" spans="2:21">
      <c r="B502" s="12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</row>
    <row r="503" spans="2:21">
      <c r="B503" s="12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</row>
    <row r="504" spans="2:21">
      <c r="B504" s="12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</row>
    <row r="505" spans="2:21">
      <c r="B505" s="12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</row>
    <row r="506" spans="2:21">
      <c r="B506" s="12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</row>
    <row r="507" spans="2:21">
      <c r="B507" s="12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</row>
    <row r="508" spans="2:21">
      <c r="B508" s="12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</row>
    <row r="509" spans="2:21">
      <c r="B509" s="12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</row>
    <row r="510" spans="2:21">
      <c r="B510" s="12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</row>
    <row r="511" spans="2:21">
      <c r="B511" s="12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</row>
    <row r="512" spans="2:21">
      <c r="B512" s="12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</row>
    <row r="513" spans="2:21">
      <c r="B513" s="12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</row>
    <row r="514" spans="2:21">
      <c r="B514" s="12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</row>
    <row r="515" spans="2:21">
      <c r="B515" s="12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</row>
    <row r="516" spans="2:21">
      <c r="B516" s="12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</row>
    <row r="517" spans="2:21">
      <c r="B517" s="12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</row>
    <row r="518" spans="2:21">
      <c r="B518" s="12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</row>
    <row r="519" spans="2:21">
      <c r="B519" s="12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</row>
    <row r="520" spans="2:21">
      <c r="B520" s="12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</row>
    <row r="521" spans="2:21">
      <c r="B521" s="12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</row>
    <row r="522" spans="2:21">
      <c r="B522" s="12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</row>
    <row r="523" spans="2:21">
      <c r="B523" s="12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</row>
    <row r="524" spans="2:21">
      <c r="B524" s="12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</row>
    <row r="525" spans="2:21">
      <c r="B525" s="12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</row>
    <row r="526" spans="2:21">
      <c r="B526" s="12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</row>
    <row r="527" spans="2:21">
      <c r="B527" s="12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</row>
    <row r="528" spans="2:21">
      <c r="B528" s="12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</row>
    <row r="529" spans="2:21">
      <c r="B529" s="12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</row>
    <row r="530" spans="2:21">
      <c r="B530" s="12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</row>
    <row r="531" spans="2:21">
      <c r="B531" s="12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</row>
    <row r="532" spans="2:21">
      <c r="B532" s="12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</row>
    <row r="533" spans="2:21">
      <c r="B533" s="12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</row>
    <row r="534" spans="2:21">
      <c r="B534" s="12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</row>
    <row r="535" spans="2:21">
      <c r="B535" s="12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</row>
    <row r="536" spans="2:21">
      <c r="B536" s="12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</row>
    <row r="537" spans="2:21">
      <c r="B537" s="12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</row>
    <row r="538" spans="2:21">
      <c r="B538" s="12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</row>
    <row r="539" spans="2:21">
      <c r="B539" s="12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</row>
    <row r="540" spans="2:21">
      <c r="B540" s="12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</row>
    <row r="541" spans="2:21">
      <c r="B541" s="12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</row>
    <row r="542" spans="2:21">
      <c r="B542" s="12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</row>
    <row r="543" spans="2:21">
      <c r="B543" s="12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</row>
    <row r="544" spans="2:21">
      <c r="B544" s="12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</row>
    <row r="545" spans="2:21">
      <c r="B545" s="12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</row>
    <row r="546" spans="2:21">
      <c r="B546" s="12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</row>
    <row r="547" spans="2:21">
      <c r="B547" s="12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</row>
    <row r="548" spans="2:21">
      <c r="B548" s="12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</row>
    <row r="549" spans="2:21">
      <c r="B549" s="12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</row>
    <row r="550" spans="2:21">
      <c r="B550" s="12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</row>
    <row r="551" spans="2:21">
      <c r="B551" s="12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</row>
    <row r="552" spans="2:21">
      <c r="B552" s="12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</row>
    <row r="553" spans="2:21">
      <c r="B553" s="12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</row>
    <row r="554" spans="2:21">
      <c r="B554" s="12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</row>
    <row r="555" spans="2:21">
      <c r="B555" s="12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</row>
    <row r="556" spans="2:21">
      <c r="B556" s="12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</row>
    <row r="557" spans="2:21">
      <c r="B557" s="12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</row>
    <row r="558" spans="2:21">
      <c r="B558" s="12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</row>
    <row r="559" spans="2:21">
      <c r="B559" s="12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</row>
    <row r="560" spans="2:21">
      <c r="B560" s="12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</row>
    <row r="561" spans="2:21">
      <c r="B561" s="12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</row>
    <row r="562" spans="2:21">
      <c r="B562" s="12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</row>
    <row r="563" spans="2:21">
      <c r="B563" s="12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</row>
    <row r="564" spans="2:21">
      <c r="B564" s="12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</row>
    <row r="565" spans="2:21">
      <c r="B565" s="12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</row>
    <row r="566" spans="2:21">
      <c r="B566" s="12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</row>
    <row r="567" spans="2:21">
      <c r="B567" s="12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</row>
    <row r="568" spans="2:21">
      <c r="B568" s="12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</row>
    <row r="569" spans="2:21">
      <c r="B569" s="12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</row>
    <row r="570" spans="2:21">
      <c r="B570" s="12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</row>
    <row r="571" spans="2:21">
      <c r="B571" s="12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</row>
    <row r="572" spans="2:21">
      <c r="B572" s="12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</row>
    <row r="573" spans="2:21">
      <c r="B573" s="12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</row>
    <row r="574" spans="2:21">
      <c r="B574" s="12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</row>
    <row r="575" spans="2:21">
      <c r="B575" s="12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</row>
    <row r="576" spans="2:21">
      <c r="B576" s="12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</row>
    <row r="577" spans="2:21">
      <c r="B577" s="12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</row>
    <row r="578" spans="2:21">
      <c r="B578" s="12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</row>
    <row r="579" spans="2:21">
      <c r="B579" s="12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</row>
    <row r="580" spans="2:21">
      <c r="B580" s="12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</row>
    <row r="581" spans="2:21">
      <c r="B581" s="12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</row>
    <row r="582" spans="2:21">
      <c r="B582" s="12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</row>
    <row r="583" spans="2:21">
      <c r="B583" s="12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</row>
    <row r="584" spans="2:21">
      <c r="B584" s="12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</row>
    <row r="585" spans="2:21">
      <c r="B585" s="12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</row>
    <row r="586" spans="2:21">
      <c r="B586" s="12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</row>
    <row r="587" spans="2:21">
      <c r="B587" s="12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</row>
    <row r="588" spans="2:21">
      <c r="B588" s="12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</row>
    <row r="589" spans="2:21">
      <c r="B589" s="12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</row>
    <row r="590" spans="2:21">
      <c r="B590" s="12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</row>
    <row r="591" spans="2:21">
      <c r="B591" s="12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</row>
    <row r="592" spans="2:21">
      <c r="B592" s="12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</row>
    <row r="593" spans="2:21">
      <c r="B593" s="12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</row>
    <row r="594" spans="2:21">
      <c r="B594" s="12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</row>
    <row r="595" spans="2:21">
      <c r="B595" s="12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</row>
    <row r="596" spans="2:21">
      <c r="B596" s="12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</row>
    <row r="597" spans="2:21">
      <c r="B597" s="12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</row>
    <row r="598" spans="2:21">
      <c r="B598" s="12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</row>
    <row r="599" spans="2:21">
      <c r="B599" s="12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</row>
    <row r="600" spans="2:21">
      <c r="B600" s="12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</row>
    <row r="601" spans="2:21">
      <c r="B601" s="12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</row>
    <row r="602" spans="2:21">
      <c r="B602" s="12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</row>
    <row r="603" spans="2:21">
      <c r="B603" s="12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</row>
    <row r="604" spans="2:21">
      <c r="B604" s="12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</row>
    <row r="605" spans="2:21">
      <c r="B605" s="12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</row>
    <row r="606" spans="2:21">
      <c r="B606" s="12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</row>
    <row r="607" spans="2:21">
      <c r="B607" s="12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</row>
    <row r="608" spans="2:21">
      <c r="B608" s="12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</row>
    <row r="609" spans="2:21">
      <c r="B609" s="12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</row>
    <row r="610" spans="2:21">
      <c r="B610" s="12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</row>
    <row r="611" spans="2:21">
      <c r="B611" s="12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</row>
    <row r="612" spans="2:21">
      <c r="B612" s="12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</row>
    <row r="613" spans="2:21">
      <c r="B613" s="12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</row>
    <row r="614" spans="2:21">
      <c r="B614" s="12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</row>
    <row r="615" spans="2:21">
      <c r="B615" s="12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</row>
    <row r="616" spans="2:21">
      <c r="B616" s="12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</row>
    <row r="617" spans="2:21">
      <c r="B617" s="12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</row>
    <row r="618" spans="2:21">
      <c r="B618" s="12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</row>
    <row r="619" spans="2:21">
      <c r="B619" s="12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</row>
    <row r="620" spans="2:21">
      <c r="B620" s="12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</row>
    <row r="621" spans="2:21">
      <c r="B621" s="12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</row>
    <row r="622" spans="2:21">
      <c r="B622" s="12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</row>
    <row r="623" spans="2:21">
      <c r="B623" s="12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</row>
    <row r="624" spans="2:21">
      <c r="B624" s="12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</row>
    <row r="625" spans="2:21">
      <c r="B625" s="12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</row>
    <row r="626" spans="2:21">
      <c r="B626" s="12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</row>
    <row r="627" spans="2:21">
      <c r="B627" s="12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</row>
    <row r="628" spans="2:21">
      <c r="B628" s="12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</row>
    <row r="629" spans="2:21">
      <c r="B629" s="12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</row>
    <row r="630" spans="2:21">
      <c r="B630" s="12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</row>
    <row r="631" spans="2:21">
      <c r="B631" s="12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</row>
    <row r="632" spans="2:21">
      <c r="B632" s="12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</row>
    <row r="633" spans="2:21">
      <c r="B633" s="12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</row>
    <row r="634" spans="2:21">
      <c r="B634" s="12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</row>
    <row r="635" spans="2:21">
      <c r="B635" s="12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</row>
    <row r="636" spans="2:21">
      <c r="B636" s="12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</row>
    <row r="637" spans="2:21">
      <c r="B637" s="12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</row>
    <row r="638" spans="2:21">
      <c r="B638" s="12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</row>
    <row r="639" spans="2:21">
      <c r="B639" s="12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</row>
    <row r="640" spans="2:21">
      <c r="B640" s="12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</row>
    <row r="641" spans="2:21">
      <c r="B641" s="12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</row>
    <row r="642" spans="2:21">
      <c r="B642" s="12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</row>
    <row r="643" spans="2:21">
      <c r="B643" s="12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</row>
    <row r="644" spans="2:21">
      <c r="B644" s="12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</row>
    <row r="645" spans="2:21">
      <c r="B645" s="12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</row>
    <row r="646" spans="2:21">
      <c r="B646" s="12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</row>
    <row r="647" spans="2:21">
      <c r="B647" s="12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</row>
    <row r="648" spans="2:21">
      <c r="B648" s="12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</row>
    <row r="649" spans="2:21">
      <c r="B649" s="12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</row>
    <row r="650" spans="2:21">
      <c r="B650" s="12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</row>
    <row r="651" spans="2:21">
      <c r="B651" s="12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</row>
    <row r="652" spans="2:21">
      <c r="B652" s="12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</row>
    <row r="653" spans="2:21">
      <c r="B653" s="12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</row>
    <row r="654" spans="2:21">
      <c r="B654" s="12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</row>
    <row r="655" spans="2:21">
      <c r="B655" s="12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</row>
    <row r="656" spans="2:21">
      <c r="B656" s="12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</row>
    <row r="657" spans="2:21">
      <c r="B657" s="12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</row>
    <row r="658" spans="2:21">
      <c r="B658" s="12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</row>
    <row r="659" spans="2:21">
      <c r="B659" s="12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</row>
    <row r="660" spans="2:21">
      <c r="B660" s="12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</row>
    <row r="661" spans="2:21">
      <c r="B661" s="12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</row>
    <row r="662" spans="2:21">
      <c r="B662" s="12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</row>
    <row r="663" spans="2:21">
      <c r="B663" s="12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</row>
    <row r="664" spans="2:21">
      <c r="B664" s="12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</row>
    <row r="665" spans="2:21">
      <c r="B665" s="12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</row>
    <row r="666" spans="2:21">
      <c r="B666" s="12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</row>
    <row r="667" spans="2:21">
      <c r="B667" s="12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</row>
    <row r="668" spans="2:21">
      <c r="B668" s="12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</row>
    <row r="669" spans="2:21">
      <c r="B669" s="12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</row>
    <row r="670" spans="2:21">
      <c r="B670" s="12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</row>
    <row r="671" spans="2:21">
      <c r="B671" s="12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</row>
    <row r="672" spans="2:21">
      <c r="B672" s="12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</row>
    <row r="673" spans="2:21">
      <c r="B673" s="12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</row>
    <row r="674" spans="2:21">
      <c r="B674" s="12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</row>
    <row r="675" spans="2:21">
      <c r="B675" s="12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</row>
    <row r="676" spans="2:21">
      <c r="B676" s="12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</row>
    <row r="677" spans="2:21">
      <c r="B677" s="12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</row>
    <row r="678" spans="2:21">
      <c r="B678" s="12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</row>
    <row r="679" spans="2:21">
      <c r="B679" s="12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</row>
    <row r="680" spans="2:21">
      <c r="B680" s="12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</row>
    <row r="681" spans="2:21">
      <c r="B681" s="12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</row>
    <row r="682" spans="2:21">
      <c r="B682" s="12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</row>
    <row r="683" spans="2:21">
      <c r="B683" s="12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</row>
    <row r="684" spans="2:21">
      <c r="B684" s="12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</row>
    <row r="685" spans="2:21">
      <c r="B685" s="12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</row>
    <row r="686" spans="2:21">
      <c r="B686" s="12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</row>
    <row r="687" spans="2:21">
      <c r="B687" s="12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</row>
    <row r="688" spans="2:21">
      <c r="B688" s="12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</row>
    <row r="689" spans="2:21">
      <c r="B689" s="12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</row>
    <row r="690" spans="2:21">
      <c r="B690" s="12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</row>
    <row r="691" spans="2:21">
      <c r="B691" s="12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</row>
    <row r="692" spans="2:21">
      <c r="B692" s="12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</row>
    <row r="693" spans="2:21">
      <c r="B693" s="12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</row>
    <row r="694" spans="2:21">
      <c r="B694" s="12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</row>
    <row r="695" spans="2:21">
      <c r="B695" s="12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</row>
    <row r="696" spans="2:21">
      <c r="B696" s="12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</row>
    <row r="697" spans="2:21">
      <c r="B697" s="12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</row>
    <row r="698" spans="2:21">
      <c r="B698" s="12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</row>
    <row r="699" spans="2:21">
      <c r="B699" s="12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</row>
    <row r="700" spans="2:21">
      <c r="B700" s="12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</row>
    <row r="701" spans="2:21">
      <c r="B701" s="12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</row>
    <row r="702" spans="2:21">
      <c r="B702" s="12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</row>
    <row r="703" spans="2:21">
      <c r="B703" s="12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</row>
    <row r="704" spans="2:21">
      <c r="B704" s="12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</row>
    <row r="705" spans="2:21">
      <c r="B705" s="12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</row>
    <row r="706" spans="2:21">
      <c r="B706" s="12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</row>
    <row r="707" spans="2:21">
      <c r="B707" s="12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</row>
    <row r="708" spans="2:21">
      <c r="B708" s="12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</row>
    <row r="709" spans="2:21">
      <c r="B709" s="12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</row>
    <row r="710" spans="2:21">
      <c r="B710" s="12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</row>
    <row r="711" spans="2:21">
      <c r="B711" s="12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</row>
    <row r="712" spans="2:21">
      <c r="B712" s="12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</row>
    <row r="713" spans="2:21">
      <c r="B713" s="12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</row>
    <row r="714" spans="2:21">
      <c r="B714" s="12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</row>
    <row r="715" spans="2:21">
      <c r="B715" s="12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</row>
    <row r="716" spans="2:21">
      <c r="B716" s="12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</row>
    <row r="717" spans="2:21">
      <c r="B717" s="12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</row>
    <row r="718" spans="2:21">
      <c r="B718" s="12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</row>
    <row r="719" spans="2:21">
      <c r="B719" s="12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</row>
    <row r="720" spans="2:21">
      <c r="B720" s="12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</row>
    <row r="721" spans="2:21">
      <c r="B721" s="12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</row>
    <row r="722" spans="2:21">
      <c r="B722" s="12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</row>
    <row r="723" spans="2:21">
      <c r="B723" s="12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</row>
    <row r="724" spans="2:21">
      <c r="B724" s="12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</row>
    <row r="725" spans="2:21">
      <c r="B725" s="12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</row>
    <row r="726" spans="2:21">
      <c r="B726" s="12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</row>
    <row r="727" spans="2:21">
      <c r="B727" s="12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</row>
    <row r="728" spans="2:21">
      <c r="B728" s="12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</row>
    <row r="729" spans="2:21">
      <c r="B729" s="12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</row>
    <row r="730" spans="2:21">
      <c r="B730" s="12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</row>
    <row r="731" spans="2:21">
      <c r="B731" s="12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</row>
    <row r="732" spans="2:21">
      <c r="B732" s="12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</row>
    <row r="733" spans="2:21">
      <c r="B733" s="12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autoFilter ref="B11:U607"/>
  <mergeCells count="3">
    <mergeCell ref="B6:U6"/>
    <mergeCell ref="B7:U7"/>
    <mergeCell ref="B364:K364"/>
  </mergeCells>
  <phoneticPr fontId="3" type="noConversion"/>
  <conditionalFormatting sqref="B12:B356">
    <cfRule type="cellIs" dxfId="13" priority="2" operator="equal">
      <formula>"NR3"</formula>
    </cfRule>
  </conditionalFormatting>
  <conditionalFormatting sqref="B12:B356">
    <cfRule type="containsText" dxfId="1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G556:G828">
      <formula1>#REF!</formula1>
    </dataValidation>
    <dataValidation type="list" allowBlank="1" showInputMessage="1" showErrorMessage="1" sqref="I12:I35 I365:I828 I37:I363">
      <formula1>#REF!</formula1>
    </dataValidation>
    <dataValidation type="list" allowBlank="1" showInputMessage="1" showErrorMessage="1" sqref="E12:E35 E365:E822 E37:E363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35 G357:G363 G314:G355 G37:G312 G365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139</v>
      </c>
      <c r="C1" s="77" t="s" vm="1">
        <v>204</v>
      </c>
    </row>
    <row r="2" spans="2:15">
      <c r="B2" s="56" t="s">
        <v>138</v>
      </c>
      <c r="C2" s="77" t="s">
        <v>205</v>
      </c>
    </row>
    <row r="3" spans="2:15">
      <c r="B3" s="56" t="s">
        <v>140</v>
      </c>
      <c r="C3" s="77" t="s">
        <v>206</v>
      </c>
    </row>
    <row r="4" spans="2:15">
      <c r="B4" s="56" t="s">
        <v>141</v>
      </c>
      <c r="C4" s="77">
        <v>2148</v>
      </c>
    </row>
    <row r="6" spans="2:15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2" t="s">
        <v>112</v>
      </c>
      <c r="C8" s="30" t="s">
        <v>43</v>
      </c>
      <c r="D8" s="30" t="s">
        <v>116</v>
      </c>
      <c r="E8" s="30" t="s">
        <v>179</v>
      </c>
      <c r="F8" s="30" t="s">
        <v>114</v>
      </c>
      <c r="G8" s="30" t="s">
        <v>60</v>
      </c>
      <c r="H8" s="30" t="s">
        <v>98</v>
      </c>
      <c r="I8" s="13" t="s">
        <v>187</v>
      </c>
      <c r="J8" s="13" t="s">
        <v>186</v>
      </c>
      <c r="K8" s="30" t="s">
        <v>202</v>
      </c>
      <c r="L8" s="13" t="s">
        <v>57</v>
      </c>
      <c r="M8" s="13" t="s">
        <v>56</v>
      </c>
      <c r="N8" s="13" t="s">
        <v>142</v>
      </c>
      <c r="O8" s="14" t="s">
        <v>144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194</v>
      </c>
      <c r="J9" s="16"/>
      <c r="K9" s="16" t="s">
        <v>190</v>
      </c>
      <c r="L9" s="16" t="s">
        <v>190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>
      <c r="B12" s="123" t="s">
        <v>203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15">
      <c r="B13" s="123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>
      <c r="B14" s="123" t="s">
        <v>185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15">
      <c r="B15" s="123" t="s">
        <v>193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15">
      <c r="B16" s="123" t="s">
        <v>200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125"/>
      <c r="C111" s="125"/>
      <c r="D111" s="12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25"/>
      <c r="C112" s="125"/>
      <c r="D112" s="12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25"/>
      <c r="C113" s="125"/>
      <c r="D113" s="12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25"/>
      <c r="C114" s="125"/>
      <c r="D114" s="12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25"/>
      <c r="C115" s="125"/>
      <c r="D115" s="12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25"/>
      <c r="C116" s="125"/>
      <c r="D116" s="12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25"/>
      <c r="C117" s="125"/>
      <c r="D117" s="12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25"/>
      <c r="C118" s="125"/>
      <c r="D118" s="12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25"/>
      <c r="C119" s="125"/>
      <c r="D119" s="12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25"/>
      <c r="C120" s="125"/>
      <c r="D120" s="12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25"/>
      <c r="C121" s="125"/>
      <c r="D121" s="12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25"/>
      <c r="C122" s="125"/>
      <c r="D122" s="12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25"/>
      <c r="C123" s="125"/>
      <c r="D123" s="12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25"/>
      <c r="C124" s="125"/>
      <c r="D124" s="12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25"/>
      <c r="C125" s="125"/>
      <c r="D125" s="12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25"/>
      <c r="C126" s="125"/>
      <c r="D126" s="12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25"/>
      <c r="C127" s="125"/>
      <c r="D127" s="12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25"/>
      <c r="C128" s="125"/>
      <c r="D128" s="12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25"/>
      <c r="C129" s="125"/>
      <c r="D129" s="12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25"/>
      <c r="C130" s="125"/>
      <c r="D130" s="12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25"/>
      <c r="C131" s="125"/>
      <c r="D131" s="12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25"/>
      <c r="C132" s="125"/>
      <c r="D132" s="12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25"/>
      <c r="C133" s="125"/>
      <c r="D133" s="12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25"/>
      <c r="C134" s="125"/>
      <c r="D134" s="12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25"/>
      <c r="C135" s="125"/>
      <c r="D135" s="12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25"/>
      <c r="C136" s="125"/>
      <c r="D136" s="12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25"/>
      <c r="C137" s="125"/>
      <c r="D137" s="12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25"/>
      <c r="C138" s="125"/>
      <c r="D138" s="12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25"/>
      <c r="C139" s="125"/>
      <c r="D139" s="12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25"/>
      <c r="C140" s="125"/>
      <c r="D140" s="12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25"/>
      <c r="C141" s="125"/>
      <c r="D141" s="12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25"/>
      <c r="C142" s="125"/>
      <c r="D142" s="12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25"/>
      <c r="C143" s="125"/>
      <c r="D143" s="12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25"/>
      <c r="C144" s="125"/>
      <c r="D144" s="12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25"/>
      <c r="C145" s="125"/>
      <c r="D145" s="12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25"/>
      <c r="C146" s="125"/>
      <c r="D146" s="12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25"/>
      <c r="C147" s="125"/>
      <c r="D147" s="12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25"/>
      <c r="C148" s="125"/>
      <c r="D148" s="12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25"/>
      <c r="C149" s="125"/>
      <c r="D149" s="12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25"/>
      <c r="C150" s="125"/>
      <c r="D150" s="12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25"/>
      <c r="C151" s="125"/>
      <c r="D151" s="12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25"/>
      <c r="C152" s="125"/>
      <c r="D152" s="12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25"/>
      <c r="C153" s="125"/>
      <c r="D153" s="12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25"/>
      <c r="C154" s="125"/>
      <c r="D154" s="12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25"/>
      <c r="C155" s="125"/>
      <c r="D155" s="12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25"/>
      <c r="C156" s="125"/>
      <c r="D156" s="12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25"/>
      <c r="C157" s="125"/>
      <c r="D157" s="12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25"/>
      <c r="C158" s="125"/>
      <c r="D158" s="12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25"/>
      <c r="C159" s="125"/>
      <c r="D159" s="12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25"/>
      <c r="C160" s="125"/>
      <c r="D160" s="12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25"/>
      <c r="C161" s="125"/>
      <c r="D161" s="12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25"/>
      <c r="C162" s="125"/>
      <c r="D162" s="12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25"/>
      <c r="C163" s="125"/>
      <c r="D163" s="12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25"/>
      <c r="C164" s="125"/>
      <c r="D164" s="12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25"/>
      <c r="C165" s="125"/>
      <c r="D165" s="12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25"/>
      <c r="C166" s="125"/>
      <c r="D166" s="12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25"/>
      <c r="C167" s="125"/>
      <c r="D167" s="12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25"/>
      <c r="C168" s="125"/>
      <c r="D168" s="12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25"/>
      <c r="C169" s="125"/>
      <c r="D169" s="12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25"/>
      <c r="C170" s="125"/>
      <c r="D170" s="12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25"/>
      <c r="C171" s="125"/>
      <c r="D171" s="12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25"/>
      <c r="C172" s="125"/>
      <c r="D172" s="12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25"/>
      <c r="C173" s="125"/>
      <c r="D173" s="12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25"/>
      <c r="C174" s="125"/>
      <c r="D174" s="12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25"/>
      <c r="C175" s="125"/>
      <c r="D175" s="12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25"/>
      <c r="C176" s="125"/>
      <c r="D176" s="12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25"/>
      <c r="C177" s="125"/>
      <c r="D177" s="12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25"/>
      <c r="C178" s="125"/>
      <c r="D178" s="12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25"/>
      <c r="C179" s="125"/>
      <c r="D179" s="12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25"/>
      <c r="C180" s="125"/>
      <c r="D180" s="12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25"/>
      <c r="C181" s="125"/>
      <c r="D181" s="12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25"/>
      <c r="C182" s="125"/>
      <c r="D182" s="12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25"/>
      <c r="C183" s="125"/>
      <c r="D183" s="12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25"/>
      <c r="C184" s="125"/>
      <c r="D184" s="12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25"/>
      <c r="C185" s="125"/>
      <c r="D185" s="12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25"/>
      <c r="C186" s="125"/>
      <c r="D186" s="12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25"/>
      <c r="C187" s="125"/>
      <c r="D187" s="12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25"/>
      <c r="C188" s="125"/>
      <c r="D188" s="12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25"/>
      <c r="C189" s="125"/>
      <c r="D189" s="12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25"/>
      <c r="C190" s="125"/>
      <c r="D190" s="12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25"/>
      <c r="C191" s="125"/>
      <c r="D191" s="12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25"/>
      <c r="C192" s="125"/>
      <c r="D192" s="12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25"/>
      <c r="C193" s="125"/>
      <c r="D193" s="12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25"/>
      <c r="C194" s="125"/>
      <c r="D194" s="12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25"/>
      <c r="C195" s="125"/>
      <c r="D195" s="12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25"/>
      <c r="C196" s="125"/>
      <c r="D196" s="12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25"/>
      <c r="C197" s="125"/>
      <c r="D197" s="12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25"/>
      <c r="C198" s="125"/>
      <c r="D198" s="12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25"/>
      <c r="C199" s="125"/>
      <c r="D199" s="12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25"/>
      <c r="C200" s="125"/>
      <c r="D200" s="12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25"/>
      <c r="C201" s="125"/>
      <c r="D201" s="12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25"/>
      <c r="C202" s="125"/>
      <c r="D202" s="12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25"/>
      <c r="C203" s="125"/>
      <c r="D203" s="12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25"/>
      <c r="C204" s="125"/>
      <c r="D204" s="12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25"/>
      <c r="C205" s="125"/>
      <c r="D205" s="12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25"/>
      <c r="C206" s="125"/>
      <c r="D206" s="12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25"/>
      <c r="C207" s="125"/>
      <c r="D207" s="12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25"/>
      <c r="C208" s="125"/>
      <c r="D208" s="12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25"/>
      <c r="C209" s="125"/>
      <c r="D209" s="12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25"/>
      <c r="C210" s="125"/>
      <c r="D210" s="12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25"/>
      <c r="C211" s="125"/>
      <c r="D211" s="12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25"/>
      <c r="C212" s="125"/>
      <c r="D212" s="12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25"/>
      <c r="C213" s="125"/>
      <c r="D213" s="12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25"/>
      <c r="C214" s="125"/>
      <c r="D214" s="12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25"/>
      <c r="C215" s="125"/>
      <c r="D215" s="12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25"/>
      <c r="C216" s="125"/>
      <c r="D216" s="12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25"/>
      <c r="C217" s="125"/>
      <c r="D217" s="12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25"/>
      <c r="C218" s="125"/>
      <c r="D218" s="12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25"/>
      <c r="C219" s="125"/>
      <c r="D219" s="12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25"/>
      <c r="C220" s="125"/>
      <c r="D220" s="12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25"/>
      <c r="C221" s="125"/>
      <c r="D221" s="12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25"/>
      <c r="C222" s="125"/>
      <c r="D222" s="12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25"/>
      <c r="C223" s="125"/>
      <c r="D223" s="12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25"/>
      <c r="C224" s="125"/>
      <c r="D224" s="12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25"/>
      <c r="C225" s="125"/>
      <c r="D225" s="12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25"/>
      <c r="C226" s="125"/>
      <c r="D226" s="12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25"/>
      <c r="C227" s="125"/>
      <c r="D227" s="12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25"/>
      <c r="C228" s="125"/>
      <c r="D228" s="12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25"/>
      <c r="C229" s="125"/>
      <c r="D229" s="12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25"/>
      <c r="C230" s="125"/>
      <c r="D230" s="12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25"/>
      <c r="C231" s="125"/>
      <c r="D231" s="12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25"/>
      <c r="C232" s="125"/>
      <c r="D232" s="12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25"/>
      <c r="C233" s="125"/>
      <c r="D233" s="12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25"/>
      <c r="C234" s="125"/>
      <c r="D234" s="12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25"/>
      <c r="C235" s="125"/>
      <c r="D235" s="12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25"/>
      <c r="C236" s="125"/>
      <c r="D236" s="12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25"/>
      <c r="C237" s="125"/>
      <c r="D237" s="12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25"/>
      <c r="C238" s="125"/>
      <c r="D238" s="12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25"/>
      <c r="C239" s="125"/>
      <c r="D239" s="12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25"/>
      <c r="C240" s="125"/>
      <c r="D240" s="12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25"/>
      <c r="C241" s="125"/>
      <c r="D241" s="12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25"/>
      <c r="C242" s="125"/>
      <c r="D242" s="12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25"/>
      <c r="C243" s="125"/>
      <c r="D243" s="12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25"/>
      <c r="C244" s="125"/>
      <c r="D244" s="12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25"/>
      <c r="C245" s="125"/>
      <c r="D245" s="12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25"/>
      <c r="C246" s="125"/>
      <c r="D246" s="12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25"/>
      <c r="C247" s="125"/>
      <c r="D247" s="12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25"/>
      <c r="C248" s="125"/>
      <c r="D248" s="12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25"/>
      <c r="C249" s="125"/>
      <c r="D249" s="12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25"/>
      <c r="C250" s="125"/>
      <c r="D250" s="12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25"/>
      <c r="C251" s="125"/>
      <c r="D251" s="12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25"/>
      <c r="C252" s="125"/>
      <c r="D252" s="12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25"/>
      <c r="C253" s="125"/>
      <c r="D253" s="12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25"/>
      <c r="C254" s="125"/>
      <c r="D254" s="12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25"/>
      <c r="C255" s="125"/>
      <c r="D255" s="12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25"/>
      <c r="C256" s="125"/>
      <c r="D256" s="12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25"/>
      <c r="C257" s="125"/>
      <c r="D257" s="12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25"/>
      <c r="C258" s="125"/>
      <c r="D258" s="12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25"/>
      <c r="C259" s="125"/>
      <c r="D259" s="12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25"/>
      <c r="C260" s="125"/>
      <c r="D260" s="12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25"/>
      <c r="C261" s="125"/>
      <c r="D261" s="12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25"/>
      <c r="C262" s="125"/>
      <c r="D262" s="12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25"/>
      <c r="C263" s="125"/>
      <c r="D263" s="12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25"/>
      <c r="C264" s="125"/>
      <c r="D264" s="12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25"/>
      <c r="C265" s="125"/>
      <c r="D265" s="12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25"/>
      <c r="C266" s="125"/>
      <c r="D266" s="12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25"/>
      <c r="C267" s="125"/>
      <c r="D267" s="12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25"/>
      <c r="C268" s="125"/>
      <c r="D268" s="12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25"/>
      <c r="C269" s="125"/>
      <c r="D269" s="12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25"/>
      <c r="C270" s="125"/>
      <c r="D270" s="12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25"/>
      <c r="C271" s="125"/>
      <c r="D271" s="12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25"/>
      <c r="C272" s="125"/>
      <c r="D272" s="12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29"/>
      <c r="C273" s="125"/>
      <c r="D273" s="12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29"/>
      <c r="C274" s="125"/>
      <c r="D274" s="12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30"/>
      <c r="C275" s="125"/>
      <c r="D275" s="12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25"/>
      <c r="C276" s="125"/>
      <c r="D276" s="12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25"/>
      <c r="C277" s="125"/>
      <c r="D277" s="12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25"/>
      <c r="C278" s="125"/>
      <c r="D278" s="12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25"/>
      <c r="C279" s="125"/>
      <c r="D279" s="12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25"/>
      <c r="C280" s="125"/>
      <c r="D280" s="12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25"/>
      <c r="C281" s="125"/>
      <c r="D281" s="12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25"/>
      <c r="C282" s="125"/>
      <c r="D282" s="12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25"/>
      <c r="C283" s="125"/>
      <c r="D283" s="12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25"/>
      <c r="C284" s="125"/>
      <c r="D284" s="12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25"/>
      <c r="C285" s="125"/>
      <c r="D285" s="12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25"/>
      <c r="C286" s="125"/>
      <c r="D286" s="12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25"/>
      <c r="C287" s="125"/>
      <c r="D287" s="12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25"/>
      <c r="C288" s="125"/>
      <c r="D288" s="12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25"/>
      <c r="C289" s="125"/>
      <c r="D289" s="12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25"/>
      <c r="C290" s="125"/>
      <c r="D290" s="12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25"/>
      <c r="C291" s="125"/>
      <c r="D291" s="12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25"/>
      <c r="C292" s="125"/>
      <c r="D292" s="12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25"/>
      <c r="C293" s="125"/>
      <c r="D293" s="12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29"/>
      <c r="C294" s="125"/>
      <c r="D294" s="12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29"/>
      <c r="C295" s="125"/>
      <c r="D295" s="12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30"/>
      <c r="C296" s="125"/>
      <c r="D296" s="12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25"/>
      <c r="C297" s="125"/>
      <c r="D297" s="12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25"/>
      <c r="C298" s="125"/>
      <c r="D298" s="12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25"/>
      <c r="C299" s="125"/>
      <c r="D299" s="12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25"/>
      <c r="C300" s="125"/>
      <c r="D300" s="12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25"/>
      <c r="C301" s="125"/>
      <c r="D301" s="12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25"/>
      <c r="C302" s="125"/>
      <c r="D302" s="12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25"/>
      <c r="C303" s="125"/>
      <c r="D303" s="12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25"/>
      <c r="C304" s="125"/>
      <c r="D304" s="12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25"/>
      <c r="C305" s="125"/>
      <c r="D305" s="12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25"/>
      <c r="C306" s="125"/>
      <c r="D306" s="12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25"/>
      <c r="C307" s="125"/>
      <c r="D307" s="12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25"/>
      <c r="C308" s="125"/>
      <c r="D308" s="12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25"/>
      <c r="C309" s="125"/>
      <c r="D309" s="12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25"/>
      <c r="C310" s="125"/>
      <c r="D310" s="12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25"/>
      <c r="C311" s="125"/>
      <c r="D311" s="12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25"/>
      <c r="C312" s="125"/>
      <c r="D312" s="12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25"/>
      <c r="C313" s="125"/>
      <c r="D313" s="12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25"/>
      <c r="C314" s="125"/>
      <c r="D314" s="12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25"/>
      <c r="C315" s="125"/>
      <c r="D315" s="12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25"/>
      <c r="C316" s="125"/>
      <c r="D316" s="12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25"/>
      <c r="C317" s="125"/>
      <c r="D317" s="12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25"/>
      <c r="C318" s="125"/>
      <c r="D318" s="12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25"/>
      <c r="C319" s="125"/>
      <c r="D319" s="12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25"/>
      <c r="C320" s="125"/>
      <c r="D320" s="12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25"/>
      <c r="C321" s="125"/>
      <c r="D321" s="12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25"/>
      <c r="C322" s="125"/>
      <c r="D322" s="12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25"/>
      <c r="C323" s="125"/>
      <c r="D323" s="12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25"/>
      <c r="C324" s="125"/>
      <c r="D324" s="12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25"/>
      <c r="C325" s="125"/>
      <c r="D325" s="12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25"/>
      <c r="C326" s="125"/>
      <c r="D326" s="12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25"/>
      <c r="C327" s="125"/>
      <c r="D327" s="12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25"/>
      <c r="C328" s="125"/>
      <c r="D328" s="12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25"/>
      <c r="C329" s="125"/>
      <c r="D329" s="12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25"/>
      <c r="C330" s="125"/>
      <c r="D330" s="12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25"/>
      <c r="C331" s="125"/>
      <c r="D331" s="12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25"/>
      <c r="C332" s="125"/>
      <c r="D332" s="12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25"/>
      <c r="C333" s="125"/>
      <c r="D333" s="12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25"/>
      <c r="C334" s="125"/>
      <c r="D334" s="12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25"/>
      <c r="C335" s="125"/>
      <c r="D335" s="12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25"/>
      <c r="C336" s="125"/>
      <c r="D336" s="12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25"/>
      <c r="C337" s="125"/>
      <c r="D337" s="12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25"/>
      <c r="C338" s="125"/>
      <c r="D338" s="12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25"/>
      <c r="C339" s="125"/>
      <c r="D339" s="12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25"/>
      <c r="C340" s="125"/>
      <c r="D340" s="12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25"/>
      <c r="C341" s="125"/>
      <c r="D341" s="12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25"/>
      <c r="C342" s="125"/>
      <c r="D342" s="12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25"/>
      <c r="C343" s="125"/>
      <c r="D343" s="12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25"/>
      <c r="C344" s="125"/>
      <c r="D344" s="12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25"/>
      <c r="C345" s="125"/>
      <c r="D345" s="12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25"/>
      <c r="C346" s="125"/>
      <c r="D346" s="12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25"/>
      <c r="C347" s="125"/>
      <c r="D347" s="12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25"/>
      <c r="C348" s="125"/>
      <c r="D348" s="12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25"/>
      <c r="C349" s="125"/>
      <c r="D349" s="12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25"/>
      <c r="C350" s="125"/>
      <c r="D350" s="12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25"/>
      <c r="C351" s="125"/>
      <c r="D351" s="12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25"/>
      <c r="C352" s="125"/>
      <c r="D352" s="12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25"/>
      <c r="C353" s="125"/>
      <c r="D353" s="12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25"/>
      <c r="C354" s="125"/>
      <c r="D354" s="12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25"/>
      <c r="C355" s="125"/>
      <c r="D355" s="12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25"/>
      <c r="C356" s="125"/>
      <c r="D356" s="12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25"/>
      <c r="C357" s="125"/>
      <c r="D357" s="12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25"/>
      <c r="C358" s="125"/>
      <c r="D358" s="12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25"/>
      <c r="C359" s="125"/>
      <c r="D359" s="12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25"/>
      <c r="C360" s="125"/>
      <c r="D360" s="12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29"/>
      <c r="C361" s="125"/>
      <c r="D361" s="12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29"/>
      <c r="C362" s="125"/>
      <c r="D362" s="12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30"/>
      <c r="C363" s="125"/>
      <c r="D363" s="125"/>
      <c r="E363" s="125"/>
      <c r="F363" s="125"/>
      <c r="G363" s="12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25"/>
      <c r="C364" s="125"/>
      <c r="D364" s="125"/>
      <c r="E364" s="125"/>
      <c r="F364" s="125"/>
      <c r="G364" s="12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25"/>
      <c r="C365" s="125"/>
      <c r="D365" s="125"/>
      <c r="E365" s="125"/>
      <c r="F365" s="125"/>
      <c r="G365" s="12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25"/>
      <c r="C366" s="125"/>
      <c r="D366" s="125"/>
      <c r="E366" s="125"/>
      <c r="F366" s="125"/>
      <c r="G366" s="12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25"/>
      <c r="C367" s="125"/>
      <c r="D367" s="125"/>
      <c r="E367" s="125"/>
      <c r="F367" s="125"/>
      <c r="G367" s="12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25"/>
      <c r="C368" s="125"/>
      <c r="D368" s="125"/>
      <c r="E368" s="125"/>
      <c r="F368" s="125"/>
      <c r="G368" s="12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25"/>
      <c r="C369" s="125"/>
      <c r="D369" s="125"/>
      <c r="E369" s="125"/>
      <c r="F369" s="125"/>
      <c r="G369" s="12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25"/>
      <c r="C370" s="125"/>
      <c r="D370" s="125"/>
      <c r="E370" s="125"/>
      <c r="F370" s="125"/>
      <c r="G370" s="12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25"/>
      <c r="C371" s="125"/>
      <c r="D371" s="125"/>
      <c r="E371" s="125"/>
      <c r="F371" s="125"/>
      <c r="G371" s="12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25"/>
      <c r="C372" s="125"/>
      <c r="D372" s="125"/>
      <c r="E372" s="125"/>
      <c r="F372" s="125"/>
      <c r="G372" s="12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25"/>
      <c r="C373" s="125"/>
      <c r="D373" s="125"/>
      <c r="E373" s="125"/>
      <c r="F373" s="125"/>
      <c r="G373" s="12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25"/>
      <c r="C374" s="125"/>
      <c r="D374" s="125"/>
      <c r="E374" s="125"/>
      <c r="F374" s="125"/>
      <c r="G374" s="12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25"/>
      <c r="C375" s="125"/>
      <c r="D375" s="125"/>
      <c r="E375" s="125"/>
      <c r="F375" s="125"/>
      <c r="G375" s="12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25"/>
      <c r="C376" s="125"/>
      <c r="D376" s="125"/>
      <c r="E376" s="125"/>
      <c r="F376" s="125"/>
      <c r="G376" s="12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25"/>
      <c r="C377" s="125"/>
      <c r="D377" s="125"/>
      <c r="E377" s="125"/>
      <c r="F377" s="125"/>
      <c r="G377" s="12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25"/>
      <c r="C378" s="125"/>
      <c r="D378" s="125"/>
      <c r="E378" s="125"/>
      <c r="F378" s="125"/>
      <c r="G378" s="12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25"/>
      <c r="C379" s="125"/>
      <c r="D379" s="125"/>
      <c r="E379" s="125"/>
      <c r="F379" s="125"/>
      <c r="G379" s="12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25"/>
      <c r="C380" s="125"/>
      <c r="D380" s="125"/>
      <c r="E380" s="125"/>
      <c r="F380" s="125"/>
      <c r="G380" s="12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25"/>
      <c r="C381" s="125"/>
      <c r="D381" s="125"/>
      <c r="E381" s="125"/>
      <c r="F381" s="125"/>
      <c r="G381" s="12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25"/>
      <c r="C382" s="125"/>
      <c r="D382" s="125"/>
      <c r="E382" s="125"/>
      <c r="F382" s="125"/>
      <c r="G382" s="12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25"/>
      <c r="C383" s="125"/>
      <c r="D383" s="125"/>
      <c r="E383" s="125"/>
      <c r="F383" s="125"/>
      <c r="G383" s="12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25"/>
      <c r="C384" s="125"/>
      <c r="D384" s="125"/>
      <c r="E384" s="125"/>
      <c r="F384" s="125"/>
      <c r="G384" s="12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25"/>
      <c r="C385" s="125"/>
      <c r="D385" s="125"/>
      <c r="E385" s="125"/>
      <c r="F385" s="125"/>
      <c r="G385" s="12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25"/>
      <c r="C386" s="125"/>
      <c r="D386" s="125"/>
      <c r="E386" s="125"/>
      <c r="F386" s="125"/>
      <c r="G386" s="12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25"/>
      <c r="C387" s="125"/>
      <c r="D387" s="125"/>
      <c r="E387" s="125"/>
      <c r="F387" s="125"/>
      <c r="G387" s="12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25"/>
      <c r="C388" s="125"/>
      <c r="D388" s="125"/>
      <c r="E388" s="125"/>
      <c r="F388" s="125"/>
      <c r="G388" s="12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25"/>
      <c r="C389" s="125"/>
      <c r="D389" s="125"/>
      <c r="E389" s="125"/>
      <c r="F389" s="125"/>
      <c r="G389" s="12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25"/>
      <c r="C390" s="125"/>
      <c r="D390" s="125"/>
      <c r="E390" s="125"/>
      <c r="F390" s="125"/>
      <c r="G390" s="12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25"/>
      <c r="C391" s="125"/>
      <c r="D391" s="125"/>
      <c r="E391" s="125"/>
      <c r="F391" s="125"/>
      <c r="G391" s="12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25"/>
      <c r="C392" s="125"/>
      <c r="D392" s="125"/>
      <c r="E392" s="125"/>
      <c r="F392" s="125"/>
      <c r="G392" s="12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25"/>
      <c r="C393" s="125"/>
      <c r="D393" s="125"/>
      <c r="E393" s="125"/>
      <c r="F393" s="125"/>
      <c r="G393" s="12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25"/>
      <c r="C394" s="125"/>
      <c r="D394" s="125"/>
      <c r="E394" s="125"/>
      <c r="F394" s="125"/>
      <c r="G394" s="12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25"/>
      <c r="C395" s="125"/>
      <c r="D395" s="125"/>
      <c r="E395" s="125"/>
      <c r="F395" s="125"/>
      <c r="G395" s="12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25"/>
      <c r="C396" s="125"/>
      <c r="D396" s="125"/>
      <c r="E396" s="125"/>
      <c r="F396" s="125"/>
      <c r="G396" s="12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25"/>
      <c r="C397" s="125"/>
      <c r="D397" s="125"/>
      <c r="E397" s="125"/>
      <c r="F397" s="125"/>
      <c r="G397" s="12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25"/>
      <c r="C398" s="125"/>
      <c r="D398" s="125"/>
      <c r="E398" s="125"/>
      <c r="F398" s="125"/>
      <c r="G398" s="12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25"/>
      <c r="C399" s="125"/>
      <c r="D399" s="125"/>
      <c r="E399" s="125"/>
      <c r="F399" s="125"/>
      <c r="G399" s="12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25"/>
      <c r="C400" s="125"/>
      <c r="D400" s="125"/>
      <c r="E400" s="125"/>
      <c r="F400" s="125"/>
      <c r="G400" s="12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25"/>
      <c r="C401" s="125"/>
      <c r="D401" s="125"/>
      <c r="E401" s="125"/>
      <c r="F401" s="125"/>
      <c r="G401" s="12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25"/>
      <c r="C402" s="125"/>
      <c r="D402" s="125"/>
      <c r="E402" s="125"/>
      <c r="F402" s="125"/>
      <c r="G402" s="12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25"/>
      <c r="C403" s="125"/>
      <c r="D403" s="125"/>
      <c r="E403" s="125"/>
      <c r="F403" s="125"/>
      <c r="G403" s="12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25"/>
      <c r="C404" s="125"/>
      <c r="D404" s="125"/>
      <c r="E404" s="125"/>
      <c r="F404" s="125"/>
      <c r="G404" s="12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25"/>
      <c r="C405" s="125"/>
      <c r="D405" s="125"/>
      <c r="E405" s="125"/>
      <c r="F405" s="125"/>
      <c r="G405" s="12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25"/>
      <c r="C406" s="125"/>
      <c r="D406" s="125"/>
      <c r="E406" s="125"/>
      <c r="F406" s="125"/>
      <c r="G406" s="12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25"/>
      <c r="C407" s="125"/>
      <c r="D407" s="125"/>
      <c r="E407" s="125"/>
      <c r="F407" s="125"/>
      <c r="G407" s="12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25"/>
      <c r="C408" s="125"/>
      <c r="D408" s="125"/>
      <c r="E408" s="125"/>
      <c r="F408" s="125"/>
      <c r="G408" s="12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25"/>
      <c r="C409" s="125"/>
      <c r="D409" s="125"/>
      <c r="E409" s="125"/>
      <c r="F409" s="125"/>
      <c r="G409" s="12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25"/>
      <c r="C410" s="125"/>
      <c r="D410" s="125"/>
      <c r="E410" s="125"/>
      <c r="F410" s="125"/>
      <c r="G410" s="12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25"/>
      <c r="C411" s="125"/>
      <c r="D411" s="125"/>
      <c r="E411" s="125"/>
      <c r="F411" s="125"/>
      <c r="G411" s="12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25"/>
      <c r="C412" s="125"/>
      <c r="D412" s="125"/>
      <c r="E412" s="125"/>
      <c r="F412" s="125"/>
      <c r="G412" s="12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25"/>
      <c r="C413" s="125"/>
      <c r="D413" s="125"/>
      <c r="E413" s="125"/>
      <c r="F413" s="125"/>
      <c r="G413" s="12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25"/>
      <c r="C414" s="125"/>
      <c r="D414" s="125"/>
      <c r="E414" s="125"/>
      <c r="F414" s="125"/>
      <c r="G414" s="12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25"/>
      <c r="C415" s="125"/>
      <c r="D415" s="125"/>
      <c r="E415" s="125"/>
      <c r="F415" s="125"/>
      <c r="G415" s="12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25"/>
      <c r="C416" s="125"/>
      <c r="D416" s="125"/>
      <c r="E416" s="125"/>
      <c r="F416" s="125"/>
      <c r="G416" s="12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25"/>
      <c r="C417" s="125"/>
      <c r="D417" s="125"/>
      <c r="E417" s="125"/>
      <c r="F417" s="125"/>
      <c r="G417" s="12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25"/>
      <c r="C418" s="125"/>
      <c r="D418" s="125"/>
      <c r="E418" s="125"/>
      <c r="F418" s="125"/>
      <c r="G418" s="12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25"/>
      <c r="C419" s="125"/>
      <c r="D419" s="125"/>
      <c r="E419" s="125"/>
      <c r="F419" s="125"/>
      <c r="G419" s="12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25"/>
      <c r="C420" s="125"/>
      <c r="D420" s="125"/>
      <c r="E420" s="125"/>
      <c r="F420" s="125"/>
      <c r="G420" s="12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25"/>
      <c r="C421" s="125"/>
      <c r="D421" s="125"/>
      <c r="E421" s="125"/>
      <c r="F421" s="125"/>
      <c r="G421" s="12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25"/>
      <c r="C422" s="125"/>
      <c r="D422" s="125"/>
      <c r="E422" s="125"/>
      <c r="F422" s="125"/>
      <c r="G422" s="12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25"/>
      <c r="C423" s="125"/>
      <c r="D423" s="125"/>
      <c r="E423" s="125"/>
      <c r="F423" s="125"/>
      <c r="G423" s="12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25"/>
      <c r="C424" s="125"/>
      <c r="D424" s="125"/>
      <c r="E424" s="125"/>
      <c r="F424" s="125"/>
      <c r="G424" s="12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25"/>
      <c r="C425" s="125"/>
      <c r="D425" s="125"/>
      <c r="E425" s="125"/>
      <c r="F425" s="125"/>
      <c r="G425" s="12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25"/>
      <c r="C426" s="125"/>
      <c r="D426" s="125"/>
      <c r="E426" s="125"/>
      <c r="F426" s="125"/>
      <c r="G426" s="12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25"/>
      <c r="C427" s="125"/>
      <c r="D427" s="125"/>
      <c r="E427" s="125"/>
      <c r="F427" s="125"/>
      <c r="G427" s="12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25"/>
      <c r="C428" s="125"/>
      <c r="D428" s="125"/>
      <c r="E428" s="125"/>
      <c r="F428" s="125"/>
      <c r="G428" s="12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25"/>
      <c r="C429" s="125"/>
      <c r="D429" s="125"/>
      <c r="E429" s="125"/>
      <c r="F429" s="125"/>
      <c r="G429" s="12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25"/>
      <c r="C430" s="125"/>
      <c r="D430" s="125"/>
      <c r="E430" s="125"/>
      <c r="F430" s="125"/>
      <c r="G430" s="12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25"/>
      <c r="C431" s="125"/>
      <c r="D431" s="125"/>
      <c r="E431" s="125"/>
      <c r="F431" s="125"/>
      <c r="G431" s="12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25"/>
      <c r="C432" s="125"/>
      <c r="D432" s="125"/>
      <c r="E432" s="125"/>
      <c r="F432" s="125"/>
      <c r="G432" s="12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25"/>
      <c r="C433" s="125"/>
      <c r="D433" s="125"/>
      <c r="E433" s="125"/>
      <c r="F433" s="125"/>
      <c r="G433" s="12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25"/>
      <c r="C434" s="125"/>
      <c r="D434" s="125"/>
      <c r="E434" s="125"/>
      <c r="F434" s="125"/>
      <c r="G434" s="12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25"/>
      <c r="C435" s="125"/>
      <c r="D435" s="125"/>
      <c r="E435" s="125"/>
      <c r="F435" s="125"/>
      <c r="G435" s="12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25"/>
      <c r="C436" s="125"/>
      <c r="D436" s="125"/>
      <c r="E436" s="125"/>
      <c r="F436" s="125"/>
      <c r="G436" s="12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25"/>
      <c r="C437" s="125"/>
      <c r="D437" s="125"/>
      <c r="E437" s="125"/>
      <c r="F437" s="125"/>
      <c r="G437" s="12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25"/>
      <c r="C438" s="125"/>
      <c r="D438" s="125"/>
      <c r="E438" s="125"/>
      <c r="F438" s="125"/>
      <c r="G438" s="12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25"/>
      <c r="C439" s="125"/>
      <c r="D439" s="125"/>
      <c r="E439" s="125"/>
      <c r="F439" s="125"/>
      <c r="G439" s="12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25"/>
      <c r="C440" s="125"/>
      <c r="D440" s="125"/>
      <c r="E440" s="125"/>
      <c r="F440" s="125"/>
      <c r="G440" s="12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25"/>
      <c r="C441" s="125"/>
      <c r="D441" s="125"/>
      <c r="E441" s="125"/>
      <c r="F441" s="125"/>
      <c r="G441" s="12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25"/>
      <c r="C442" s="125"/>
      <c r="D442" s="125"/>
      <c r="E442" s="125"/>
      <c r="F442" s="125"/>
      <c r="G442" s="12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25"/>
      <c r="C443" s="125"/>
      <c r="D443" s="125"/>
      <c r="E443" s="125"/>
      <c r="F443" s="125"/>
      <c r="G443" s="12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25"/>
      <c r="C444" s="125"/>
      <c r="D444" s="125"/>
      <c r="E444" s="125"/>
      <c r="F444" s="125"/>
      <c r="G444" s="12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25"/>
      <c r="C445" s="125"/>
      <c r="D445" s="125"/>
      <c r="E445" s="125"/>
      <c r="F445" s="125"/>
      <c r="G445" s="12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25"/>
      <c r="C446" s="125"/>
      <c r="D446" s="125"/>
      <c r="E446" s="125"/>
      <c r="F446" s="125"/>
      <c r="G446" s="12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25"/>
      <c r="C447" s="125"/>
      <c r="D447" s="125"/>
      <c r="E447" s="125"/>
      <c r="F447" s="125"/>
      <c r="G447" s="12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25"/>
      <c r="C448" s="125"/>
      <c r="D448" s="125"/>
      <c r="E448" s="125"/>
      <c r="F448" s="125"/>
      <c r="G448" s="12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25"/>
      <c r="C449" s="125"/>
      <c r="D449" s="125"/>
      <c r="E449" s="125"/>
      <c r="F449" s="125"/>
      <c r="G449" s="12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25"/>
      <c r="C450" s="125"/>
      <c r="D450" s="125"/>
      <c r="E450" s="125"/>
      <c r="F450" s="125"/>
      <c r="G450" s="12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25"/>
      <c r="C451" s="125"/>
      <c r="D451" s="125"/>
      <c r="E451" s="125"/>
      <c r="F451" s="125"/>
      <c r="G451" s="12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25"/>
      <c r="C452" s="125"/>
      <c r="D452" s="125"/>
      <c r="E452" s="125"/>
      <c r="F452" s="125"/>
      <c r="G452" s="12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25"/>
      <c r="C453" s="125"/>
      <c r="D453" s="125"/>
      <c r="E453" s="125"/>
      <c r="F453" s="125"/>
      <c r="G453" s="12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25"/>
      <c r="C454" s="125"/>
      <c r="D454" s="125"/>
      <c r="E454" s="125"/>
      <c r="F454" s="125"/>
      <c r="G454" s="12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25"/>
      <c r="C455" s="125"/>
      <c r="D455" s="125"/>
      <c r="E455" s="125"/>
      <c r="F455" s="125"/>
      <c r="G455" s="12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25"/>
      <c r="C456" s="125"/>
      <c r="D456" s="125"/>
      <c r="E456" s="125"/>
      <c r="F456" s="125"/>
      <c r="G456" s="12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25"/>
      <c r="C457" s="125"/>
      <c r="D457" s="125"/>
      <c r="E457" s="125"/>
      <c r="F457" s="125"/>
      <c r="G457" s="12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25"/>
      <c r="C458" s="125"/>
      <c r="D458" s="125"/>
      <c r="E458" s="125"/>
      <c r="F458" s="125"/>
      <c r="G458" s="12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25"/>
      <c r="C459" s="125"/>
      <c r="D459" s="125"/>
      <c r="E459" s="125"/>
      <c r="F459" s="125"/>
      <c r="G459" s="12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25"/>
      <c r="C460" s="125"/>
      <c r="D460" s="125"/>
      <c r="E460" s="125"/>
      <c r="F460" s="125"/>
      <c r="G460" s="12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25"/>
      <c r="C461" s="125"/>
      <c r="D461" s="125"/>
      <c r="E461" s="125"/>
      <c r="F461" s="125"/>
      <c r="G461" s="12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25"/>
      <c r="C462" s="125"/>
      <c r="D462" s="125"/>
      <c r="E462" s="125"/>
      <c r="F462" s="125"/>
      <c r="G462" s="12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25"/>
      <c r="C463" s="125"/>
      <c r="D463" s="125"/>
      <c r="E463" s="125"/>
      <c r="F463" s="125"/>
      <c r="G463" s="12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25"/>
      <c r="C464" s="125"/>
      <c r="D464" s="125"/>
      <c r="E464" s="125"/>
      <c r="F464" s="125"/>
      <c r="G464" s="12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25"/>
      <c r="C465" s="125"/>
      <c r="D465" s="125"/>
      <c r="E465" s="125"/>
      <c r="F465" s="125"/>
      <c r="G465" s="12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25"/>
      <c r="C466" s="125"/>
      <c r="D466" s="125"/>
      <c r="E466" s="125"/>
      <c r="F466" s="125"/>
      <c r="G466" s="12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25"/>
      <c r="C467" s="125"/>
      <c r="D467" s="125"/>
      <c r="E467" s="125"/>
      <c r="F467" s="125"/>
      <c r="G467" s="12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25"/>
      <c r="C468" s="125"/>
      <c r="D468" s="125"/>
      <c r="E468" s="125"/>
      <c r="F468" s="125"/>
      <c r="G468" s="12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25"/>
      <c r="C469" s="125"/>
      <c r="D469" s="125"/>
      <c r="E469" s="125"/>
      <c r="F469" s="125"/>
      <c r="G469" s="12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25"/>
      <c r="C470" s="125"/>
      <c r="D470" s="125"/>
      <c r="E470" s="125"/>
      <c r="F470" s="125"/>
      <c r="G470" s="12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25"/>
      <c r="C471" s="125"/>
      <c r="D471" s="125"/>
      <c r="E471" s="125"/>
      <c r="F471" s="125"/>
      <c r="G471" s="12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25"/>
      <c r="C472" s="125"/>
      <c r="D472" s="125"/>
      <c r="E472" s="125"/>
      <c r="F472" s="125"/>
      <c r="G472" s="12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25"/>
      <c r="C473" s="125"/>
      <c r="D473" s="125"/>
      <c r="E473" s="125"/>
      <c r="F473" s="125"/>
      <c r="G473" s="12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25"/>
      <c r="C474" s="125"/>
      <c r="D474" s="125"/>
      <c r="E474" s="125"/>
      <c r="F474" s="125"/>
      <c r="G474" s="12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25"/>
      <c r="C475" s="125"/>
      <c r="D475" s="125"/>
      <c r="E475" s="125"/>
      <c r="F475" s="125"/>
      <c r="G475" s="12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25"/>
      <c r="C476" s="125"/>
      <c r="D476" s="125"/>
      <c r="E476" s="125"/>
      <c r="F476" s="125"/>
      <c r="G476" s="12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25"/>
      <c r="C477" s="125"/>
      <c r="D477" s="125"/>
      <c r="E477" s="125"/>
      <c r="F477" s="125"/>
      <c r="G477" s="12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25"/>
      <c r="C478" s="125"/>
      <c r="D478" s="125"/>
      <c r="E478" s="125"/>
      <c r="F478" s="125"/>
      <c r="G478" s="12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25"/>
      <c r="C479" s="125"/>
      <c r="D479" s="125"/>
      <c r="E479" s="125"/>
      <c r="F479" s="125"/>
      <c r="G479" s="12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25"/>
      <c r="C480" s="125"/>
      <c r="D480" s="125"/>
      <c r="E480" s="125"/>
      <c r="F480" s="125"/>
      <c r="G480" s="12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25"/>
      <c r="C481" s="125"/>
      <c r="D481" s="125"/>
      <c r="E481" s="125"/>
      <c r="F481" s="125"/>
      <c r="G481" s="12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25"/>
      <c r="C482" s="125"/>
      <c r="D482" s="125"/>
      <c r="E482" s="125"/>
      <c r="F482" s="125"/>
      <c r="G482" s="12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25"/>
      <c r="C483" s="125"/>
      <c r="D483" s="125"/>
      <c r="E483" s="125"/>
      <c r="F483" s="125"/>
      <c r="G483" s="12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25"/>
      <c r="C484" s="125"/>
      <c r="D484" s="125"/>
      <c r="E484" s="125"/>
      <c r="F484" s="125"/>
      <c r="G484" s="12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25"/>
      <c r="C485" s="125"/>
      <c r="D485" s="125"/>
      <c r="E485" s="125"/>
      <c r="F485" s="125"/>
      <c r="G485" s="12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25"/>
      <c r="C486" s="125"/>
      <c r="D486" s="125"/>
      <c r="E486" s="125"/>
      <c r="F486" s="125"/>
      <c r="G486" s="12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25"/>
      <c r="C487" s="125"/>
      <c r="D487" s="125"/>
      <c r="E487" s="125"/>
      <c r="F487" s="125"/>
      <c r="G487" s="12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25"/>
      <c r="C488" s="125"/>
      <c r="D488" s="125"/>
      <c r="E488" s="125"/>
      <c r="F488" s="125"/>
      <c r="G488" s="12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25"/>
      <c r="C489" s="125"/>
      <c r="D489" s="125"/>
      <c r="E489" s="125"/>
      <c r="F489" s="125"/>
      <c r="G489" s="12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25"/>
      <c r="C490" s="125"/>
      <c r="D490" s="125"/>
      <c r="E490" s="125"/>
      <c r="F490" s="125"/>
      <c r="G490" s="12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25"/>
      <c r="C491" s="125"/>
      <c r="D491" s="125"/>
      <c r="E491" s="125"/>
      <c r="F491" s="125"/>
      <c r="G491" s="12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25"/>
      <c r="C492" s="125"/>
      <c r="D492" s="125"/>
      <c r="E492" s="125"/>
      <c r="F492" s="125"/>
      <c r="G492" s="12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25"/>
      <c r="C493" s="125"/>
      <c r="D493" s="125"/>
      <c r="E493" s="125"/>
      <c r="F493" s="125"/>
      <c r="G493" s="12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25"/>
      <c r="C494" s="125"/>
      <c r="D494" s="125"/>
      <c r="E494" s="125"/>
      <c r="F494" s="125"/>
      <c r="G494" s="12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25"/>
      <c r="C495" s="125"/>
      <c r="D495" s="125"/>
      <c r="E495" s="125"/>
      <c r="F495" s="125"/>
      <c r="G495" s="12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25"/>
      <c r="C496" s="125"/>
      <c r="D496" s="125"/>
      <c r="E496" s="125"/>
      <c r="F496" s="125"/>
      <c r="G496" s="12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25"/>
      <c r="C497" s="125"/>
      <c r="D497" s="125"/>
      <c r="E497" s="125"/>
      <c r="F497" s="125"/>
      <c r="G497" s="12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25"/>
      <c r="C498" s="125"/>
      <c r="D498" s="125"/>
      <c r="E498" s="125"/>
      <c r="F498" s="125"/>
      <c r="G498" s="12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25"/>
      <c r="C499" s="125"/>
      <c r="D499" s="125"/>
      <c r="E499" s="125"/>
      <c r="F499" s="125"/>
      <c r="G499" s="12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25"/>
      <c r="C500" s="125"/>
      <c r="D500" s="125"/>
      <c r="E500" s="125"/>
      <c r="F500" s="125"/>
      <c r="G500" s="125"/>
      <c r="H500" s="105"/>
      <c r="I500" s="105"/>
      <c r="J500" s="105"/>
      <c r="K500" s="105"/>
      <c r="L500" s="105"/>
      <c r="M500" s="105"/>
      <c r="N500" s="105"/>
      <c r="O500" s="105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139</v>
      </c>
      <c r="C1" s="77" t="s" vm="1">
        <v>204</v>
      </c>
    </row>
    <row r="2" spans="2:14">
      <c r="B2" s="56" t="s">
        <v>138</v>
      </c>
      <c r="C2" s="77" t="s">
        <v>205</v>
      </c>
    </row>
    <row r="3" spans="2:14">
      <c r="B3" s="56" t="s">
        <v>140</v>
      </c>
      <c r="C3" s="77" t="s">
        <v>206</v>
      </c>
    </row>
    <row r="4" spans="2:14">
      <c r="B4" s="56" t="s">
        <v>141</v>
      </c>
      <c r="C4" s="77">
        <v>2148</v>
      </c>
    </row>
    <row r="6" spans="2:14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4" ht="26.25" customHeight="1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2:14" s="3" customFormat="1" ht="74.25" customHeight="1">
      <c r="B8" s="22" t="s">
        <v>112</v>
      </c>
      <c r="C8" s="30" t="s">
        <v>43</v>
      </c>
      <c r="D8" s="30" t="s">
        <v>116</v>
      </c>
      <c r="E8" s="30" t="s">
        <v>114</v>
      </c>
      <c r="F8" s="30" t="s">
        <v>60</v>
      </c>
      <c r="G8" s="30" t="s">
        <v>98</v>
      </c>
      <c r="H8" s="30" t="s">
        <v>187</v>
      </c>
      <c r="I8" s="30" t="s">
        <v>186</v>
      </c>
      <c r="J8" s="30" t="s">
        <v>202</v>
      </c>
      <c r="K8" s="30" t="s">
        <v>57</v>
      </c>
      <c r="L8" s="30" t="s">
        <v>56</v>
      </c>
      <c r="M8" s="30" t="s">
        <v>142</v>
      </c>
      <c r="N8" s="14" t="s">
        <v>144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194</v>
      </c>
      <c r="I9" s="32"/>
      <c r="J9" s="16" t="s">
        <v>190</v>
      </c>
      <c r="K9" s="32" t="s">
        <v>190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 t="s">
        <v>30</v>
      </c>
      <c r="C11" s="79"/>
      <c r="D11" s="79"/>
      <c r="E11" s="79"/>
      <c r="F11" s="79"/>
      <c r="G11" s="79"/>
      <c r="H11" s="87"/>
      <c r="I11" s="89"/>
      <c r="J11" s="79"/>
      <c r="K11" s="87">
        <v>152.40312735799998</v>
      </c>
      <c r="L11" s="79"/>
      <c r="M11" s="88">
        <v>1</v>
      </c>
      <c r="N11" s="88">
        <f>K11/'סכום נכסי הקרן'!$C$42</f>
        <v>3.9457305339640689E-2</v>
      </c>
    </row>
    <row r="12" spans="2:14">
      <c r="B12" s="80" t="s">
        <v>184</v>
      </c>
      <c r="C12" s="81"/>
      <c r="D12" s="81"/>
      <c r="E12" s="81"/>
      <c r="F12" s="81"/>
      <c r="G12" s="81"/>
      <c r="H12" s="90"/>
      <c r="I12" s="92"/>
      <c r="J12" s="81"/>
      <c r="K12" s="90">
        <v>113.05927823399999</v>
      </c>
      <c r="L12" s="81"/>
      <c r="M12" s="91">
        <v>0.74184355789773271</v>
      </c>
      <c r="N12" s="91">
        <f>K12/'סכום נכסי הקרן'!$C$42</f>
        <v>2.9271147778216256E-2</v>
      </c>
    </row>
    <row r="13" spans="2:14">
      <c r="B13" s="100" t="s">
        <v>62</v>
      </c>
      <c r="C13" s="81"/>
      <c r="D13" s="81"/>
      <c r="E13" s="81"/>
      <c r="F13" s="81"/>
      <c r="G13" s="81"/>
      <c r="H13" s="90"/>
      <c r="I13" s="92"/>
      <c r="J13" s="81"/>
      <c r="K13" s="90">
        <v>113.05927823399999</v>
      </c>
      <c r="L13" s="81"/>
      <c r="M13" s="91">
        <v>0.74184355789773271</v>
      </c>
      <c r="N13" s="91">
        <f>K13/'סכום נכסי הקרן'!$C$42</f>
        <v>2.9271147778216256E-2</v>
      </c>
    </row>
    <row r="14" spans="2:14">
      <c r="B14" s="86" t="s">
        <v>1113</v>
      </c>
      <c r="C14" s="83" t="s">
        <v>1114</v>
      </c>
      <c r="D14" s="96" t="s">
        <v>117</v>
      </c>
      <c r="E14" s="83" t="s">
        <v>1115</v>
      </c>
      <c r="F14" s="96" t="s">
        <v>1116</v>
      </c>
      <c r="G14" s="96" t="s">
        <v>126</v>
      </c>
      <c r="H14" s="93">
        <v>127.25242299999998</v>
      </c>
      <c r="I14" s="95">
        <v>359.41</v>
      </c>
      <c r="J14" s="83"/>
      <c r="K14" s="93">
        <v>0.45735793199999997</v>
      </c>
      <c r="L14" s="94">
        <v>8.2160517028710003E-7</v>
      </c>
      <c r="M14" s="94">
        <v>3.0009747170453471E-3</v>
      </c>
      <c r="N14" s="94">
        <f>K14/'סכום נכסי הקרן'!$C$42</f>
        <v>1.1841037572700008E-4</v>
      </c>
    </row>
    <row r="15" spans="2:14">
      <c r="B15" s="86" t="s">
        <v>1117</v>
      </c>
      <c r="C15" s="83" t="s">
        <v>1118</v>
      </c>
      <c r="D15" s="96" t="s">
        <v>117</v>
      </c>
      <c r="E15" s="83" t="s">
        <v>1115</v>
      </c>
      <c r="F15" s="96" t="s">
        <v>1116</v>
      </c>
      <c r="G15" s="96" t="s">
        <v>126</v>
      </c>
      <c r="H15" s="93">
        <v>505.53412599999996</v>
      </c>
      <c r="I15" s="95">
        <v>330.88</v>
      </c>
      <c r="J15" s="83"/>
      <c r="K15" s="93">
        <v>1.6727113169999999</v>
      </c>
      <c r="L15" s="94">
        <v>2.2952780849292723E-5</v>
      </c>
      <c r="M15" s="94">
        <v>1.0975570816671928E-2</v>
      </c>
      <c r="N15" s="94">
        <f>K15/'סכום נכסי הקרן'!$C$42</f>
        <v>4.330664489902738E-4</v>
      </c>
    </row>
    <row r="16" spans="2:14">
      <c r="B16" s="86" t="s">
        <v>1119</v>
      </c>
      <c r="C16" s="83" t="s">
        <v>1120</v>
      </c>
      <c r="D16" s="96" t="s">
        <v>117</v>
      </c>
      <c r="E16" s="83" t="s">
        <v>1115</v>
      </c>
      <c r="F16" s="96" t="s">
        <v>1116</v>
      </c>
      <c r="G16" s="96" t="s">
        <v>126</v>
      </c>
      <c r="H16" s="93">
        <v>8478.7013559999978</v>
      </c>
      <c r="I16" s="95">
        <v>345.35</v>
      </c>
      <c r="J16" s="83"/>
      <c r="K16" s="93">
        <v>29.281195131999993</v>
      </c>
      <c r="L16" s="94">
        <v>3.6272579378655818E-5</v>
      </c>
      <c r="M16" s="94">
        <v>0.19212988368156972</v>
      </c>
      <c r="N16" s="94">
        <f>K16/'סכום נכסי הקרן'!$C$42</f>
        <v>7.5809274852933458E-3</v>
      </c>
    </row>
    <row r="17" spans="2:14">
      <c r="B17" s="86" t="s">
        <v>1121</v>
      </c>
      <c r="C17" s="83" t="s">
        <v>1122</v>
      </c>
      <c r="D17" s="96" t="s">
        <v>117</v>
      </c>
      <c r="E17" s="83" t="s">
        <v>1115</v>
      </c>
      <c r="F17" s="96" t="s">
        <v>1116</v>
      </c>
      <c r="G17" s="96" t="s">
        <v>126</v>
      </c>
      <c r="H17" s="93">
        <v>50.883810999999994</v>
      </c>
      <c r="I17" s="95">
        <v>378.15</v>
      </c>
      <c r="J17" s="83"/>
      <c r="K17" s="93">
        <v>0.19241713300000002</v>
      </c>
      <c r="L17" s="94">
        <v>3.6159206470603311E-7</v>
      </c>
      <c r="M17" s="94">
        <v>1.2625537043475874E-3</v>
      </c>
      <c r="N17" s="94">
        <f>K17/'סכום נכסי הקרן'!$C$42</f>
        <v>4.9816967020137189E-5</v>
      </c>
    </row>
    <row r="18" spans="2:14">
      <c r="B18" s="86" t="s">
        <v>1123</v>
      </c>
      <c r="C18" s="83" t="s">
        <v>1124</v>
      </c>
      <c r="D18" s="96" t="s">
        <v>117</v>
      </c>
      <c r="E18" s="83" t="s">
        <v>1125</v>
      </c>
      <c r="F18" s="96" t="s">
        <v>1116</v>
      </c>
      <c r="G18" s="96" t="s">
        <v>126</v>
      </c>
      <c r="H18" s="93">
        <v>6957.5426249999991</v>
      </c>
      <c r="I18" s="95">
        <v>345.93</v>
      </c>
      <c r="J18" s="83"/>
      <c r="K18" s="93">
        <v>24.068227702999998</v>
      </c>
      <c r="L18" s="94">
        <v>1.6820551162338173E-5</v>
      </c>
      <c r="M18" s="94">
        <v>0.1579247625704093</v>
      </c>
      <c r="N18" s="94">
        <f>K18/'סכום נכסי הקרן'!$C$42</f>
        <v>6.2312855774308996E-3</v>
      </c>
    </row>
    <row r="19" spans="2:14">
      <c r="B19" s="86" t="s">
        <v>1126</v>
      </c>
      <c r="C19" s="83" t="s">
        <v>1127</v>
      </c>
      <c r="D19" s="96" t="s">
        <v>117</v>
      </c>
      <c r="E19" s="83" t="s">
        <v>1125</v>
      </c>
      <c r="F19" s="96" t="s">
        <v>1116</v>
      </c>
      <c r="G19" s="96" t="s">
        <v>126</v>
      </c>
      <c r="H19" s="93">
        <v>275.79602299999993</v>
      </c>
      <c r="I19" s="95">
        <v>355.53</v>
      </c>
      <c r="J19" s="83"/>
      <c r="K19" s="93">
        <v>0.98053760299999981</v>
      </c>
      <c r="L19" s="94">
        <v>9.2300215377860621E-7</v>
      </c>
      <c r="M19" s="94">
        <v>6.4338417458894041E-3</v>
      </c>
      <c r="N19" s="94">
        <f>K19/'סכום נכסי הקרן'!$C$42</f>
        <v>2.5386205827448516E-4</v>
      </c>
    </row>
    <row r="20" spans="2:14">
      <c r="B20" s="86" t="s">
        <v>1128</v>
      </c>
      <c r="C20" s="83" t="s">
        <v>1129</v>
      </c>
      <c r="D20" s="96" t="s">
        <v>117</v>
      </c>
      <c r="E20" s="83" t="s">
        <v>1125</v>
      </c>
      <c r="F20" s="96" t="s">
        <v>1116</v>
      </c>
      <c r="G20" s="96" t="s">
        <v>126</v>
      </c>
      <c r="H20" s="93">
        <v>258.66888699999998</v>
      </c>
      <c r="I20" s="95">
        <v>331.53</v>
      </c>
      <c r="J20" s="83"/>
      <c r="K20" s="93">
        <v>0.85756496299999985</v>
      </c>
      <c r="L20" s="94">
        <v>3.8914262140698007E-6</v>
      </c>
      <c r="M20" s="94">
        <v>5.6269512172512802E-3</v>
      </c>
      <c r="N20" s="94">
        <f>K20/'סכום נכסי הקרן'!$C$42</f>
        <v>2.2202433231034661E-4</v>
      </c>
    </row>
    <row r="21" spans="2:14">
      <c r="B21" s="86" t="s">
        <v>1130</v>
      </c>
      <c r="C21" s="83" t="s">
        <v>1131</v>
      </c>
      <c r="D21" s="96" t="s">
        <v>117</v>
      </c>
      <c r="E21" s="83" t="s">
        <v>1125</v>
      </c>
      <c r="F21" s="96" t="s">
        <v>1116</v>
      </c>
      <c r="G21" s="96" t="s">
        <v>126</v>
      </c>
      <c r="H21" s="93">
        <v>1211.6739479999999</v>
      </c>
      <c r="I21" s="95">
        <v>375.56</v>
      </c>
      <c r="J21" s="83"/>
      <c r="K21" s="93">
        <v>4.5505626799999987</v>
      </c>
      <c r="L21" s="94">
        <v>4.7563296570109343E-6</v>
      </c>
      <c r="M21" s="94">
        <v>2.9858722448067466E-2</v>
      </c>
      <c r="N21" s="94">
        <f>K21/'סכום נכסי הקרן'!$C$42</f>
        <v>1.1781447286849816E-3</v>
      </c>
    </row>
    <row r="22" spans="2:14">
      <c r="B22" s="86" t="s">
        <v>1132</v>
      </c>
      <c r="C22" s="83" t="s">
        <v>1133</v>
      </c>
      <c r="D22" s="96" t="s">
        <v>117</v>
      </c>
      <c r="E22" s="83" t="s">
        <v>1134</v>
      </c>
      <c r="F22" s="96" t="s">
        <v>1116</v>
      </c>
      <c r="G22" s="96" t="s">
        <v>126</v>
      </c>
      <c r="H22" s="93">
        <v>2.5447219999999997</v>
      </c>
      <c r="I22" s="95">
        <v>3561.52</v>
      </c>
      <c r="J22" s="83"/>
      <c r="K22" s="93">
        <v>9.0630769999999999E-2</v>
      </c>
      <c r="L22" s="94">
        <v>1.1072031586017937E-7</v>
      </c>
      <c r="M22" s="94">
        <v>5.946778886440127E-4</v>
      </c>
      <c r="N22" s="94">
        <f>K22/'סכום נכסי הקרן'!$C$42</f>
        <v>2.3464387030959654E-5</v>
      </c>
    </row>
    <row r="23" spans="2:14">
      <c r="B23" s="86" t="s">
        <v>1135</v>
      </c>
      <c r="C23" s="83" t="s">
        <v>1136</v>
      </c>
      <c r="D23" s="96" t="s">
        <v>117</v>
      </c>
      <c r="E23" s="83" t="s">
        <v>1134</v>
      </c>
      <c r="F23" s="96" t="s">
        <v>1116</v>
      </c>
      <c r="G23" s="96" t="s">
        <v>126</v>
      </c>
      <c r="H23" s="93">
        <v>11.275013999999999</v>
      </c>
      <c r="I23" s="95">
        <v>3295.08</v>
      </c>
      <c r="J23" s="83"/>
      <c r="K23" s="93">
        <v>0.37152073099999994</v>
      </c>
      <c r="L23" s="94">
        <v>1.9329322211086562E-6</v>
      </c>
      <c r="M23" s="94">
        <v>2.4377500477879661E-3</v>
      </c>
      <c r="N23" s="94">
        <f>K23/'סכום נכסי הקרן'!$C$42</f>
        <v>9.6187047977293463E-5</v>
      </c>
    </row>
    <row r="24" spans="2:14">
      <c r="B24" s="86" t="s">
        <v>1137</v>
      </c>
      <c r="C24" s="83" t="s">
        <v>1138</v>
      </c>
      <c r="D24" s="96" t="s">
        <v>117</v>
      </c>
      <c r="E24" s="83" t="s">
        <v>1134</v>
      </c>
      <c r="F24" s="96" t="s">
        <v>1116</v>
      </c>
      <c r="G24" s="96" t="s">
        <v>126</v>
      </c>
      <c r="H24" s="93">
        <v>177.20898699999998</v>
      </c>
      <c r="I24" s="95">
        <v>3442.42</v>
      </c>
      <c r="J24" s="83"/>
      <c r="K24" s="93">
        <v>6.1002775940000005</v>
      </c>
      <c r="L24" s="94">
        <v>4.4491590724937883E-6</v>
      </c>
      <c r="M24" s="94">
        <v>4.0027246814104064E-2</v>
      </c>
      <c r="N24" s="94">
        <f>K24/'סכום נכסי הקרן'!$C$42</f>
        <v>1.5793672994492639E-3</v>
      </c>
    </row>
    <row r="25" spans="2:14">
      <c r="B25" s="86" t="s">
        <v>1139</v>
      </c>
      <c r="C25" s="83" t="s">
        <v>1140</v>
      </c>
      <c r="D25" s="96" t="s">
        <v>117</v>
      </c>
      <c r="E25" s="83" t="s">
        <v>1134</v>
      </c>
      <c r="F25" s="96" t="s">
        <v>1116</v>
      </c>
      <c r="G25" s="96" t="s">
        <v>126</v>
      </c>
      <c r="H25" s="93">
        <v>139.66858199999996</v>
      </c>
      <c r="I25" s="95">
        <v>3770.16</v>
      </c>
      <c r="J25" s="83"/>
      <c r="K25" s="93">
        <v>5.2657290229999996</v>
      </c>
      <c r="L25" s="94">
        <v>8.4246362582485133E-6</v>
      </c>
      <c r="M25" s="94">
        <v>3.4551318691975579E-2</v>
      </c>
      <c r="N25" s="94">
        <f>K25/'סכום נכסי הקרן'!$C$42</f>
        <v>1.3633019315165151E-3</v>
      </c>
    </row>
    <row r="26" spans="2:14">
      <c r="B26" s="86" t="s">
        <v>1141</v>
      </c>
      <c r="C26" s="83" t="s">
        <v>1142</v>
      </c>
      <c r="D26" s="96" t="s">
        <v>117</v>
      </c>
      <c r="E26" s="83" t="s">
        <v>1143</v>
      </c>
      <c r="F26" s="96" t="s">
        <v>1116</v>
      </c>
      <c r="G26" s="96" t="s">
        <v>126</v>
      </c>
      <c r="H26" s="93">
        <v>355.74690299999997</v>
      </c>
      <c r="I26" s="95">
        <v>356.52</v>
      </c>
      <c r="J26" s="83"/>
      <c r="K26" s="93">
        <v>1.2683088579999999</v>
      </c>
      <c r="L26" s="94">
        <v>1.0223787097463761E-6</v>
      </c>
      <c r="M26" s="94">
        <v>8.3220658262523738E-3</v>
      </c>
      <c r="N26" s="94">
        <f>K26/'סכום נכסי הקרן'!$C$42</f>
        <v>3.283662923630291E-4</v>
      </c>
    </row>
    <row r="27" spans="2:14">
      <c r="B27" s="86" t="s">
        <v>1144</v>
      </c>
      <c r="C27" s="83" t="s">
        <v>1145</v>
      </c>
      <c r="D27" s="96" t="s">
        <v>117</v>
      </c>
      <c r="E27" s="83" t="s">
        <v>1143</v>
      </c>
      <c r="F27" s="96" t="s">
        <v>1116</v>
      </c>
      <c r="G27" s="96" t="s">
        <v>126</v>
      </c>
      <c r="H27" s="93">
        <v>228.42908699999995</v>
      </c>
      <c r="I27" s="95">
        <v>330.71</v>
      </c>
      <c r="J27" s="83"/>
      <c r="K27" s="93">
        <v>0.75543783199999992</v>
      </c>
      <c r="L27" s="94">
        <v>6.1478643036610862E-6</v>
      </c>
      <c r="M27" s="94">
        <v>4.9568394369326266E-3</v>
      </c>
      <c r="N27" s="94">
        <f>K27/'סכום נכסי הקרן'!$C$42</f>
        <v>1.9558352718262325E-4</v>
      </c>
    </row>
    <row r="28" spans="2:14">
      <c r="B28" s="86" t="s">
        <v>1146</v>
      </c>
      <c r="C28" s="83" t="s">
        <v>1147</v>
      </c>
      <c r="D28" s="96" t="s">
        <v>117</v>
      </c>
      <c r="E28" s="83" t="s">
        <v>1143</v>
      </c>
      <c r="F28" s="96" t="s">
        <v>1116</v>
      </c>
      <c r="G28" s="96" t="s">
        <v>126</v>
      </c>
      <c r="H28" s="93">
        <v>10100.965503999998</v>
      </c>
      <c r="I28" s="95">
        <v>344.93</v>
      </c>
      <c r="J28" s="83"/>
      <c r="K28" s="93">
        <v>34.841260312999992</v>
      </c>
      <c r="L28" s="94">
        <v>2.4166072901603986E-5</v>
      </c>
      <c r="M28" s="94">
        <v>0.22861250236129815</v>
      </c>
      <c r="N28" s="94">
        <f>K28/'סכום נכסי הקרן'!$C$42</f>
        <v>9.0204333101290696E-3</v>
      </c>
    </row>
    <row r="29" spans="2:14">
      <c r="B29" s="86" t="s">
        <v>1148</v>
      </c>
      <c r="C29" s="83" t="s">
        <v>1149</v>
      </c>
      <c r="D29" s="96" t="s">
        <v>117</v>
      </c>
      <c r="E29" s="83" t="s">
        <v>1143</v>
      </c>
      <c r="F29" s="96" t="s">
        <v>1116</v>
      </c>
      <c r="G29" s="96" t="s">
        <v>126</v>
      </c>
      <c r="H29" s="93">
        <v>609.09295399999985</v>
      </c>
      <c r="I29" s="95">
        <v>378.52</v>
      </c>
      <c r="J29" s="83"/>
      <c r="K29" s="93">
        <v>2.3055386499999995</v>
      </c>
      <c r="L29" s="94">
        <v>2.887243371294141E-6</v>
      </c>
      <c r="M29" s="94">
        <v>1.5127895929485838E-2</v>
      </c>
      <c r="N29" s="94">
        <f>K29/'סכום נכסי הקרן'!$C$42</f>
        <v>5.9690600883603013E-4</v>
      </c>
    </row>
    <row r="30" spans="2:14">
      <c r="B30" s="82"/>
      <c r="C30" s="83"/>
      <c r="D30" s="83"/>
      <c r="E30" s="83"/>
      <c r="F30" s="83"/>
      <c r="G30" s="83"/>
      <c r="H30" s="93"/>
      <c r="I30" s="95"/>
      <c r="J30" s="83"/>
      <c r="K30" s="83"/>
      <c r="L30" s="83"/>
      <c r="M30" s="94"/>
      <c r="N30" s="83"/>
    </row>
    <row r="31" spans="2:14">
      <c r="B31" s="80" t="s">
        <v>183</v>
      </c>
      <c r="C31" s="81"/>
      <c r="D31" s="81"/>
      <c r="E31" s="81"/>
      <c r="F31" s="81"/>
      <c r="G31" s="81"/>
      <c r="H31" s="90"/>
      <c r="I31" s="92"/>
      <c r="J31" s="81"/>
      <c r="K31" s="90">
        <v>39.343849123999988</v>
      </c>
      <c r="L31" s="81"/>
      <c r="M31" s="91">
        <v>0.25815644210226729</v>
      </c>
      <c r="N31" s="91">
        <f>K31/'סכום נכסי הקרן'!$C$42</f>
        <v>1.0186157561424432E-2</v>
      </c>
    </row>
    <row r="32" spans="2:14">
      <c r="B32" s="100" t="s">
        <v>63</v>
      </c>
      <c r="C32" s="81"/>
      <c r="D32" s="81"/>
      <c r="E32" s="81"/>
      <c r="F32" s="81"/>
      <c r="G32" s="81"/>
      <c r="H32" s="90"/>
      <c r="I32" s="92"/>
      <c r="J32" s="81"/>
      <c r="K32" s="90">
        <v>39.343849123999988</v>
      </c>
      <c r="L32" s="81"/>
      <c r="M32" s="91">
        <v>0.25815644210226729</v>
      </c>
      <c r="N32" s="91">
        <f>K32/'סכום נכסי הקרן'!$C$42</f>
        <v>1.0186157561424432E-2</v>
      </c>
    </row>
    <row r="33" spans="2:14">
      <c r="B33" s="86" t="s">
        <v>1150</v>
      </c>
      <c r="C33" s="83" t="s">
        <v>1151</v>
      </c>
      <c r="D33" s="96" t="s">
        <v>118</v>
      </c>
      <c r="E33" s="83"/>
      <c r="F33" s="96" t="s">
        <v>1116</v>
      </c>
      <c r="G33" s="96" t="s">
        <v>125</v>
      </c>
      <c r="H33" s="93">
        <v>7.3229369999999987</v>
      </c>
      <c r="I33" s="95">
        <v>10287.5</v>
      </c>
      <c r="J33" s="83"/>
      <c r="K33" s="93">
        <v>2.6231549299999997</v>
      </c>
      <c r="L33" s="94">
        <v>1.1329028894454868E-6</v>
      </c>
      <c r="M33" s="94">
        <v>1.7211949488661882E-2</v>
      </c>
      <c r="N33" s="94">
        <f>K33/'סכום נכסי הקרן'!$C$42</f>
        <v>6.7913714646460435E-4</v>
      </c>
    </row>
    <row r="34" spans="2:14">
      <c r="B34" s="86" t="s">
        <v>1152</v>
      </c>
      <c r="C34" s="83" t="s">
        <v>1153</v>
      </c>
      <c r="D34" s="96" t="s">
        <v>118</v>
      </c>
      <c r="E34" s="83"/>
      <c r="F34" s="96" t="s">
        <v>1116</v>
      </c>
      <c r="G34" s="96" t="s">
        <v>125</v>
      </c>
      <c r="H34" s="93">
        <v>30.315737999999996</v>
      </c>
      <c r="I34" s="95">
        <v>10368</v>
      </c>
      <c r="J34" s="83"/>
      <c r="K34" s="93">
        <v>10.944398735999997</v>
      </c>
      <c r="L34" s="94">
        <v>7.2050861750346733E-7</v>
      </c>
      <c r="M34" s="94">
        <v>7.1812166362513294E-2</v>
      </c>
      <c r="N34" s="94">
        <f>K34/'סכום נכסי הקרן'!$C$42</f>
        <v>2.8335145752667614E-3</v>
      </c>
    </row>
    <row r="35" spans="2:14">
      <c r="B35" s="86" t="s">
        <v>1154</v>
      </c>
      <c r="C35" s="83" t="s">
        <v>1155</v>
      </c>
      <c r="D35" s="96" t="s">
        <v>118</v>
      </c>
      <c r="E35" s="83"/>
      <c r="F35" s="96" t="s">
        <v>1116</v>
      </c>
      <c r="G35" s="96" t="s">
        <v>125</v>
      </c>
      <c r="H35" s="93">
        <v>38.963893999999996</v>
      </c>
      <c r="I35" s="95">
        <v>12153</v>
      </c>
      <c r="J35" s="83"/>
      <c r="K35" s="93">
        <v>16.488251926999997</v>
      </c>
      <c r="L35" s="94">
        <v>8.798623342745293E-7</v>
      </c>
      <c r="M35" s="94">
        <v>0.10818840933800886</v>
      </c>
      <c r="N35" s="94">
        <f>K35/'סכום נכסי הקרן'!$C$42</f>
        <v>4.2688231014598489E-3</v>
      </c>
    </row>
    <row r="36" spans="2:14">
      <c r="B36" s="86" t="s">
        <v>1156</v>
      </c>
      <c r="C36" s="83" t="s">
        <v>1157</v>
      </c>
      <c r="D36" s="96" t="s">
        <v>118</v>
      </c>
      <c r="E36" s="83"/>
      <c r="F36" s="96" t="s">
        <v>1116</v>
      </c>
      <c r="G36" s="96" t="s">
        <v>128</v>
      </c>
      <c r="H36" s="93">
        <v>578.63884800000005</v>
      </c>
      <c r="I36" s="95">
        <v>167.5</v>
      </c>
      <c r="J36" s="83"/>
      <c r="K36" s="93">
        <v>4.1482619019999989</v>
      </c>
      <c r="L36" s="94">
        <v>2.9047604879298516E-6</v>
      </c>
      <c r="M36" s="94">
        <v>2.72190077324043E-2</v>
      </c>
      <c r="N36" s="94">
        <f>K36/'סכום נכסי הקרן'!$C$42</f>
        <v>1.0739886991395174E-3</v>
      </c>
    </row>
    <row r="37" spans="2:14">
      <c r="B37" s="86" t="s">
        <v>1158</v>
      </c>
      <c r="C37" s="83" t="s">
        <v>1159</v>
      </c>
      <c r="D37" s="96" t="s">
        <v>118</v>
      </c>
      <c r="E37" s="83"/>
      <c r="F37" s="96" t="s">
        <v>1116</v>
      </c>
      <c r="G37" s="96" t="s">
        <v>125</v>
      </c>
      <c r="H37" s="93">
        <v>20.857713</v>
      </c>
      <c r="I37" s="95">
        <v>7077</v>
      </c>
      <c r="J37" s="83"/>
      <c r="K37" s="93">
        <v>5.1397816289999998</v>
      </c>
      <c r="L37" s="94">
        <v>4.7571045944505688E-7</v>
      </c>
      <c r="M37" s="94">
        <v>3.3724909180678969E-2</v>
      </c>
      <c r="N37" s="94">
        <f>K37/'סכום נכסי הקרן'!$C$42</f>
        <v>1.3306940390937017E-3</v>
      </c>
    </row>
    <row r="38" spans="2:14">
      <c r="B38" s="125"/>
      <c r="C38" s="12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2:14">
      <c r="B39" s="125"/>
      <c r="C39" s="12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2:14">
      <c r="B40" s="123" t="s">
        <v>203</v>
      </c>
      <c r="C40" s="12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4">
      <c r="B41" s="123" t="s">
        <v>109</v>
      </c>
      <c r="C41" s="12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4">
      <c r="B42" s="123" t="s">
        <v>185</v>
      </c>
      <c r="C42" s="12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4">
      <c r="B43" s="123" t="s">
        <v>193</v>
      </c>
      <c r="C43" s="12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4">
      <c r="B44" s="123" t="s">
        <v>201</v>
      </c>
      <c r="C44" s="12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4">
      <c r="B45" s="125"/>
      <c r="C45" s="12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4">
      <c r="B46" s="125"/>
      <c r="C46" s="12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4">
      <c r="B47" s="125"/>
      <c r="C47" s="12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4">
      <c r="B48" s="125"/>
      <c r="C48" s="12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>
      <c r="B49" s="125"/>
      <c r="C49" s="12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2:14">
      <c r="B50" s="125"/>
      <c r="C50" s="12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>
      <c r="B51" s="125"/>
      <c r="C51" s="12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2:14">
      <c r="B52" s="125"/>
      <c r="C52" s="12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2:14">
      <c r="B53" s="125"/>
      <c r="C53" s="12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2:14">
      <c r="B54" s="125"/>
      <c r="C54" s="12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2:14">
      <c r="B55" s="125"/>
      <c r="C55" s="12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2:14">
      <c r="B56" s="125"/>
      <c r="C56" s="12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2:14">
      <c r="B57" s="125"/>
      <c r="C57" s="12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4">
      <c r="B58" s="125"/>
      <c r="C58" s="12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2:14">
      <c r="B59" s="125"/>
      <c r="C59" s="12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2:14">
      <c r="B60" s="125"/>
      <c r="C60" s="12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2:14">
      <c r="B61" s="125"/>
      <c r="C61" s="12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2:14">
      <c r="B62" s="125"/>
      <c r="C62" s="12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4">
      <c r="B63" s="125"/>
      <c r="C63" s="12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2:14">
      <c r="B64" s="125"/>
      <c r="C64" s="12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2:14">
      <c r="B65" s="125"/>
      <c r="C65" s="12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2:14">
      <c r="B66" s="125"/>
      <c r="C66" s="12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2:14">
      <c r="B67" s="125"/>
      <c r="C67" s="12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2:14">
      <c r="B68" s="125"/>
      <c r="C68" s="12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2:14">
      <c r="B69" s="125"/>
      <c r="C69" s="12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2:14">
      <c r="B70" s="125"/>
      <c r="C70" s="12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2:14">
      <c r="B71" s="125"/>
      <c r="C71" s="12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2:14">
      <c r="B72" s="125"/>
      <c r="C72" s="12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2:14">
      <c r="B73" s="125"/>
      <c r="C73" s="12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2:14">
      <c r="B74" s="125"/>
      <c r="C74" s="12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>
      <c r="B75" s="125"/>
      <c r="C75" s="12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>
      <c r="B76" s="125"/>
      <c r="C76" s="12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>
      <c r="B77" s="125"/>
      <c r="C77" s="12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>
      <c r="B78" s="125"/>
      <c r="C78" s="12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>
      <c r="B79" s="125"/>
      <c r="C79" s="12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>
      <c r="B80" s="125"/>
      <c r="C80" s="12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>
      <c r="B81" s="125"/>
      <c r="C81" s="12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2:14">
      <c r="B82" s="125"/>
      <c r="C82" s="12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2:14">
      <c r="B83" s="125"/>
      <c r="C83" s="12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2:14">
      <c r="B84" s="125"/>
      <c r="C84" s="12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2:14">
      <c r="B85" s="125"/>
      <c r="C85" s="12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2:14">
      <c r="B86" s="125"/>
      <c r="C86" s="12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2:14">
      <c r="B87" s="125"/>
      <c r="C87" s="12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2:14">
      <c r="B88" s="125"/>
      <c r="C88" s="12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2:14">
      <c r="B89" s="125"/>
      <c r="C89" s="12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2:14">
      <c r="B90" s="125"/>
      <c r="C90" s="12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2:14">
      <c r="B91" s="125"/>
      <c r="C91" s="12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2:14">
      <c r="B92" s="125"/>
      <c r="C92" s="12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2:14">
      <c r="B93" s="125"/>
      <c r="C93" s="12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2:14">
      <c r="B94" s="125"/>
      <c r="C94" s="12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2:14">
      <c r="B95" s="125"/>
      <c r="C95" s="12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2:14">
      <c r="B96" s="125"/>
      <c r="C96" s="12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2:14">
      <c r="B97" s="125"/>
      <c r="C97" s="12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2:14">
      <c r="B98" s="125"/>
      <c r="C98" s="12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2:14">
      <c r="B99" s="125"/>
      <c r="C99" s="12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2:14">
      <c r="B100" s="125"/>
      <c r="C100" s="12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2:14">
      <c r="B101" s="125"/>
      <c r="C101" s="12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2:14">
      <c r="B102" s="125"/>
      <c r="C102" s="12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2:14">
      <c r="B103" s="125"/>
      <c r="C103" s="12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2:14">
      <c r="B104" s="125"/>
      <c r="C104" s="12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2:14">
      <c r="B105" s="125"/>
      <c r="C105" s="12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2:14">
      <c r="B106" s="125"/>
      <c r="C106" s="12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2:14">
      <c r="B107" s="125"/>
      <c r="C107" s="12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2:14">
      <c r="B108" s="125"/>
      <c r="C108" s="12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2:14">
      <c r="B109" s="125"/>
      <c r="C109" s="12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2:14">
      <c r="B110" s="125"/>
      <c r="C110" s="12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2:14">
      <c r="B111" s="125"/>
      <c r="C111" s="12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25"/>
      <c r="C112" s="12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25"/>
      <c r="C113" s="12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25"/>
      <c r="C114" s="12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25"/>
      <c r="C115" s="12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25"/>
      <c r="C116" s="12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25"/>
      <c r="C117" s="12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25"/>
      <c r="C118" s="12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25"/>
      <c r="C119" s="12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25"/>
      <c r="C120" s="12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25"/>
      <c r="C121" s="12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25"/>
      <c r="C122" s="12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25"/>
      <c r="C123" s="12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25"/>
      <c r="C124" s="12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25"/>
      <c r="C125" s="12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25"/>
      <c r="C126" s="12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25"/>
      <c r="C127" s="12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25"/>
      <c r="C128" s="12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25"/>
      <c r="C129" s="12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25"/>
      <c r="C130" s="12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25"/>
      <c r="C131" s="12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25"/>
      <c r="C132" s="12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25"/>
      <c r="C133" s="12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25"/>
      <c r="C134" s="12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25"/>
      <c r="C135" s="12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25"/>
      <c r="C136" s="12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25"/>
      <c r="C137" s="12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25"/>
      <c r="C138" s="12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25"/>
      <c r="C139" s="12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25"/>
      <c r="C140" s="12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25"/>
      <c r="C141" s="12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25"/>
      <c r="C142" s="12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25"/>
      <c r="C143" s="12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25"/>
      <c r="C144" s="12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25"/>
      <c r="C145" s="12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25"/>
      <c r="C146" s="12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25"/>
      <c r="C147" s="12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25"/>
      <c r="C148" s="12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25"/>
      <c r="C149" s="12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25"/>
      <c r="C150" s="12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25"/>
      <c r="C151" s="12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25"/>
      <c r="C152" s="12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25"/>
      <c r="C153" s="12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25"/>
      <c r="C154" s="12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25"/>
      <c r="C155" s="12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25"/>
      <c r="C156" s="12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25"/>
      <c r="C157" s="12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25"/>
      <c r="C158" s="12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25"/>
      <c r="C159" s="12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25"/>
      <c r="C160" s="12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25"/>
      <c r="C161" s="12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25"/>
      <c r="C162" s="12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25"/>
      <c r="C163" s="12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25"/>
      <c r="C164" s="12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25"/>
      <c r="C165" s="12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25"/>
      <c r="C166" s="12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25"/>
      <c r="C167" s="12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25"/>
      <c r="C168" s="12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25"/>
      <c r="C169" s="12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25"/>
      <c r="C170" s="12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25"/>
      <c r="C171" s="12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25"/>
      <c r="C172" s="12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25"/>
      <c r="C173" s="12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25"/>
      <c r="C174" s="12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25"/>
      <c r="C175" s="12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25"/>
      <c r="C176" s="12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25"/>
      <c r="C177" s="12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25"/>
      <c r="C178" s="12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25"/>
      <c r="C179" s="12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25"/>
      <c r="C180" s="12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25"/>
      <c r="C181" s="12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25"/>
      <c r="C182" s="12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25"/>
      <c r="C183" s="12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25"/>
      <c r="C184" s="12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25"/>
      <c r="C185" s="12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25"/>
      <c r="C186" s="12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25"/>
      <c r="C187" s="12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25"/>
      <c r="C188" s="12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25"/>
      <c r="C189" s="12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25"/>
      <c r="C190" s="12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25"/>
      <c r="C191" s="12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25"/>
      <c r="C192" s="12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25"/>
      <c r="C193" s="12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25"/>
      <c r="C194" s="12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25"/>
      <c r="C195" s="12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25"/>
      <c r="C196" s="12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25"/>
      <c r="C197" s="12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25"/>
      <c r="C198" s="12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25"/>
      <c r="C199" s="12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25"/>
      <c r="C200" s="12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25"/>
      <c r="C201" s="12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25"/>
      <c r="C202" s="12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25"/>
      <c r="C203" s="12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25"/>
      <c r="C204" s="12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25"/>
      <c r="C205" s="12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25"/>
      <c r="C206" s="12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25"/>
      <c r="C207" s="12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25"/>
      <c r="C208" s="12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25"/>
      <c r="C209" s="12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25"/>
      <c r="C210" s="12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25"/>
      <c r="C211" s="12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25"/>
      <c r="C212" s="12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25"/>
      <c r="C213" s="12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25"/>
      <c r="C214" s="12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25"/>
      <c r="C215" s="12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25"/>
      <c r="C216" s="12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25"/>
      <c r="C217" s="12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25"/>
      <c r="C218" s="12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25"/>
      <c r="C219" s="12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25"/>
      <c r="C220" s="12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25"/>
      <c r="C221" s="12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25"/>
      <c r="C222" s="12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25"/>
      <c r="C223" s="12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25"/>
      <c r="C224" s="12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25"/>
      <c r="C225" s="12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25"/>
      <c r="C226" s="12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25"/>
      <c r="C227" s="12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25"/>
      <c r="C228" s="12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25"/>
      <c r="C229" s="12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25"/>
      <c r="C230" s="12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25"/>
      <c r="C231" s="12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25"/>
      <c r="C232" s="12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25"/>
      <c r="C233" s="12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25"/>
      <c r="C234" s="12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25"/>
      <c r="C235" s="12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25"/>
      <c r="C236" s="12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25"/>
      <c r="C237" s="12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29"/>
      <c r="C238" s="12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29"/>
      <c r="C239" s="12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30"/>
      <c r="C240" s="12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25"/>
      <c r="C241" s="12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25"/>
      <c r="C242" s="12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25"/>
      <c r="C243" s="12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25"/>
      <c r="C244" s="125"/>
      <c r="D244" s="125"/>
      <c r="E244" s="125"/>
      <c r="F244" s="125"/>
      <c r="G244" s="125"/>
      <c r="H244" s="105"/>
      <c r="I244" s="105"/>
      <c r="J244" s="105"/>
      <c r="K244" s="105"/>
      <c r="L244" s="105"/>
      <c r="M244" s="105"/>
      <c r="N244" s="105"/>
    </row>
    <row r="245" spans="2:14">
      <c r="B245" s="125"/>
      <c r="C245" s="125"/>
      <c r="D245" s="125"/>
      <c r="E245" s="125"/>
      <c r="F245" s="125"/>
      <c r="G245" s="125"/>
      <c r="H245" s="105"/>
      <c r="I245" s="105"/>
      <c r="J245" s="105"/>
      <c r="K245" s="105"/>
      <c r="L245" s="105"/>
      <c r="M245" s="105"/>
      <c r="N245" s="105"/>
    </row>
    <row r="246" spans="2:14">
      <c r="B246" s="125"/>
      <c r="C246" s="125"/>
      <c r="D246" s="125"/>
      <c r="E246" s="125"/>
      <c r="F246" s="125"/>
      <c r="G246" s="125"/>
      <c r="H246" s="105"/>
      <c r="I246" s="105"/>
      <c r="J246" s="105"/>
      <c r="K246" s="105"/>
      <c r="L246" s="105"/>
      <c r="M246" s="105"/>
      <c r="N246" s="105"/>
    </row>
    <row r="247" spans="2:14">
      <c r="B247" s="125"/>
      <c r="C247" s="125"/>
      <c r="D247" s="125"/>
      <c r="E247" s="125"/>
      <c r="F247" s="125"/>
      <c r="G247" s="125"/>
      <c r="H247" s="105"/>
      <c r="I247" s="105"/>
      <c r="J247" s="105"/>
      <c r="K247" s="105"/>
      <c r="L247" s="105"/>
      <c r="M247" s="105"/>
      <c r="N247" s="105"/>
    </row>
    <row r="248" spans="2:14">
      <c r="B248" s="125"/>
      <c r="C248" s="125"/>
      <c r="D248" s="125"/>
      <c r="E248" s="125"/>
      <c r="F248" s="125"/>
      <c r="G248" s="125"/>
      <c r="H248" s="105"/>
      <c r="I248" s="105"/>
      <c r="J248" s="105"/>
      <c r="K248" s="105"/>
      <c r="L248" s="105"/>
      <c r="M248" s="105"/>
      <c r="N248" s="105"/>
    </row>
    <row r="249" spans="2:14">
      <c r="B249" s="125"/>
      <c r="C249" s="125"/>
      <c r="D249" s="125"/>
      <c r="E249" s="125"/>
      <c r="F249" s="125"/>
      <c r="G249" s="125"/>
      <c r="H249" s="105"/>
      <c r="I249" s="105"/>
      <c r="J249" s="105"/>
      <c r="K249" s="105"/>
      <c r="L249" s="105"/>
      <c r="M249" s="105"/>
      <c r="N249" s="105"/>
    </row>
    <row r="250" spans="2:14">
      <c r="B250" s="125"/>
      <c r="C250" s="125"/>
      <c r="D250" s="125"/>
      <c r="E250" s="125"/>
      <c r="F250" s="125"/>
      <c r="G250" s="125"/>
      <c r="H250" s="105"/>
      <c r="I250" s="105"/>
      <c r="J250" s="105"/>
      <c r="K250" s="105"/>
      <c r="L250" s="105"/>
      <c r="M250" s="105"/>
      <c r="N250" s="105"/>
    </row>
    <row r="251" spans="2:14">
      <c r="B251" s="125"/>
      <c r="C251" s="125"/>
      <c r="D251" s="125"/>
      <c r="E251" s="125"/>
      <c r="F251" s="125"/>
      <c r="G251" s="125"/>
      <c r="H251" s="105"/>
      <c r="I251" s="105"/>
      <c r="J251" s="105"/>
      <c r="K251" s="105"/>
      <c r="L251" s="105"/>
      <c r="M251" s="105"/>
      <c r="N251" s="105"/>
    </row>
    <row r="252" spans="2:14">
      <c r="B252" s="125"/>
      <c r="C252" s="125"/>
      <c r="D252" s="125"/>
      <c r="E252" s="125"/>
      <c r="F252" s="125"/>
      <c r="G252" s="125"/>
      <c r="H252" s="105"/>
      <c r="I252" s="105"/>
      <c r="J252" s="105"/>
      <c r="K252" s="105"/>
      <c r="L252" s="105"/>
      <c r="M252" s="105"/>
      <c r="N252" s="105"/>
    </row>
    <row r="253" spans="2:14">
      <c r="B253" s="125"/>
      <c r="C253" s="125"/>
      <c r="D253" s="125"/>
      <c r="E253" s="125"/>
      <c r="F253" s="125"/>
      <c r="G253" s="125"/>
      <c r="H253" s="105"/>
      <c r="I253" s="105"/>
      <c r="J253" s="105"/>
      <c r="K253" s="105"/>
      <c r="L253" s="105"/>
      <c r="M253" s="105"/>
      <c r="N253" s="105"/>
    </row>
    <row r="254" spans="2:14">
      <c r="B254" s="125"/>
      <c r="C254" s="125"/>
      <c r="D254" s="125"/>
      <c r="E254" s="125"/>
      <c r="F254" s="125"/>
      <c r="G254" s="125"/>
      <c r="H254" s="105"/>
      <c r="I254" s="105"/>
      <c r="J254" s="105"/>
      <c r="K254" s="105"/>
      <c r="L254" s="105"/>
      <c r="M254" s="105"/>
      <c r="N254" s="105"/>
    </row>
    <row r="255" spans="2:14">
      <c r="B255" s="125"/>
      <c r="C255" s="125"/>
      <c r="D255" s="125"/>
      <c r="E255" s="125"/>
      <c r="F255" s="125"/>
      <c r="G255" s="125"/>
      <c r="H255" s="105"/>
      <c r="I255" s="105"/>
      <c r="J255" s="105"/>
      <c r="K255" s="105"/>
      <c r="L255" s="105"/>
      <c r="M255" s="105"/>
      <c r="N255" s="105"/>
    </row>
    <row r="256" spans="2:14">
      <c r="B256" s="125"/>
      <c r="C256" s="125"/>
      <c r="D256" s="125"/>
      <c r="E256" s="125"/>
      <c r="F256" s="125"/>
      <c r="G256" s="125"/>
      <c r="H256" s="105"/>
      <c r="I256" s="105"/>
      <c r="J256" s="105"/>
      <c r="K256" s="105"/>
      <c r="L256" s="105"/>
      <c r="M256" s="105"/>
      <c r="N256" s="105"/>
    </row>
    <row r="257" spans="2:14">
      <c r="B257" s="125"/>
      <c r="C257" s="125"/>
      <c r="D257" s="125"/>
      <c r="E257" s="125"/>
      <c r="F257" s="125"/>
      <c r="G257" s="125"/>
      <c r="H257" s="105"/>
      <c r="I257" s="105"/>
      <c r="J257" s="105"/>
      <c r="K257" s="105"/>
      <c r="L257" s="105"/>
      <c r="M257" s="105"/>
      <c r="N257" s="105"/>
    </row>
    <row r="258" spans="2:14">
      <c r="B258" s="125"/>
      <c r="C258" s="125"/>
      <c r="D258" s="125"/>
      <c r="E258" s="125"/>
      <c r="F258" s="125"/>
      <c r="G258" s="125"/>
      <c r="H258" s="105"/>
      <c r="I258" s="105"/>
      <c r="J258" s="105"/>
      <c r="K258" s="105"/>
      <c r="L258" s="105"/>
      <c r="M258" s="105"/>
      <c r="N258" s="105"/>
    </row>
    <row r="259" spans="2:14">
      <c r="B259" s="125"/>
      <c r="C259" s="125"/>
      <c r="D259" s="125"/>
      <c r="E259" s="125"/>
      <c r="F259" s="125"/>
      <c r="G259" s="125"/>
      <c r="H259" s="105"/>
      <c r="I259" s="105"/>
      <c r="J259" s="105"/>
      <c r="K259" s="105"/>
      <c r="L259" s="105"/>
      <c r="M259" s="105"/>
      <c r="N259" s="105"/>
    </row>
    <row r="260" spans="2:14">
      <c r="B260" s="125"/>
      <c r="C260" s="125"/>
      <c r="D260" s="125"/>
      <c r="E260" s="125"/>
      <c r="F260" s="125"/>
      <c r="G260" s="125"/>
      <c r="H260" s="105"/>
      <c r="I260" s="105"/>
      <c r="J260" s="105"/>
      <c r="K260" s="105"/>
      <c r="L260" s="105"/>
      <c r="M260" s="105"/>
      <c r="N260" s="105"/>
    </row>
    <row r="261" spans="2:14">
      <c r="B261" s="125"/>
      <c r="C261" s="125"/>
      <c r="D261" s="125"/>
      <c r="E261" s="125"/>
      <c r="F261" s="125"/>
      <c r="G261" s="125"/>
      <c r="H261" s="105"/>
      <c r="I261" s="105"/>
      <c r="J261" s="105"/>
      <c r="K261" s="105"/>
      <c r="L261" s="105"/>
      <c r="M261" s="105"/>
      <c r="N261" s="105"/>
    </row>
    <row r="262" spans="2:14">
      <c r="B262" s="125"/>
      <c r="C262" s="125"/>
      <c r="D262" s="125"/>
      <c r="E262" s="125"/>
      <c r="F262" s="125"/>
      <c r="G262" s="125"/>
      <c r="H262" s="105"/>
      <c r="I262" s="105"/>
      <c r="J262" s="105"/>
      <c r="K262" s="105"/>
      <c r="L262" s="105"/>
      <c r="M262" s="105"/>
      <c r="N262" s="105"/>
    </row>
    <row r="263" spans="2:14">
      <c r="B263" s="125"/>
      <c r="C263" s="125"/>
      <c r="D263" s="125"/>
      <c r="E263" s="125"/>
      <c r="F263" s="125"/>
      <c r="G263" s="125"/>
      <c r="H263" s="105"/>
      <c r="I263" s="105"/>
      <c r="J263" s="105"/>
      <c r="K263" s="105"/>
      <c r="L263" s="105"/>
      <c r="M263" s="105"/>
      <c r="N263" s="105"/>
    </row>
    <row r="264" spans="2:14">
      <c r="B264" s="125"/>
      <c r="C264" s="125"/>
      <c r="D264" s="125"/>
      <c r="E264" s="125"/>
      <c r="F264" s="125"/>
      <c r="G264" s="125"/>
      <c r="H264" s="105"/>
      <c r="I264" s="105"/>
      <c r="J264" s="105"/>
      <c r="K264" s="105"/>
      <c r="L264" s="105"/>
      <c r="M264" s="105"/>
      <c r="N264" s="105"/>
    </row>
    <row r="265" spans="2:14">
      <c r="B265" s="125"/>
      <c r="C265" s="125"/>
      <c r="D265" s="125"/>
      <c r="E265" s="125"/>
      <c r="F265" s="125"/>
      <c r="G265" s="125"/>
      <c r="H265" s="105"/>
      <c r="I265" s="105"/>
      <c r="J265" s="105"/>
      <c r="K265" s="105"/>
      <c r="L265" s="105"/>
      <c r="M265" s="105"/>
      <c r="N265" s="105"/>
    </row>
    <row r="266" spans="2:14">
      <c r="B266" s="125"/>
      <c r="C266" s="125"/>
      <c r="D266" s="125"/>
      <c r="E266" s="125"/>
      <c r="F266" s="125"/>
      <c r="G266" s="125"/>
      <c r="H266" s="105"/>
      <c r="I266" s="105"/>
      <c r="J266" s="105"/>
      <c r="K266" s="105"/>
      <c r="L266" s="105"/>
      <c r="M266" s="105"/>
      <c r="N266" s="105"/>
    </row>
    <row r="267" spans="2:14">
      <c r="B267" s="125"/>
      <c r="C267" s="125"/>
      <c r="D267" s="125"/>
      <c r="E267" s="125"/>
      <c r="F267" s="125"/>
      <c r="G267" s="125"/>
      <c r="H267" s="105"/>
      <c r="I267" s="105"/>
      <c r="J267" s="105"/>
      <c r="K267" s="105"/>
      <c r="L267" s="105"/>
      <c r="M267" s="105"/>
      <c r="N267" s="105"/>
    </row>
    <row r="268" spans="2:14">
      <c r="B268" s="125"/>
      <c r="C268" s="125"/>
      <c r="D268" s="125"/>
      <c r="E268" s="125"/>
      <c r="F268" s="125"/>
      <c r="G268" s="125"/>
      <c r="H268" s="105"/>
      <c r="I268" s="105"/>
      <c r="J268" s="105"/>
      <c r="K268" s="105"/>
      <c r="L268" s="105"/>
      <c r="M268" s="105"/>
      <c r="N268" s="105"/>
    </row>
    <row r="269" spans="2:14">
      <c r="B269" s="125"/>
      <c r="C269" s="125"/>
      <c r="D269" s="125"/>
      <c r="E269" s="125"/>
      <c r="F269" s="125"/>
      <c r="G269" s="125"/>
      <c r="H269" s="105"/>
      <c r="I269" s="105"/>
      <c r="J269" s="105"/>
      <c r="K269" s="105"/>
      <c r="L269" s="105"/>
      <c r="M269" s="105"/>
      <c r="N269" s="105"/>
    </row>
    <row r="270" spans="2:14">
      <c r="B270" s="125"/>
      <c r="C270" s="125"/>
      <c r="D270" s="125"/>
      <c r="E270" s="125"/>
      <c r="F270" s="125"/>
      <c r="G270" s="125"/>
      <c r="H270" s="105"/>
      <c r="I270" s="105"/>
      <c r="J270" s="105"/>
      <c r="K270" s="105"/>
      <c r="L270" s="105"/>
      <c r="M270" s="105"/>
      <c r="N270" s="105"/>
    </row>
    <row r="271" spans="2:14">
      <c r="B271" s="125"/>
      <c r="C271" s="125"/>
      <c r="D271" s="125"/>
      <c r="E271" s="125"/>
      <c r="F271" s="125"/>
      <c r="G271" s="125"/>
      <c r="H271" s="105"/>
      <c r="I271" s="105"/>
      <c r="J271" s="105"/>
      <c r="K271" s="105"/>
      <c r="L271" s="105"/>
      <c r="M271" s="105"/>
      <c r="N271" s="105"/>
    </row>
    <row r="272" spans="2:14">
      <c r="B272" s="125"/>
      <c r="C272" s="125"/>
      <c r="D272" s="125"/>
      <c r="E272" s="125"/>
      <c r="F272" s="125"/>
      <c r="G272" s="125"/>
      <c r="H272" s="105"/>
      <c r="I272" s="105"/>
      <c r="J272" s="105"/>
      <c r="K272" s="105"/>
      <c r="L272" s="105"/>
      <c r="M272" s="105"/>
      <c r="N272" s="105"/>
    </row>
    <row r="273" spans="2:14">
      <c r="B273" s="125"/>
      <c r="C273" s="125"/>
      <c r="D273" s="125"/>
      <c r="E273" s="125"/>
      <c r="F273" s="125"/>
      <c r="G273" s="125"/>
      <c r="H273" s="105"/>
      <c r="I273" s="105"/>
      <c r="J273" s="105"/>
      <c r="K273" s="105"/>
      <c r="L273" s="105"/>
      <c r="M273" s="105"/>
      <c r="N273" s="105"/>
    </row>
    <row r="274" spans="2:14">
      <c r="B274" s="125"/>
      <c r="C274" s="125"/>
      <c r="D274" s="125"/>
      <c r="E274" s="125"/>
      <c r="F274" s="125"/>
      <c r="G274" s="125"/>
      <c r="H274" s="105"/>
      <c r="I274" s="105"/>
      <c r="J274" s="105"/>
      <c r="K274" s="105"/>
      <c r="L274" s="105"/>
      <c r="M274" s="105"/>
      <c r="N274" s="105"/>
    </row>
    <row r="275" spans="2:14">
      <c r="B275" s="125"/>
      <c r="C275" s="125"/>
      <c r="D275" s="125"/>
      <c r="E275" s="125"/>
      <c r="F275" s="125"/>
      <c r="G275" s="125"/>
      <c r="H275" s="105"/>
      <c r="I275" s="105"/>
      <c r="J275" s="105"/>
      <c r="K275" s="105"/>
      <c r="L275" s="105"/>
      <c r="M275" s="105"/>
      <c r="N275" s="105"/>
    </row>
    <row r="276" spans="2:14">
      <c r="B276" s="125"/>
      <c r="C276" s="125"/>
      <c r="D276" s="125"/>
      <c r="E276" s="125"/>
      <c r="F276" s="125"/>
      <c r="G276" s="125"/>
      <c r="H276" s="105"/>
      <c r="I276" s="105"/>
      <c r="J276" s="105"/>
      <c r="K276" s="105"/>
      <c r="L276" s="105"/>
      <c r="M276" s="105"/>
      <c r="N276" s="105"/>
    </row>
    <row r="277" spans="2:14">
      <c r="B277" s="125"/>
      <c r="C277" s="125"/>
      <c r="D277" s="125"/>
      <c r="E277" s="125"/>
      <c r="F277" s="125"/>
      <c r="G277" s="125"/>
      <c r="H277" s="105"/>
      <c r="I277" s="105"/>
      <c r="J277" s="105"/>
      <c r="K277" s="105"/>
      <c r="L277" s="105"/>
      <c r="M277" s="105"/>
      <c r="N277" s="105"/>
    </row>
    <row r="278" spans="2:14">
      <c r="B278" s="125"/>
      <c r="C278" s="125"/>
      <c r="D278" s="125"/>
      <c r="E278" s="125"/>
      <c r="F278" s="125"/>
      <c r="G278" s="125"/>
      <c r="H278" s="105"/>
      <c r="I278" s="105"/>
      <c r="J278" s="105"/>
      <c r="K278" s="105"/>
      <c r="L278" s="105"/>
      <c r="M278" s="105"/>
      <c r="N278" s="105"/>
    </row>
    <row r="279" spans="2:14">
      <c r="B279" s="125"/>
      <c r="C279" s="125"/>
      <c r="D279" s="125"/>
      <c r="E279" s="125"/>
      <c r="F279" s="125"/>
      <c r="G279" s="125"/>
      <c r="H279" s="105"/>
      <c r="I279" s="105"/>
      <c r="J279" s="105"/>
      <c r="K279" s="105"/>
      <c r="L279" s="105"/>
      <c r="M279" s="105"/>
      <c r="N279" s="105"/>
    </row>
    <row r="280" spans="2:14">
      <c r="B280" s="125"/>
      <c r="C280" s="125"/>
      <c r="D280" s="125"/>
      <c r="E280" s="125"/>
      <c r="F280" s="125"/>
      <c r="G280" s="125"/>
      <c r="H280" s="105"/>
      <c r="I280" s="105"/>
      <c r="J280" s="105"/>
      <c r="K280" s="105"/>
      <c r="L280" s="105"/>
      <c r="M280" s="105"/>
      <c r="N280" s="105"/>
    </row>
    <row r="281" spans="2:14">
      <c r="B281" s="125"/>
      <c r="C281" s="125"/>
      <c r="D281" s="125"/>
      <c r="E281" s="125"/>
      <c r="F281" s="125"/>
      <c r="G281" s="125"/>
      <c r="H281" s="105"/>
      <c r="I281" s="105"/>
      <c r="J281" s="105"/>
      <c r="K281" s="105"/>
      <c r="L281" s="105"/>
      <c r="M281" s="105"/>
      <c r="N281" s="105"/>
    </row>
    <row r="282" spans="2:14">
      <c r="B282" s="125"/>
      <c r="C282" s="125"/>
      <c r="D282" s="125"/>
      <c r="E282" s="125"/>
      <c r="F282" s="125"/>
      <c r="G282" s="125"/>
      <c r="H282" s="105"/>
      <c r="I282" s="105"/>
      <c r="J282" s="105"/>
      <c r="K282" s="105"/>
      <c r="L282" s="105"/>
      <c r="M282" s="105"/>
      <c r="N282" s="105"/>
    </row>
    <row r="283" spans="2:14">
      <c r="B283" s="125"/>
      <c r="C283" s="125"/>
      <c r="D283" s="125"/>
      <c r="E283" s="125"/>
      <c r="F283" s="125"/>
      <c r="G283" s="125"/>
      <c r="H283" s="105"/>
      <c r="I283" s="105"/>
      <c r="J283" s="105"/>
      <c r="K283" s="105"/>
      <c r="L283" s="105"/>
      <c r="M283" s="105"/>
      <c r="N283" s="105"/>
    </row>
    <row r="284" spans="2:14">
      <c r="B284" s="125"/>
      <c r="C284" s="125"/>
      <c r="D284" s="125"/>
      <c r="E284" s="125"/>
      <c r="F284" s="125"/>
      <c r="G284" s="125"/>
      <c r="H284" s="105"/>
      <c r="I284" s="105"/>
      <c r="J284" s="105"/>
      <c r="K284" s="105"/>
      <c r="L284" s="105"/>
      <c r="M284" s="105"/>
      <c r="N284" s="105"/>
    </row>
    <row r="285" spans="2:14">
      <c r="B285" s="125"/>
      <c r="C285" s="125"/>
      <c r="D285" s="125"/>
      <c r="E285" s="125"/>
      <c r="F285" s="125"/>
      <c r="G285" s="125"/>
      <c r="H285" s="105"/>
      <c r="I285" s="105"/>
      <c r="J285" s="105"/>
      <c r="K285" s="105"/>
      <c r="L285" s="105"/>
      <c r="M285" s="105"/>
      <c r="N285" s="105"/>
    </row>
    <row r="286" spans="2:14">
      <c r="B286" s="125"/>
      <c r="C286" s="125"/>
      <c r="D286" s="125"/>
      <c r="E286" s="125"/>
      <c r="F286" s="125"/>
      <c r="G286" s="125"/>
      <c r="H286" s="105"/>
      <c r="I286" s="105"/>
      <c r="J286" s="105"/>
      <c r="K286" s="105"/>
      <c r="L286" s="105"/>
      <c r="M286" s="105"/>
      <c r="N286" s="105"/>
    </row>
    <row r="287" spans="2:14">
      <c r="B287" s="125"/>
      <c r="C287" s="125"/>
      <c r="D287" s="125"/>
      <c r="E287" s="125"/>
      <c r="F287" s="125"/>
      <c r="G287" s="125"/>
      <c r="H287" s="105"/>
      <c r="I287" s="105"/>
      <c r="J287" s="105"/>
      <c r="K287" s="105"/>
      <c r="L287" s="105"/>
      <c r="M287" s="105"/>
      <c r="N287" s="105"/>
    </row>
    <row r="288" spans="2:14">
      <c r="B288" s="125"/>
      <c r="C288" s="125"/>
      <c r="D288" s="125"/>
      <c r="E288" s="125"/>
      <c r="F288" s="125"/>
      <c r="G288" s="125"/>
      <c r="H288" s="105"/>
      <c r="I288" s="105"/>
      <c r="J288" s="105"/>
      <c r="K288" s="105"/>
      <c r="L288" s="105"/>
      <c r="M288" s="105"/>
      <c r="N288" s="105"/>
    </row>
    <row r="289" spans="2:14">
      <c r="B289" s="125"/>
      <c r="C289" s="125"/>
      <c r="D289" s="125"/>
      <c r="E289" s="125"/>
      <c r="F289" s="125"/>
      <c r="G289" s="125"/>
      <c r="H289" s="105"/>
      <c r="I289" s="105"/>
      <c r="J289" s="105"/>
      <c r="K289" s="105"/>
      <c r="L289" s="105"/>
      <c r="M289" s="105"/>
      <c r="N289" s="105"/>
    </row>
    <row r="290" spans="2:14">
      <c r="B290" s="125"/>
      <c r="C290" s="125"/>
      <c r="D290" s="125"/>
      <c r="E290" s="125"/>
      <c r="F290" s="125"/>
      <c r="G290" s="125"/>
      <c r="H290" s="105"/>
      <c r="I290" s="105"/>
      <c r="J290" s="105"/>
      <c r="K290" s="105"/>
      <c r="L290" s="105"/>
      <c r="M290" s="105"/>
      <c r="N290" s="105"/>
    </row>
    <row r="291" spans="2:14">
      <c r="B291" s="125"/>
      <c r="C291" s="125"/>
      <c r="D291" s="125"/>
      <c r="E291" s="125"/>
      <c r="F291" s="125"/>
      <c r="G291" s="125"/>
      <c r="H291" s="105"/>
      <c r="I291" s="105"/>
      <c r="J291" s="105"/>
      <c r="K291" s="105"/>
      <c r="L291" s="105"/>
      <c r="M291" s="105"/>
      <c r="N291" s="105"/>
    </row>
    <row r="292" spans="2:14">
      <c r="B292" s="125"/>
      <c r="C292" s="125"/>
      <c r="D292" s="125"/>
      <c r="E292" s="125"/>
      <c r="F292" s="125"/>
      <c r="G292" s="125"/>
      <c r="H292" s="105"/>
      <c r="I292" s="105"/>
      <c r="J292" s="105"/>
      <c r="K292" s="105"/>
      <c r="L292" s="105"/>
      <c r="M292" s="105"/>
      <c r="N292" s="105"/>
    </row>
    <row r="293" spans="2:14">
      <c r="B293" s="125"/>
      <c r="C293" s="125"/>
      <c r="D293" s="125"/>
      <c r="E293" s="125"/>
      <c r="F293" s="125"/>
      <c r="G293" s="125"/>
      <c r="H293" s="105"/>
      <c r="I293" s="105"/>
      <c r="J293" s="105"/>
      <c r="K293" s="105"/>
      <c r="L293" s="105"/>
      <c r="M293" s="105"/>
      <c r="N293" s="105"/>
    </row>
    <row r="294" spans="2:14">
      <c r="B294" s="125"/>
      <c r="C294" s="125"/>
      <c r="D294" s="125"/>
      <c r="E294" s="125"/>
      <c r="F294" s="125"/>
      <c r="G294" s="125"/>
      <c r="H294" s="105"/>
      <c r="I294" s="105"/>
      <c r="J294" s="105"/>
      <c r="K294" s="105"/>
      <c r="L294" s="105"/>
      <c r="M294" s="105"/>
      <c r="N294" s="105"/>
    </row>
    <row r="295" spans="2:14">
      <c r="B295" s="125"/>
      <c r="C295" s="125"/>
      <c r="D295" s="125"/>
      <c r="E295" s="125"/>
      <c r="F295" s="125"/>
      <c r="G295" s="125"/>
      <c r="H295" s="105"/>
      <c r="I295" s="105"/>
      <c r="J295" s="105"/>
      <c r="K295" s="105"/>
      <c r="L295" s="105"/>
      <c r="M295" s="105"/>
      <c r="N295" s="105"/>
    </row>
    <row r="296" spans="2:14">
      <c r="B296" s="125"/>
      <c r="C296" s="125"/>
      <c r="D296" s="125"/>
      <c r="E296" s="125"/>
      <c r="F296" s="125"/>
      <c r="G296" s="125"/>
      <c r="H296" s="105"/>
      <c r="I296" s="105"/>
      <c r="J296" s="105"/>
      <c r="K296" s="105"/>
      <c r="L296" s="105"/>
      <c r="M296" s="105"/>
      <c r="N296" s="105"/>
    </row>
    <row r="297" spans="2:14">
      <c r="B297" s="125"/>
      <c r="C297" s="125"/>
      <c r="D297" s="125"/>
      <c r="E297" s="125"/>
      <c r="F297" s="125"/>
      <c r="G297" s="125"/>
      <c r="H297" s="105"/>
      <c r="I297" s="105"/>
      <c r="J297" s="105"/>
      <c r="K297" s="105"/>
      <c r="L297" s="105"/>
      <c r="M297" s="105"/>
      <c r="N297" s="105"/>
    </row>
    <row r="298" spans="2:14">
      <c r="B298" s="125"/>
      <c r="C298" s="125"/>
      <c r="D298" s="125"/>
      <c r="E298" s="125"/>
      <c r="F298" s="125"/>
      <c r="G298" s="125"/>
      <c r="H298" s="105"/>
      <c r="I298" s="105"/>
      <c r="J298" s="105"/>
      <c r="K298" s="105"/>
      <c r="L298" s="105"/>
      <c r="M298" s="105"/>
      <c r="N298" s="105"/>
    </row>
    <row r="299" spans="2:14">
      <c r="B299" s="125"/>
      <c r="C299" s="125"/>
      <c r="D299" s="125"/>
      <c r="E299" s="125"/>
      <c r="F299" s="125"/>
      <c r="G299" s="125"/>
      <c r="H299" s="105"/>
      <c r="I299" s="105"/>
      <c r="J299" s="105"/>
      <c r="K299" s="105"/>
      <c r="L299" s="105"/>
      <c r="M299" s="105"/>
      <c r="N299" s="105"/>
    </row>
    <row r="300" spans="2:14">
      <c r="B300" s="125"/>
      <c r="C300" s="125"/>
      <c r="D300" s="125"/>
      <c r="E300" s="125"/>
      <c r="F300" s="125"/>
      <c r="G300" s="125"/>
      <c r="H300" s="105"/>
      <c r="I300" s="105"/>
      <c r="J300" s="105"/>
      <c r="K300" s="105"/>
      <c r="L300" s="105"/>
      <c r="M300" s="105"/>
      <c r="N300" s="105"/>
    </row>
    <row r="301" spans="2:14">
      <c r="B301" s="125"/>
      <c r="C301" s="125"/>
      <c r="D301" s="125"/>
      <c r="E301" s="125"/>
      <c r="F301" s="125"/>
      <c r="G301" s="125"/>
      <c r="H301" s="105"/>
      <c r="I301" s="105"/>
      <c r="J301" s="105"/>
      <c r="K301" s="105"/>
      <c r="L301" s="105"/>
      <c r="M301" s="105"/>
      <c r="N301" s="105"/>
    </row>
    <row r="302" spans="2:14">
      <c r="B302" s="125"/>
      <c r="C302" s="125"/>
      <c r="D302" s="125"/>
      <c r="E302" s="125"/>
      <c r="F302" s="125"/>
      <c r="G302" s="125"/>
      <c r="H302" s="105"/>
      <c r="I302" s="105"/>
      <c r="J302" s="105"/>
      <c r="K302" s="105"/>
      <c r="L302" s="105"/>
      <c r="M302" s="105"/>
      <c r="N302" s="105"/>
    </row>
    <row r="303" spans="2:14">
      <c r="B303" s="125"/>
      <c r="C303" s="125"/>
      <c r="D303" s="125"/>
      <c r="E303" s="125"/>
      <c r="F303" s="125"/>
      <c r="G303" s="125"/>
      <c r="H303" s="105"/>
      <c r="I303" s="105"/>
      <c r="J303" s="105"/>
      <c r="K303" s="105"/>
      <c r="L303" s="105"/>
      <c r="M303" s="105"/>
      <c r="N303" s="105"/>
    </row>
    <row r="304" spans="2:14">
      <c r="B304" s="125"/>
      <c r="C304" s="125"/>
      <c r="D304" s="125"/>
      <c r="E304" s="125"/>
      <c r="F304" s="125"/>
      <c r="G304" s="125"/>
      <c r="H304" s="105"/>
      <c r="I304" s="105"/>
      <c r="J304" s="105"/>
      <c r="K304" s="105"/>
      <c r="L304" s="105"/>
      <c r="M304" s="105"/>
      <c r="N304" s="105"/>
    </row>
    <row r="305" spans="2:14">
      <c r="B305" s="125"/>
      <c r="C305" s="125"/>
      <c r="D305" s="125"/>
      <c r="E305" s="125"/>
      <c r="F305" s="125"/>
      <c r="G305" s="125"/>
      <c r="H305" s="105"/>
      <c r="I305" s="105"/>
      <c r="J305" s="105"/>
      <c r="K305" s="105"/>
      <c r="L305" s="105"/>
      <c r="M305" s="105"/>
      <c r="N305" s="105"/>
    </row>
    <row r="306" spans="2:14">
      <c r="B306" s="125"/>
      <c r="C306" s="125"/>
      <c r="D306" s="125"/>
      <c r="E306" s="125"/>
      <c r="F306" s="125"/>
      <c r="G306" s="125"/>
      <c r="H306" s="105"/>
      <c r="I306" s="105"/>
      <c r="J306" s="105"/>
      <c r="K306" s="105"/>
      <c r="L306" s="105"/>
      <c r="M306" s="105"/>
      <c r="N306" s="105"/>
    </row>
    <row r="307" spans="2:14">
      <c r="B307" s="125"/>
      <c r="C307" s="125"/>
      <c r="D307" s="125"/>
      <c r="E307" s="125"/>
      <c r="F307" s="125"/>
      <c r="G307" s="125"/>
      <c r="H307" s="105"/>
      <c r="I307" s="105"/>
      <c r="J307" s="105"/>
      <c r="K307" s="105"/>
      <c r="L307" s="105"/>
      <c r="M307" s="105"/>
      <c r="N307" s="105"/>
    </row>
    <row r="308" spans="2:14">
      <c r="B308" s="125"/>
      <c r="C308" s="125"/>
      <c r="D308" s="125"/>
      <c r="E308" s="125"/>
      <c r="F308" s="125"/>
      <c r="G308" s="125"/>
      <c r="H308" s="105"/>
      <c r="I308" s="105"/>
      <c r="J308" s="105"/>
      <c r="K308" s="105"/>
      <c r="L308" s="105"/>
      <c r="M308" s="105"/>
      <c r="N308" s="105"/>
    </row>
    <row r="309" spans="2:14">
      <c r="B309" s="125"/>
      <c r="C309" s="125"/>
      <c r="D309" s="125"/>
      <c r="E309" s="125"/>
      <c r="F309" s="125"/>
      <c r="G309" s="125"/>
      <c r="H309" s="105"/>
      <c r="I309" s="105"/>
      <c r="J309" s="105"/>
      <c r="K309" s="105"/>
      <c r="L309" s="105"/>
      <c r="M309" s="105"/>
      <c r="N309" s="105"/>
    </row>
    <row r="310" spans="2:14">
      <c r="B310" s="125"/>
      <c r="C310" s="125"/>
      <c r="D310" s="125"/>
      <c r="E310" s="125"/>
      <c r="F310" s="125"/>
      <c r="G310" s="125"/>
      <c r="H310" s="105"/>
      <c r="I310" s="105"/>
      <c r="J310" s="105"/>
      <c r="K310" s="105"/>
      <c r="L310" s="105"/>
      <c r="M310" s="105"/>
      <c r="N310" s="105"/>
    </row>
    <row r="311" spans="2:14">
      <c r="B311" s="125"/>
      <c r="C311" s="125"/>
      <c r="D311" s="125"/>
      <c r="E311" s="125"/>
      <c r="F311" s="125"/>
      <c r="G311" s="125"/>
      <c r="H311" s="105"/>
      <c r="I311" s="105"/>
      <c r="J311" s="105"/>
      <c r="K311" s="105"/>
      <c r="L311" s="105"/>
      <c r="M311" s="105"/>
      <c r="N311" s="105"/>
    </row>
    <row r="312" spans="2:14">
      <c r="B312" s="125"/>
      <c r="C312" s="125"/>
      <c r="D312" s="125"/>
      <c r="E312" s="125"/>
      <c r="F312" s="125"/>
      <c r="G312" s="125"/>
      <c r="H312" s="105"/>
      <c r="I312" s="105"/>
      <c r="J312" s="105"/>
      <c r="K312" s="105"/>
      <c r="L312" s="105"/>
      <c r="M312" s="105"/>
      <c r="N312" s="105"/>
    </row>
    <row r="313" spans="2:14">
      <c r="B313" s="125"/>
      <c r="C313" s="125"/>
      <c r="D313" s="125"/>
      <c r="E313" s="125"/>
      <c r="F313" s="125"/>
      <c r="G313" s="125"/>
      <c r="H313" s="105"/>
      <c r="I313" s="105"/>
      <c r="J313" s="105"/>
      <c r="K313" s="105"/>
      <c r="L313" s="105"/>
      <c r="M313" s="105"/>
      <c r="N313" s="105"/>
    </row>
    <row r="314" spans="2:14">
      <c r="B314" s="125"/>
      <c r="C314" s="125"/>
      <c r="D314" s="125"/>
      <c r="E314" s="125"/>
      <c r="F314" s="125"/>
      <c r="G314" s="125"/>
      <c r="H314" s="105"/>
      <c r="I314" s="105"/>
      <c r="J314" s="105"/>
      <c r="K314" s="105"/>
      <c r="L314" s="105"/>
      <c r="M314" s="105"/>
      <c r="N314" s="105"/>
    </row>
    <row r="315" spans="2:14">
      <c r="B315" s="125"/>
      <c r="C315" s="125"/>
      <c r="D315" s="125"/>
      <c r="E315" s="125"/>
      <c r="F315" s="125"/>
      <c r="G315" s="125"/>
      <c r="H315" s="105"/>
      <c r="I315" s="105"/>
      <c r="J315" s="105"/>
      <c r="K315" s="105"/>
      <c r="L315" s="105"/>
      <c r="M315" s="105"/>
      <c r="N315" s="105"/>
    </row>
    <row r="316" spans="2:14">
      <c r="B316" s="125"/>
      <c r="C316" s="125"/>
      <c r="D316" s="125"/>
      <c r="E316" s="125"/>
      <c r="F316" s="125"/>
      <c r="G316" s="125"/>
      <c r="H316" s="105"/>
      <c r="I316" s="105"/>
      <c r="J316" s="105"/>
      <c r="K316" s="105"/>
      <c r="L316" s="105"/>
      <c r="M316" s="105"/>
      <c r="N316" s="105"/>
    </row>
    <row r="317" spans="2:14">
      <c r="B317" s="125"/>
      <c r="C317" s="125"/>
      <c r="D317" s="125"/>
      <c r="E317" s="125"/>
      <c r="F317" s="125"/>
      <c r="G317" s="125"/>
      <c r="H317" s="105"/>
      <c r="I317" s="105"/>
      <c r="J317" s="105"/>
      <c r="K317" s="105"/>
      <c r="L317" s="105"/>
      <c r="M317" s="105"/>
      <c r="N317" s="105"/>
    </row>
    <row r="318" spans="2:14">
      <c r="B318" s="125"/>
      <c r="C318" s="125"/>
      <c r="D318" s="125"/>
      <c r="E318" s="125"/>
      <c r="F318" s="125"/>
      <c r="G318" s="125"/>
      <c r="H318" s="105"/>
      <c r="I318" s="105"/>
      <c r="J318" s="105"/>
      <c r="K318" s="105"/>
      <c r="L318" s="105"/>
      <c r="M318" s="105"/>
      <c r="N318" s="105"/>
    </row>
    <row r="319" spans="2:14">
      <c r="B319" s="125"/>
      <c r="C319" s="125"/>
      <c r="D319" s="125"/>
      <c r="E319" s="125"/>
      <c r="F319" s="125"/>
      <c r="G319" s="125"/>
      <c r="H319" s="105"/>
      <c r="I319" s="105"/>
      <c r="J319" s="105"/>
      <c r="K319" s="105"/>
      <c r="L319" s="105"/>
      <c r="M319" s="105"/>
      <c r="N319" s="105"/>
    </row>
    <row r="320" spans="2:14">
      <c r="B320" s="125"/>
      <c r="C320" s="125"/>
      <c r="D320" s="125"/>
      <c r="E320" s="125"/>
      <c r="F320" s="125"/>
      <c r="G320" s="125"/>
      <c r="H320" s="105"/>
      <c r="I320" s="105"/>
      <c r="J320" s="105"/>
      <c r="K320" s="105"/>
      <c r="L320" s="105"/>
      <c r="M320" s="105"/>
      <c r="N320" s="105"/>
    </row>
    <row r="321" spans="2:14">
      <c r="B321" s="125"/>
      <c r="C321" s="125"/>
      <c r="D321" s="125"/>
      <c r="E321" s="125"/>
      <c r="F321" s="125"/>
      <c r="G321" s="125"/>
      <c r="H321" s="105"/>
      <c r="I321" s="105"/>
      <c r="J321" s="105"/>
      <c r="K321" s="105"/>
      <c r="L321" s="105"/>
      <c r="M321" s="105"/>
      <c r="N321" s="105"/>
    </row>
    <row r="322" spans="2:14">
      <c r="B322" s="125"/>
      <c r="C322" s="125"/>
      <c r="D322" s="125"/>
      <c r="E322" s="125"/>
      <c r="F322" s="125"/>
      <c r="G322" s="125"/>
      <c r="H322" s="105"/>
      <c r="I322" s="105"/>
      <c r="J322" s="105"/>
      <c r="K322" s="105"/>
      <c r="L322" s="105"/>
      <c r="M322" s="105"/>
      <c r="N322" s="105"/>
    </row>
    <row r="323" spans="2:14">
      <c r="B323" s="125"/>
      <c r="C323" s="125"/>
      <c r="D323" s="125"/>
      <c r="E323" s="125"/>
      <c r="F323" s="125"/>
      <c r="G323" s="125"/>
      <c r="H323" s="105"/>
      <c r="I323" s="105"/>
      <c r="J323" s="105"/>
      <c r="K323" s="105"/>
      <c r="L323" s="105"/>
      <c r="M323" s="105"/>
      <c r="N323" s="105"/>
    </row>
    <row r="324" spans="2:14">
      <c r="B324" s="125"/>
      <c r="C324" s="125"/>
      <c r="D324" s="125"/>
      <c r="E324" s="125"/>
      <c r="F324" s="125"/>
      <c r="G324" s="125"/>
      <c r="H324" s="105"/>
      <c r="I324" s="105"/>
      <c r="J324" s="105"/>
      <c r="K324" s="105"/>
      <c r="L324" s="105"/>
      <c r="M324" s="105"/>
      <c r="N324" s="105"/>
    </row>
    <row r="325" spans="2:14">
      <c r="B325" s="125"/>
      <c r="C325" s="125"/>
      <c r="D325" s="125"/>
      <c r="E325" s="125"/>
      <c r="F325" s="125"/>
      <c r="G325" s="125"/>
      <c r="H325" s="105"/>
      <c r="I325" s="105"/>
      <c r="J325" s="105"/>
      <c r="K325" s="105"/>
      <c r="L325" s="105"/>
      <c r="M325" s="105"/>
      <c r="N325" s="105"/>
    </row>
    <row r="326" spans="2:14">
      <c r="B326" s="125"/>
      <c r="C326" s="125"/>
      <c r="D326" s="125"/>
      <c r="E326" s="125"/>
      <c r="F326" s="125"/>
      <c r="G326" s="125"/>
      <c r="H326" s="105"/>
      <c r="I326" s="105"/>
      <c r="J326" s="105"/>
      <c r="K326" s="105"/>
      <c r="L326" s="105"/>
      <c r="M326" s="105"/>
      <c r="N326" s="105"/>
    </row>
    <row r="327" spans="2:14">
      <c r="B327" s="125"/>
      <c r="C327" s="125"/>
      <c r="D327" s="125"/>
      <c r="E327" s="125"/>
      <c r="F327" s="125"/>
      <c r="G327" s="125"/>
      <c r="H327" s="105"/>
      <c r="I327" s="105"/>
      <c r="J327" s="105"/>
      <c r="K327" s="105"/>
      <c r="L327" s="105"/>
      <c r="M327" s="105"/>
      <c r="N327" s="105"/>
    </row>
    <row r="328" spans="2:14">
      <c r="B328" s="125"/>
      <c r="C328" s="125"/>
      <c r="D328" s="125"/>
      <c r="E328" s="125"/>
      <c r="F328" s="125"/>
      <c r="G328" s="125"/>
      <c r="H328" s="105"/>
      <c r="I328" s="105"/>
      <c r="J328" s="105"/>
      <c r="K328" s="105"/>
      <c r="L328" s="105"/>
      <c r="M328" s="105"/>
      <c r="N328" s="105"/>
    </row>
    <row r="329" spans="2:14">
      <c r="B329" s="125"/>
      <c r="C329" s="125"/>
      <c r="D329" s="125"/>
      <c r="E329" s="125"/>
      <c r="F329" s="125"/>
      <c r="G329" s="125"/>
      <c r="H329" s="105"/>
      <c r="I329" s="105"/>
      <c r="J329" s="105"/>
      <c r="K329" s="105"/>
      <c r="L329" s="105"/>
      <c r="M329" s="105"/>
      <c r="N329" s="105"/>
    </row>
    <row r="330" spans="2:14">
      <c r="B330" s="125"/>
      <c r="C330" s="125"/>
      <c r="D330" s="125"/>
      <c r="E330" s="125"/>
      <c r="F330" s="125"/>
      <c r="G330" s="125"/>
      <c r="H330" s="105"/>
      <c r="I330" s="105"/>
      <c r="J330" s="105"/>
      <c r="K330" s="105"/>
      <c r="L330" s="105"/>
      <c r="M330" s="105"/>
      <c r="N330" s="105"/>
    </row>
    <row r="331" spans="2:14">
      <c r="B331" s="125"/>
      <c r="C331" s="125"/>
      <c r="D331" s="125"/>
      <c r="E331" s="125"/>
      <c r="F331" s="125"/>
      <c r="G331" s="125"/>
      <c r="H331" s="105"/>
      <c r="I331" s="105"/>
      <c r="J331" s="105"/>
      <c r="K331" s="105"/>
      <c r="L331" s="105"/>
      <c r="M331" s="105"/>
      <c r="N331" s="105"/>
    </row>
    <row r="332" spans="2:14">
      <c r="B332" s="125"/>
      <c r="C332" s="125"/>
      <c r="D332" s="125"/>
      <c r="E332" s="125"/>
      <c r="F332" s="125"/>
      <c r="G332" s="125"/>
      <c r="H332" s="105"/>
      <c r="I332" s="105"/>
      <c r="J332" s="105"/>
      <c r="K332" s="105"/>
      <c r="L332" s="105"/>
      <c r="M332" s="105"/>
      <c r="N332" s="105"/>
    </row>
    <row r="333" spans="2:14">
      <c r="B333" s="125"/>
      <c r="C333" s="125"/>
      <c r="D333" s="125"/>
      <c r="E333" s="125"/>
      <c r="F333" s="125"/>
      <c r="G333" s="125"/>
      <c r="H333" s="105"/>
      <c r="I333" s="105"/>
      <c r="J333" s="105"/>
      <c r="K333" s="105"/>
      <c r="L333" s="105"/>
      <c r="M333" s="105"/>
      <c r="N333" s="105"/>
    </row>
    <row r="334" spans="2:14">
      <c r="B334" s="125"/>
      <c r="C334" s="125"/>
      <c r="D334" s="125"/>
      <c r="E334" s="125"/>
      <c r="F334" s="125"/>
      <c r="G334" s="125"/>
      <c r="H334" s="105"/>
      <c r="I334" s="105"/>
      <c r="J334" s="105"/>
      <c r="K334" s="105"/>
      <c r="L334" s="105"/>
      <c r="M334" s="105"/>
      <c r="N334" s="105"/>
    </row>
    <row r="335" spans="2:14">
      <c r="B335" s="125"/>
      <c r="C335" s="125"/>
      <c r="D335" s="125"/>
      <c r="E335" s="125"/>
      <c r="F335" s="125"/>
      <c r="G335" s="125"/>
      <c r="H335" s="105"/>
      <c r="I335" s="105"/>
      <c r="J335" s="105"/>
      <c r="K335" s="105"/>
      <c r="L335" s="105"/>
      <c r="M335" s="105"/>
      <c r="N335" s="105"/>
    </row>
    <row r="336" spans="2:14">
      <c r="B336" s="125"/>
      <c r="C336" s="125"/>
      <c r="D336" s="125"/>
      <c r="E336" s="125"/>
      <c r="F336" s="125"/>
      <c r="G336" s="125"/>
      <c r="H336" s="105"/>
      <c r="I336" s="105"/>
      <c r="J336" s="105"/>
      <c r="K336" s="105"/>
      <c r="L336" s="105"/>
      <c r="M336" s="105"/>
      <c r="N336" s="105"/>
    </row>
    <row r="337" spans="2:14">
      <c r="B337" s="125"/>
      <c r="C337" s="125"/>
      <c r="D337" s="125"/>
      <c r="E337" s="125"/>
      <c r="F337" s="125"/>
      <c r="G337" s="125"/>
      <c r="H337" s="105"/>
      <c r="I337" s="105"/>
      <c r="J337" s="105"/>
      <c r="K337" s="105"/>
      <c r="L337" s="105"/>
      <c r="M337" s="105"/>
      <c r="N337" s="105"/>
    </row>
    <row r="338" spans="2:14">
      <c r="B338" s="125"/>
      <c r="C338" s="125"/>
      <c r="D338" s="125"/>
      <c r="E338" s="125"/>
      <c r="F338" s="125"/>
      <c r="G338" s="125"/>
      <c r="H338" s="105"/>
      <c r="I338" s="105"/>
      <c r="J338" s="105"/>
      <c r="K338" s="105"/>
      <c r="L338" s="105"/>
      <c r="M338" s="105"/>
      <c r="N338" s="105"/>
    </row>
    <row r="339" spans="2:14">
      <c r="B339" s="125"/>
      <c r="C339" s="125"/>
      <c r="D339" s="125"/>
      <c r="E339" s="125"/>
      <c r="F339" s="125"/>
      <c r="G339" s="125"/>
      <c r="H339" s="105"/>
      <c r="I339" s="105"/>
      <c r="J339" s="105"/>
      <c r="K339" s="105"/>
      <c r="L339" s="105"/>
      <c r="M339" s="105"/>
      <c r="N339" s="105"/>
    </row>
    <row r="340" spans="2:14">
      <c r="B340" s="125"/>
      <c r="C340" s="125"/>
      <c r="D340" s="125"/>
      <c r="E340" s="125"/>
      <c r="F340" s="125"/>
      <c r="G340" s="125"/>
      <c r="H340" s="105"/>
      <c r="I340" s="105"/>
      <c r="J340" s="105"/>
      <c r="K340" s="105"/>
      <c r="L340" s="105"/>
      <c r="M340" s="105"/>
      <c r="N340" s="105"/>
    </row>
    <row r="341" spans="2:14">
      <c r="B341" s="125"/>
      <c r="C341" s="125"/>
      <c r="D341" s="125"/>
      <c r="E341" s="125"/>
      <c r="F341" s="125"/>
      <c r="G341" s="125"/>
      <c r="H341" s="105"/>
      <c r="I341" s="105"/>
      <c r="J341" s="105"/>
      <c r="K341" s="105"/>
      <c r="L341" s="105"/>
      <c r="M341" s="105"/>
      <c r="N341" s="105"/>
    </row>
    <row r="342" spans="2:14">
      <c r="B342" s="125"/>
      <c r="C342" s="125"/>
      <c r="D342" s="125"/>
      <c r="E342" s="125"/>
      <c r="F342" s="125"/>
      <c r="G342" s="125"/>
      <c r="H342" s="105"/>
      <c r="I342" s="105"/>
      <c r="J342" s="105"/>
      <c r="K342" s="105"/>
      <c r="L342" s="105"/>
      <c r="M342" s="105"/>
      <c r="N342" s="105"/>
    </row>
    <row r="343" spans="2:14">
      <c r="B343" s="125"/>
      <c r="C343" s="125"/>
      <c r="D343" s="125"/>
      <c r="E343" s="125"/>
      <c r="F343" s="125"/>
      <c r="G343" s="125"/>
      <c r="H343" s="105"/>
      <c r="I343" s="105"/>
      <c r="J343" s="105"/>
      <c r="K343" s="105"/>
      <c r="L343" s="105"/>
      <c r="M343" s="105"/>
      <c r="N343" s="105"/>
    </row>
    <row r="344" spans="2:14">
      <c r="B344" s="125"/>
      <c r="C344" s="125"/>
      <c r="D344" s="125"/>
      <c r="E344" s="125"/>
      <c r="F344" s="125"/>
      <c r="G344" s="125"/>
      <c r="H344" s="105"/>
      <c r="I344" s="105"/>
      <c r="J344" s="105"/>
      <c r="K344" s="105"/>
      <c r="L344" s="105"/>
      <c r="M344" s="105"/>
      <c r="N344" s="105"/>
    </row>
    <row r="345" spans="2:14">
      <c r="B345" s="125"/>
      <c r="C345" s="125"/>
      <c r="D345" s="125"/>
      <c r="E345" s="125"/>
      <c r="F345" s="125"/>
      <c r="G345" s="125"/>
      <c r="H345" s="105"/>
      <c r="I345" s="105"/>
      <c r="J345" s="105"/>
      <c r="K345" s="105"/>
      <c r="L345" s="105"/>
      <c r="M345" s="105"/>
      <c r="N345" s="105"/>
    </row>
    <row r="346" spans="2:14">
      <c r="B346" s="125"/>
      <c r="C346" s="125"/>
      <c r="D346" s="125"/>
      <c r="E346" s="125"/>
      <c r="F346" s="125"/>
      <c r="G346" s="125"/>
      <c r="H346" s="105"/>
      <c r="I346" s="105"/>
      <c r="J346" s="105"/>
      <c r="K346" s="105"/>
      <c r="L346" s="105"/>
      <c r="M346" s="105"/>
      <c r="N346" s="105"/>
    </row>
    <row r="347" spans="2:14">
      <c r="B347" s="125"/>
      <c r="C347" s="125"/>
      <c r="D347" s="125"/>
      <c r="E347" s="125"/>
      <c r="F347" s="125"/>
      <c r="G347" s="125"/>
      <c r="H347" s="105"/>
      <c r="I347" s="105"/>
      <c r="J347" s="105"/>
      <c r="K347" s="105"/>
      <c r="L347" s="105"/>
      <c r="M347" s="105"/>
      <c r="N347" s="105"/>
    </row>
    <row r="348" spans="2:14">
      <c r="B348" s="125"/>
      <c r="C348" s="125"/>
      <c r="D348" s="125"/>
      <c r="E348" s="125"/>
      <c r="F348" s="125"/>
      <c r="G348" s="125"/>
      <c r="H348" s="105"/>
      <c r="I348" s="105"/>
      <c r="J348" s="105"/>
      <c r="K348" s="105"/>
      <c r="L348" s="105"/>
      <c r="M348" s="105"/>
      <c r="N348" s="105"/>
    </row>
    <row r="349" spans="2:14">
      <c r="B349" s="125"/>
      <c r="C349" s="125"/>
      <c r="D349" s="125"/>
      <c r="E349" s="125"/>
      <c r="F349" s="125"/>
      <c r="G349" s="125"/>
      <c r="H349" s="105"/>
      <c r="I349" s="105"/>
      <c r="J349" s="105"/>
      <c r="K349" s="105"/>
      <c r="L349" s="105"/>
      <c r="M349" s="105"/>
      <c r="N349" s="105"/>
    </row>
    <row r="350" spans="2:14">
      <c r="B350" s="125"/>
      <c r="C350" s="125"/>
      <c r="D350" s="125"/>
      <c r="E350" s="125"/>
      <c r="F350" s="125"/>
      <c r="G350" s="125"/>
      <c r="H350" s="105"/>
      <c r="I350" s="105"/>
      <c r="J350" s="105"/>
      <c r="K350" s="105"/>
      <c r="L350" s="105"/>
      <c r="M350" s="105"/>
      <c r="N350" s="105"/>
    </row>
    <row r="351" spans="2:14">
      <c r="B351" s="125"/>
      <c r="C351" s="125"/>
      <c r="D351" s="125"/>
      <c r="E351" s="125"/>
      <c r="F351" s="125"/>
      <c r="G351" s="125"/>
      <c r="H351" s="105"/>
      <c r="I351" s="105"/>
      <c r="J351" s="105"/>
      <c r="K351" s="105"/>
      <c r="L351" s="105"/>
      <c r="M351" s="105"/>
      <c r="N351" s="105"/>
    </row>
    <row r="352" spans="2:14">
      <c r="B352" s="125"/>
      <c r="C352" s="125"/>
      <c r="D352" s="125"/>
      <c r="E352" s="125"/>
      <c r="F352" s="125"/>
      <c r="G352" s="125"/>
      <c r="H352" s="105"/>
      <c r="I352" s="105"/>
      <c r="J352" s="105"/>
      <c r="K352" s="105"/>
      <c r="L352" s="105"/>
      <c r="M352" s="105"/>
      <c r="N352" s="105"/>
    </row>
    <row r="353" spans="2:14">
      <c r="B353" s="125"/>
      <c r="C353" s="125"/>
      <c r="D353" s="125"/>
      <c r="E353" s="125"/>
      <c r="F353" s="125"/>
      <c r="G353" s="125"/>
      <c r="H353" s="105"/>
      <c r="I353" s="105"/>
      <c r="J353" s="105"/>
      <c r="K353" s="105"/>
      <c r="L353" s="105"/>
      <c r="M353" s="105"/>
      <c r="N353" s="105"/>
    </row>
    <row r="354" spans="2:14">
      <c r="B354" s="125"/>
      <c r="C354" s="125"/>
      <c r="D354" s="125"/>
      <c r="E354" s="125"/>
      <c r="F354" s="125"/>
      <c r="G354" s="125"/>
      <c r="H354" s="105"/>
      <c r="I354" s="105"/>
      <c r="J354" s="105"/>
      <c r="K354" s="105"/>
      <c r="L354" s="105"/>
      <c r="M354" s="105"/>
      <c r="N354" s="105"/>
    </row>
    <row r="355" spans="2:14">
      <c r="B355" s="125"/>
      <c r="C355" s="125"/>
      <c r="D355" s="125"/>
      <c r="E355" s="125"/>
      <c r="F355" s="125"/>
      <c r="G355" s="125"/>
      <c r="H355" s="105"/>
      <c r="I355" s="105"/>
      <c r="J355" s="105"/>
      <c r="K355" s="105"/>
      <c r="L355" s="105"/>
      <c r="M355" s="105"/>
      <c r="N355" s="105"/>
    </row>
    <row r="356" spans="2:14">
      <c r="B356" s="125"/>
      <c r="C356" s="125"/>
      <c r="D356" s="125"/>
      <c r="E356" s="125"/>
      <c r="F356" s="125"/>
      <c r="G356" s="125"/>
      <c r="H356" s="105"/>
      <c r="I356" s="105"/>
      <c r="J356" s="105"/>
      <c r="K356" s="105"/>
      <c r="L356" s="105"/>
      <c r="M356" s="105"/>
      <c r="N356" s="105"/>
    </row>
    <row r="357" spans="2:14">
      <c r="B357" s="125"/>
      <c r="C357" s="125"/>
      <c r="D357" s="125"/>
      <c r="E357" s="125"/>
      <c r="F357" s="125"/>
      <c r="G357" s="125"/>
      <c r="H357" s="105"/>
      <c r="I357" s="105"/>
      <c r="J357" s="105"/>
      <c r="K357" s="105"/>
      <c r="L357" s="105"/>
      <c r="M357" s="105"/>
      <c r="N357" s="105"/>
    </row>
    <row r="358" spans="2:14">
      <c r="B358" s="125"/>
      <c r="C358" s="125"/>
      <c r="D358" s="125"/>
      <c r="E358" s="125"/>
      <c r="F358" s="125"/>
      <c r="G358" s="125"/>
      <c r="H358" s="105"/>
      <c r="I358" s="105"/>
      <c r="J358" s="105"/>
      <c r="K358" s="105"/>
      <c r="L358" s="105"/>
      <c r="M358" s="105"/>
      <c r="N358" s="105"/>
    </row>
    <row r="359" spans="2:14">
      <c r="B359" s="125"/>
      <c r="C359" s="125"/>
      <c r="D359" s="125"/>
      <c r="E359" s="125"/>
      <c r="F359" s="125"/>
      <c r="G359" s="125"/>
      <c r="H359" s="105"/>
      <c r="I359" s="105"/>
      <c r="J359" s="105"/>
      <c r="K359" s="105"/>
      <c r="L359" s="105"/>
      <c r="M359" s="105"/>
      <c r="N359" s="105"/>
    </row>
    <row r="360" spans="2:14">
      <c r="B360" s="125"/>
      <c r="C360" s="125"/>
      <c r="D360" s="125"/>
      <c r="E360" s="125"/>
      <c r="F360" s="125"/>
      <c r="G360" s="125"/>
      <c r="H360" s="105"/>
      <c r="I360" s="105"/>
      <c r="J360" s="105"/>
      <c r="K360" s="105"/>
      <c r="L360" s="105"/>
      <c r="M360" s="105"/>
      <c r="N360" s="105"/>
    </row>
    <row r="361" spans="2:14">
      <c r="B361" s="125"/>
      <c r="C361" s="125"/>
      <c r="D361" s="125"/>
      <c r="E361" s="125"/>
      <c r="F361" s="125"/>
      <c r="G361" s="125"/>
      <c r="H361" s="105"/>
      <c r="I361" s="105"/>
      <c r="J361" s="105"/>
      <c r="K361" s="105"/>
      <c r="L361" s="105"/>
      <c r="M361" s="105"/>
      <c r="N361" s="105"/>
    </row>
    <row r="362" spans="2:14">
      <c r="B362" s="125"/>
      <c r="C362" s="125"/>
      <c r="D362" s="125"/>
      <c r="E362" s="125"/>
      <c r="F362" s="125"/>
      <c r="G362" s="125"/>
      <c r="H362" s="105"/>
      <c r="I362" s="105"/>
      <c r="J362" s="105"/>
      <c r="K362" s="105"/>
      <c r="L362" s="105"/>
      <c r="M362" s="105"/>
      <c r="N362" s="105"/>
    </row>
    <row r="363" spans="2:14">
      <c r="B363" s="125"/>
      <c r="C363" s="125"/>
      <c r="D363" s="125"/>
      <c r="E363" s="125"/>
      <c r="F363" s="125"/>
      <c r="G363" s="125"/>
      <c r="H363" s="105"/>
      <c r="I363" s="105"/>
      <c r="J363" s="105"/>
      <c r="K363" s="105"/>
      <c r="L363" s="105"/>
      <c r="M363" s="105"/>
      <c r="N363" s="105"/>
    </row>
    <row r="364" spans="2:14">
      <c r="B364" s="125"/>
      <c r="C364" s="125"/>
      <c r="D364" s="125"/>
      <c r="E364" s="125"/>
      <c r="F364" s="125"/>
      <c r="G364" s="125"/>
      <c r="H364" s="105"/>
      <c r="I364" s="105"/>
      <c r="J364" s="105"/>
      <c r="K364" s="105"/>
      <c r="L364" s="105"/>
      <c r="M364" s="105"/>
      <c r="N364" s="105"/>
    </row>
    <row r="365" spans="2:14">
      <c r="B365" s="125"/>
      <c r="C365" s="125"/>
      <c r="D365" s="125"/>
      <c r="E365" s="125"/>
      <c r="F365" s="125"/>
      <c r="G365" s="125"/>
      <c r="H365" s="105"/>
      <c r="I365" s="105"/>
      <c r="J365" s="105"/>
      <c r="K365" s="105"/>
      <c r="L365" s="105"/>
      <c r="M365" s="105"/>
      <c r="N365" s="105"/>
    </row>
    <row r="366" spans="2:14">
      <c r="B366" s="125"/>
      <c r="C366" s="125"/>
      <c r="D366" s="125"/>
      <c r="E366" s="125"/>
      <c r="F366" s="125"/>
      <c r="G366" s="125"/>
      <c r="H366" s="105"/>
      <c r="I366" s="105"/>
      <c r="J366" s="105"/>
      <c r="K366" s="105"/>
      <c r="L366" s="105"/>
      <c r="M366" s="105"/>
      <c r="N366" s="105"/>
    </row>
    <row r="367" spans="2:14">
      <c r="B367" s="125"/>
      <c r="C367" s="125"/>
      <c r="D367" s="125"/>
      <c r="E367" s="125"/>
      <c r="F367" s="125"/>
      <c r="G367" s="125"/>
      <c r="H367" s="105"/>
      <c r="I367" s="105"/>
      <c r="J367" s="105"/>
      <c r="K367" s="105"/>
      <c r="L367" s="105"/>
      <c r="M367" s="105"/>
      <c r="N367" s="105"/>
    </row>
    <row r="368" spans="2:14">
      <c r="B368" s="125"/>
      <c r="C368" s="125"/>
      <c r="D368" s="125"/>
      <c r="E368" s="125"/>
      <c r="F368" s="125"/>
      <c r="G368" s="125"/>
      <c r="H368" s="105"/>
      <c r="I368" s="105"/>
      <c r="J368" s="105"/>
      <c r="K368" s="105"/>
      <c r="L368" s="105"/>
      <c r="M368" s="105"/>
      <c r="N368" s="105"/>
    </row>
    <row r="369" spans="2:14">
      <c r="B369" s="125"/>
      <c r="C369" s="125"/>
      <c r="D369" s="125"/>
      <c r="E369" s="125"/>
      <c r="F369" s="125"/>
      <c r="G369" s="125"/>
      <c r="H369" s="105"/>
      <c r="I369" s="105"/>
      <c r="J369" s="105"/>
      <c r="K369" s="105"/>
      <c r="L369" s="105"/>
      <c r="M369" s="105"/>
      <c r="N369" s="105"/>
    </row>
    <row r="370" spans="2:14">
      <c r="B370" s="125"/>
      <c r="C370" s="125"/>
      <c r="D370" s="125"/>
      <c r="E370" s="125"/>
      <c r="F370" s="125"/>
      <c r="G370" s="125"/>
      <c r="H370" s="105"/>
      <c r="I370" s="105"/>
      <c r="J370" s="105"/>
      <c r="K370" s="105"/>
      <c r="L370" s="105"/>
      <c r="M370" s="105"/>
      <c r="N370" s="105"/>
    </row>
    <row r="371" spans="2:14">
      <c r="B371" s="125"/>
      <c r="C371" s="125"/>
      <c r="D371" s="125"/>
      <c r="E371" s="125"/>
      <c r="F371" s="125"/>
      <c r="G371" s="125"/>
      <c r="H371" s="105"/>
      <c r="I371" s="105"/>
      <c r="J371" s="105"/>
      <c r="K371" s="105"/>
      <c r="L371" s="105"/>
      <c r="M371" s="105"/>
      <c r="N371" s="105"/>
    </row>
    <row r="372" spans="2:14">
      <c r="B372" s="125"/>
      <c r="C372" s="125"/>
      <c r="D372" s="125"/>
      <c r="E372" s="125"/>
      <c r="F372" s="125"/>
      <c r="G372" s="125"/>
      <c r="H372" s="105"/>
      <c r="I372" s="105"/>
      <c r="J372" s="105"/>
      <c r="K372" s="105"/>
      <c r="L372" s="105"/>
      <c r="M372" s="105"/>
      <c r="N372" s="105"/>
    </row>
    <row r="373" spans="2:14">
      <c r="B373" s="125"/>
      <c r="C373" s="125"/>
      <c r="D373" s="125"/>
      <c r="E373" s="125"/>
      <c r="F373" s="125"/>
      <c r="G373" s="125"/>
      <c r="H373" s="105"/>
      <c r="I373" s="105"/>
      <c r="J373" s="105"/>
      <c r="K373" s="105"/>
      <c r="L373" s="105"/>
      <c r="M373" s="105"/>
      <c r="N373" s="105"/>
    </row>
    <row r="374" spans="2:14">
      <c r="B374" s="125"/>
      <c r="C374" s="125"/>
      <c r="D374" s="125"/>
      <c r="E374" s="125"/>
      <c r="F374" s="125"/>
      <c r="G374" s="125"/>
      <c r="H374" s="105"/>
      <c r="I374" s="105"/>
      <c r="J374" s="105"/>
      <c r="K374" s="105"/>
      <c r="L374" s="105"/>
      <c r="M374" s="105"/>
      <c r="N374" s="105"/>
    </row>
    <row r="375" spans="2:14">
      <c r="B375" s="125"/>
      <c r="C375" s="125"/>
      <c r="D375" s="125"/>
      <c r="E375" s="125"/>
      <c r="F375" s="125"/>
      <c r="G375" s="125"/>
      <c r="H375" s="105"/>
      <c r="I375" s="105"/>
      <c r="J375" s="105"/>
      <c r="K375" s="105"/>
      <c r="L375" s="105"/>
      <c r="M375" s="105"/>
      <c r="N375" s="105"/>
    </row>
    <row r="376" spans="2:14">
      <c r="B376" s="125"/>
      <c r="C376" s="125"/>
      <c r="D376" s="125"/>
      <c r="E376" s="125"/>
      <c r="F376" s="125"/>
      <c r="G376" s="125"/>
      <c r="H376" s="105"/>
      <c r="I376" s="105"/>
      <c r="J376" s="105"/>
      <c r="K376" s="105"/>
      <c r="L376" s="105"/>
      <c r="M376" s="105"/>
      <c r="N376" s="105"/>
    </row>
    <row r="377" spans="2:14">
      <c r="B377" s="125"/>
      <c r="C377" s="125"/>
      <c r="D377" s="125"/>
      <c r="E377" s="125"/>
      <c r="F377" s="125"/>
      <c r="G377" s="125"/>
      <c r="H377" s="105"/>
      <c r="I377" s="105"/>
      <c r="J377" s="105"/>
      <c r="K377" s="105"/>
      <c r="L377" s="105"/>
      <c r="M377" s="105"/>
      <c r="N377" s="105"/>
    </row>
    <row r="378" spans="2:14">
      <c r="B378" s="125"/>
      <c r="C378" s="125"/>
      <c r="D378" s="125"/>
      <c r="E378" s="125"/>
      <c r="F378" s="125"/>
      <c r="G378" s="125"/>
      <c r="H378" s="105"/>
      <c r="I378" s="105"/>
      <c r="J378" s="105"/>
      <c r="K378" s="105"/>
      <c r="L378" s="105"/>
      <c r="M378" s="105"/>
      <c r="N378" s="105"/>
    </row>
    <row r="379" spans="2:14">
      <c r="B379" s="125"/>
      <c r="C379" s="125"/>
      <c r="D379" s="125"/>
      <c r="E379" s="125"/>
      <c r="F379" s="125"/>
      <c r="G379" s="125"/>
      <c r="H379" s="105"/>
      <c r="I379" s="105"/>
      <c r="J379" s="105"/>
      <c r="K379" s="105"/>
      <c r="L379" s="105"/>
      <c r="M379" s="105"/>
      <c r="N379" s="105"/>
    </row>
    <row r="380" spans="2:14">
      <c r="B380" s="125"/>
      <c r="C380" s="125"/>
      <c r="D380" s="125"/>
      <c r="E380" s="125"/>
      <c r="F380" s="125"/>
      <c r="G380" s="125"/>
      <c r="H380" s="105"/>
      <c r="I380" s="105"/>
      <c r="J380" s="105"/>
      <c r="K380" s="105"/>
      <c r="L380" s="105"/>
      <c r="M380" s="105"/>
      <c r="N380" s="105"/>
    </row>
    <row r="381" spans="2:14">
      <c r="B381" s="125"/>
      <c r="C381" s="125"/>
      <c r="D381" s="125"/>
      <c r="E381" s="125"/>
      <c r="F381" s="125"/>
      <c r="G381" s="125"/>
      <c r="H381" s="105"/>
      <c r="I381" s="105"/>
      <c r="J381" s="105"/>
      <c r="K381" s="105"/>
      <c r="L381" s="105"/>
      <c r="M381" s="105"/>
      <c r="N381" s="105"/>
    </row>
    <row r="382" spans="2:14">
      <c r="B382" s="125"/>
      <c r="C382" s="125"/>
      <c r="D382" s="125"/>
      <c r="E382" s="125"/>
      <c r="F382" s="125"/>
      <c r="G382" s="125"/>
      <c r="H382" s="105"/>
      <c r="I382" s="105"/>
      <c r="J382" s="105"/>
      <c r="K382" s="105"/>
      <c r="L382" s="105"/>
      <c r="M382" s="105"/>
      <c r="N382" s="105"/>
    </row>
    <row r="383" spans="2:14">
      <c r="B383" s="125"/>
      <c r="C383" s="125"/>
      <c r="D383" s="125"/>
      <c r="E383" s="125"/>
      <c r="F383" s="125"/>
      <c r="G383" s="125"/>
      <c r="H383" s="105"/>
      <c r="I383" s="105"/>
      <c r="J383" s="105"/>
      <c r="K383" s="105"/>
      <c r="L383" s="105"/>
      <c r="M383" s="105"/>
      <c r="N383" s="105"/>
    </row>
    <row r="384" spans="2:14">
      <c r="B384" s="125"/>
      <c r="C384" s="125"/>
      <c r="D384" s="125"/>
      <c r="E384" s="125"/>
      <c r="F384" s="125"/>
      <c r="G384" s="125"/>
      <c r="H384" s="105"/>
      <c r="I384" s="105"/>
      <c r="J384" s="105"/>
      <c r="K384" s="105"/>
      <c r="L384" s="105"/>
      <c r="M384" s="105"/>
      <c r="N384" s="105"/>
    </row>
    <row r="385" spans="2:14">
      <c r="B385" s="125"/>
      <c r="C385" s="125"/>
      <c r="D385" s="125"/>
      <c r="E385" s="125"/>
      <c r="F385" s="125"/>
      <c r="G385" s="125"/>
      <c r="H385" s="105"/>
      <c r="I385" s="105"/>
      <c r="J385" s="105"/>
      <c r="K385" s="105"/>
      <c r="L385" s="105"/>
      <c r="M385" s="105"/>
      <c r="N385" s="105"/>
    </row>
    <row r="386" spans="2:14">
      <c r="B386" s="125"/>
      <c r="C386" s="125"/>
      <c r="D386" s="125"/>
      <c r="E386" s="125"/>
      <c r="F386" s="125"/>
      <c r="G386" s="125"/>
      <c r="H386" s="105"/>
      <c r="I386" s="105"/>
      <c r="J386" s="105"/>
      <c r="K386" s="105"/>
      <c r="L386" s="105"/>
      <c r="M386" s="105"/>
      <c r="N386" s="105"/>
    </row>
    <row r="387" spans="2:14">
      <c r="B387" s="125"/>
      <c r="C387" s="125"/>
      <c r="D387" s="125"/>
      <c r="E387" s="125"/>
      <c r="F387" s="125"/>
      <c r="G387" s="125"/>
      <c r="H387" s="105"/>
      <c r="I387" s="105"/>
      <c r="J387" s="105"/>
      <c r="K387" s="105"/>
      <c r="L387" s="105"/>
      <c r="M387" s="105"/>
      <c r="N387" s="105"/>
    </row>
    <row r="388" spans="2:14">
      <c r="B388" s="125"/>
      <c r="C388" s="125"/>
      <c r="D388" s="125"/>
      <c r="E388" s="125"/>
      <c r="F388" s="125"/>
      <c r="G388" s="125"/>
      <c r="H388" s="105"/>
      <c r="I388" s="105"/>
      <c r="J388" s="105"/>
      <c r="K388" s="105"/>
      <c r="L388" s="105"/>
      <c r="M388" s="105"/>
      <c r="N388" s="105"/>
    </row>
    <row r="389" spans="2:14">
      <c r="B389" s="125"/>
      <c r="C389" s="125"/>
      <c r="D389" s="125"/>
      <c r="E389" s="125"/>
      <c r="F389" s="125"/>
      <c r="G389" s="125"/>
      <c r="H389" s="105"/>
      <c r="I389" s="105"/>
      <c r="J389" s="105"/>
      <c r="K389" s="105"/>
      <c r="L389" s="105"/>
      <c r="M389" s="105"/>
      <c r="N389" s="105"/>
    </row>
    <row r="390" spans="2:14">
      <c r="B390" s="125"/>
      <c r="C390" s="125"/>
      <c r="D390" s="125"/>
      <c r="E390" s="125"/>
      <c r="F390" s="125"/>
      <c r="G390" s="125"/>
      <c r="H390" s="105"/>
      <c r="I390" s="105"/>
      <c r="J390" s="105"/>
      <c r="K390" s="105"/>
      <c r="L390" s="105"/>
      <c r="M390" s="105"/>
      <c r="N390" s="105"/>
    </row>
    <row r="391" spans="2:14">
      <c r="B391" s="125"/>
      <c r="C391" s="125"/>
      <c r="D391" s="125"/>
      <c r="E391" s="125"/>
      <c r="F391" s="125"/>
      <c r="G391" s="125"/>
      <c r="H391" s="105"/>
      <c r="I391" s="105"/>
      <c r="J391" s="105"/>
      <c r="K391" s="105"/>
      <c r="L391" s="105"/>
      <c r="M391" s="105"/>
      <c r="N391" s="105"/>
    </row>
    <row r="392" spans="2:14">
      <c r="B392" s="125"/>
      <c r="C392" s="125"/>
      <c r="D392" s="125"/>
      <c r="E392" s="125"/>
      <c r="F392" s="125"/>
      <c r="G392" s="125"/>
      <c r="H392" s="105"/>
      <c r="I392" s="105"/>
      <c r="J392" s="105"/>
      <c r="K392" s="105"/>
      <c r="L392" s="105"/>
      <c r="M392" s="105"/>
      <c r="N392" s="105"/>
    </row>
    <row r="393" spans="2:14">
      <c r="B393" s="125"/>
      <c r="C393" s="125"/>
      <c r="D393" s="125"/>
      <c r="E393" s="125"/>
      <c r="F393" s="125"/>
      <c r="G393" s="125"/>
      <c r="H393" s="105"/>
      <c r="I393" s="105"/>
      <c r="J393" s="105"/>
      <c r="K393" s="105"/>
      <c r="L393" s="105"/>
      <c r="M393" s="105"/>
      <c r="N393" s="105"/>
    </row>
    <row r="394" spans="2:14">
      <c r="B394" s="125"/>
      <c r="C394" s="125"/>
      <c r="D394" s="125"/>
      <c r="E394" s="125"/>
      <c r="F394" s="125"/>
      <c r="G394" s="125"/>
      <c r="H394" s="105"/>
      <c r="I394" s="105"/>
      <c r="J394" s="105"/>
      <c r="K394" s="105"/>
      <c r="L394" s="105"/>
      <c r="M394" s="105"/>
      <c r="N394" s="105"/>
    </row>
    <row r="395" spans="2:14">
      <c r="B395" s="125"/>
      <c r="C395" s="125"/>
      <c r="D395" s="125"/>
      <c r="E395" s="125"/>
      <c r="F395" s="125"/>
      <c r="G395" s="125"/>
      <c r="H395" s="105"/>
      <c r="I395" s="105"/>
      <c r="J395" s="105"/>
      <c r="K395" s="105"/>
      <c r="L395" s="105"/>
      <c r="M395" s="105"/>
      <c r="N395" s="105"/>
    </row>
    <row r="396" spans="2:14">
      <c r="B396" s="125"/>
      <c r="C396" s="125"/>
      <c r="D396" s="125"/>
      <c r="E396" s="125"/>
      <c r="F396" s="125"/>
      <c r="G396" s="125"/>
      <c r="H396" s="105"/>
      <c r="I396" s="105"/>
      <c r="J396" s="105"/>
      <c r="K396" s="105"/>
      <c r="L396" s="105"/>
      <c r="M396" s="105"/>
      <c r="N396" s="105"/>
    </row>
    <row r="397" spans="2:14">
      <c r="B397" s="125"/>
      <c r="C397" s="125"/>
      <c r="D397" s="125"/>
      <c r="E397" s="125"/>
      <c r="F397" s="125"/>
      <c r="G397" s="125"/>
      <c r="H397" s="105"/>
      <c r="I397" s="105"/>
      <c r="J397" s="105"/>
      <c r="K397" s="105"/>
      <c r="L397" s="105"/>
      <c r="M397" s="105"/>
      <c r="N397" s="105"/>
    </row>
    <row r="398" spans="2:14">
      <c r="B398" s="125"/>
      <c r="C398" s="125"/>
      <c r="D398" s="125"/>
      <c r="E398" s="125"/>
      <c r="F398" s="125"/>
      <c r="G398" s="125"/>
      <c r="H398" s="105"/>
      <c r="I398" s="105"/>
      <c r="J398" s="105"/>
      <c r="K398" s="105"/>
      <c r="L398" s="105"/>
      <c r="M398" s="105"/>
      <c r="N398" s="105"/>
    </row>
    <row r="399" spans="2:14">
      <c r="B399" s="125"/>
      <c r="C399" s="125"/>
      <c r="D399" s="125"/>
      <c r="E399" s="125"/>
      <c r="F399" s="125"/>
      <c r="G399" s="125"/>
      <c r="H399" s="105"/>
      <c r="I399" s="105"/>
      <c r="J399" s="105"/>
      <c r="K399" s="105"/>
      <c r="L399" s="105"/>
      <c r="M399" s="105"/>
      <c r="N399" s="105"/>
    </row>
    <row r="400" spans="2:14">
      <c r="B400" s="125"/>
      <c r="C400" s="125"/>
      <c r="D400" s="125"/>
      <c r="E400" s="125"/>
      <c r="F400" s="125"/>
      <c r="G400" s="125"/>
      <c r="H400" s="105"/>
      <c r="I400" s="105"/>
      <c r="J400" s="105"/>
      <c r="K400" s="105"/>
      <c r="L400" s="105"/>
      <c r="M400" s="105"/>
      <c r="N400" s="105"/>
    </row>
    <row r="401" spans="2:14">
      <c r="B401" s="125"/>
      <c r="C401" s="125"/>
      <c r="D401" s="125"/>
      <c r="E401" s="125"/>
      <c r="F401" s="125"/>
      <c r="G401" s="125"/>
      <c r="H401" s="105"/>
      <c r="I401" s="105"/>
      <c r="J401" s="105"/>
      <c r="K401" s="105"/>
      <c r="L401" s="105"/>
      <c r="M401" s="105"/>
      <c r="N401" s="105"/>
    </row>
    <row r="402" spans="2:14">
      <c r="B402" s="125"/>
      <c r="C402" s="125"/>
      <c r="D402" s="125"/>
      <c r="E402" s="125"/>
      <c r="F402" s="125"/>
      <c r="G402" s="125"/>
      <c r="H402" s="105"/>
      <c r="I402" s="105"/>
      <c r="J402" s="105"/>
      <c r="K402" s="105"/>
      <c r="L402" s="105"/>
      <c r="M402" s="105"/>
      <c r="N402" s="105"/>
    </row>
    <row r="403" spans="2:14">
      <c r="B403" s="125"/>
      <c r="C403" s="125"/>
      <c r="D403" s="125"/>
      <c r="E403" s="125"/>
      <c r="F403" s="125"/>
      <c r="G403" s="125"/>
      <c r="H403" s="105"/>
      <c r="I403" s="105"/>
      <c r="J403" s="105"/>
      <c r="K403" s="105"/>
      <c r="L403" s="105"/>
      <c r="M403" s="105"/>
      <c r="N403" s="105"/>
    </row>
    <row r="404" spans="2:14">
      <c r="B404" s="125"/>
      <c r="C404" s="125"/>
      <c r="D404" s="125"/>
      <c r="E404" s="125"/>
      <c r="F404" s="125"/>
      <c r="G404" s="125"/>
      <c r="H404" s="105"/>
      <c r="I404" s="105"/>
      <c r="J404" s="105"/>
      <c r="K404" s="105"/>
      <c r="L404" s="105"/>
      <c r="M404" s="105"/>
      <c r="N404" s="105"/>
    </row>
    <row r="405" spans="2:14">
      <c r="B405" s="125"/>
      <c r="C405" s="125"/>
      <c r="D405" s="125"/>
      <c r="E405" s="125"/>
      <c r="F405" s="125"/>
      <c r="G405" s="125"/>
      <c r="H405" s="105"/>
      <c r="I405" s="105"/>
      <c r="J405" s="105"/>
      <c r="K405" s="105"/>
      <c r="L405" s="105"/>
      <c r="M405" s="105"/>
      <c r="N405" s="105"/>
    </row>
    <row r="406" spans="2:14">
      <c r="B406" s="125"/>
      <c r="C406" s="125"/>
      <c r="D406" s="125"/>
      <c r="E406" s="125"/>
      <c r="F406" s="125"/>
      <c r="G406" s="125"/>
      <c r="H406" s="105"/>
      <c r="I406" s="105"/>
      <c r="J406" s="105"/>
      <c r="K406" s="105"/>
      <c r="L406" s="105"/>
      <c r="M406" s="105"/>
      <c r="N406" s="105"/>
    </row>
    <row r="407" spans="2:14">
      <c r="B407" s="125"/>
      <c r="C407" s="125"/>
      <c r="D407" s="125"/>
      <c r="E407" s="125"/>
      <c r="F407" s="125"/>
      <c r="G407" s="125"/>
      <c r="H407" s="105"/>
      <c r="I407" s="105"/>
      <c r="J407" s="105"/>
      <c r="K407" s="105"/>
      <c r="L407" s="105"/>
      <c r="M407" s="105"/>
      <c r="N407" s="105"/>
    </row>
    <row r="408" spans="2:14">
      <c r="B408" s="125"/>
      <c r="C408" s="125"/>
      <c r="D408" s="125"/>
      <c r="E408" s="125"/>
      <c r="F408" s="125"/>
      <c r="G408" s="125"/>
      <c r="H408" s="105"/>
      <c r="I408" s="105"/>
      <c r="J408" s="105"/>
      <c r="K408" s="105"/>
      <c r="L408" s="105"/>
      <c r="M408" s="105"/>
      <c r="N408" s="105"/>
    </row>
    <row r="409" spans="2:14">
      <c r="B409" s="125"/>
      <c r="C409" s="125"/>
      <c r="D409" s="125"/>
      <c r="E409" s="125"/>
      <c r="F409" s="125"/>
      <c r="G409" s="125"/>
      <c r="H409" s="105"/>
      <c r="I409" s="105"/>
      <c r="J409" s="105"/>
      <c r="K409" s="105"/>
      <c r="L409" s="105"/>
      <c r="M409" s="105"/>
      <c r="N409" s="105"/>
    </row>
    <row r="410" spans="2:14">
      <c r="B410" s="125"/>
      <c r="C410" s="125"/>
      <c r="D410" s="125"/>
      <c r="E410" s="125"/>
      <c r="F410" s="125"/>
      <c r="G410" s="125"/>
      <c r="H410" s="105"/>
      <c r="I410" s="105"/>
      <c r="J410" s="105"/>
      <c r="K410" s="105"/>
      <c r="L410" s="105"/>
      <c r="M410" s="105"/>
      <c r="N410" s="105"/>
    </row>
    <row r="411" spans="2:14">
      <c r="B411" s="125"/>
      <c r="C411" s="125"/>
      <c r="D411" s="125"/>
      <c r="E411" s="125"/>
      <c r="F411" s="125"/>
      <c r="G411" s="125"/>
      <c r="H411" s="105"/>
      <c r="I411" s="105"/>
      <c r="J411" s="105"/>
      <c r="K411" s="105"/>
      <c r="L411" s="105"/>
      <c r="M411" s="105"/>
      <c r="N411" s="105"/>
    </row>
    <row r="412" spans="2:14">
      <c r="B412" s="125"/>
      <c r="C412" s="125"/>
      <c r="D412" s="125"/>
      <c r="E412" s="125"/>
      <c r="F412" s="125"/>
      <c r="G412" s="125"/>
      <c r="H412" s="105"/>
      <c r="I412" s="105"/>
      <c r="J412" s="105"/>
      <c r="K412" s="105"/>
      <c r="L412" s="105"/>
      <c r="M412" s="105"/>
      <c r="N412" s="105"/>
    </row>
    <row r="413" spans="2:14">
      <c r="B413" s="125"/>
      <c r="C413" s="125"/>
      <c r="D413" s="125"/>
      <c r="E413" s="125"/>
      <c r="F413" s="125"/>
      <c r="G413" s="125"/>
      <c r="H413" s="105"/>
      <c r="I413" s="105"/>
      <c r="J413" s="105"/>
      <c r="K413" s="105"/>
      <c r="L413" s="105"/>
      <c r="M413" s="105"/>
      <c r="N413" s="105"/>
    </row>
    <row r="414" spans="2:14">
      <c r="B414" s="125"/>
      <c r="C414" s="125"/>
      <c r="D414" s="125"/>
      <c r="E414" s="125"/>
      <c r="F414" s="125"/>
      <c r="G414" s="125"/>
      <c r="H414" s="105"/>
      <c r="I414" s="105"/>
      <c r="J414" s="105"/>
      <c r="K414" s="105"/>
      <c r="L414" s="105"/>
      <c r="M414" s="105"/>
      <c r="N414" s="105"/>
    </row>
    <row r="415" spans="2:14">
      <c r="B415" s="125"/>
      <c r="C415" s="125"/>
      <c r="D415" s="125"/>
      <c r="E415" s="125"/>
      <c r="F415" s="125"/>
      <c r="G415" s="125"/>
      <c r="H415" s="105"/>
      <c r="I415" s="105"/>
      <c r="J415" s="105"/>
      <c r="K415" s="105"/>
      <c r="L415" s="105"/>
      <c r="M415" s="105"/>
      <c r="N415" s="105"/>
    </row>
    <row r="416" spans="2:14">
      <c r="B416" s="125"/>
      <c r="C416" s="125"/>
      <c r="D416" s="125"/>
      <c r="E416" s="125"/>
      <c r="F416" s="125"/>
      <c r="G416" s="125"/>
      <c r="H416" s="105"/>
      <c r="I416" s="105"/>
      <c r="J416" s="105"/>
      <c r="K416" s="105"/>
      <c r="L416" s="105"/>
      <c r="M416" s="105"/>
      <c r="N416" s="105"/>
    </row>
    <row r="417" spans="2:14">
      <c r="B417" s="125"/>
      <c r="C417" s="125"/>
      <c r="D417" s="125"/>
      <c r="E417" s="125"/>
      <c r="F417" s="125"/>
      <c r="G417" s="125"/>
      <c r="H417" s="105"/>
      <c r="I417" s="105"/>
      <c r="J417" s="105"/>
      <c r="K417" s="105"/>
      <c r="L417" s="105"/>
      <c r="M417" s="105"/>
      <c r="N417" s="105"/>
    </row>
    <row r="418" spans="2:14">
      <c r="B418" s="125"/>
      <c r="C418" s="125"/>
      <c r="D418" s="125"/>
      <c r="E418" s="125"/>
      <c r="F418" s="125"/>
      <c r="G418" s="125"/>
      <c r="H418" s="105"/>
      <c r="I418" s="105"/>
      <c r="J418" s="105"/>
      <c r="K418" s="105"/>
      <c r="L418" s="105"/>
      <c r="M418" s="105"/>
      <c r="N418" s="105"/>
    </row>
    <row r="419" spans="2:14">
      <c r="B419" s="125"/>
      <c r="C419" s="125"/>
      <c r="D419" s="125"/>
      <c r="E419" s="125"/>
      <c r="F419" s="125"/>
      <c r="G419" s="125"/>
      <c r="H419" s="105"/>
      <c r="I419" s="105"/>
      <c r="J419" s="105"/>
      <c r="K419" s="105"/>
      <c r="L419" s="105"/>
      <c r="M419" s="105"/>
      <c r="N419" s="105"/>
    </row>
    <row r="420" spans="2:14">
      <c r="B420" s="125"/>
      <c r="C420" s="125"/>
      <c r="D420" s="125"/>
      <c r="E420" s="125"/>
      <c r="F420" s="125"/>
      <c r="G420" s="125"/>
      <c r="H420" s="105"/>
      <c r="I420" s="105"/>
      <c r="J420" s="105"/>
      <c r="K420" s="105"/>
      <c r="L420" s="105"/>
      <c r="M420" s="105"/>
      <c r="N420" s="105"/>
    </row>
    <row r="421" spans="2:14">
      <c r="B421" s="125"/>
      <c r="C421" s="125"/>
      <c r="D421" s="125"/>
      <c r="E421" s="125"/>
      <c r="F421" s="125"/>
      <c r="G421" s="125"/>
      <c r="H421" s="105"/>
      <c r="I421" s="105"/>
      <c r="J421" s="105"/>
      <c r="K421" s="105"/>
      <c r="L421" s="105"/>
      <c r="M421" s="105"/>
      <c r="N421" s="105"/>
    </row>
    <row r="422" spans="2:14">
      <c r="B422" s="125"/>
      <c r="C422" s="125"/>
      <c r="D422" s="125"/>
      <c r="E422" s="125"/>
      <c r="F422" s="125"/>
      <c r="G422" s="125"/>
      <c r="H422" s="105"/>
      <c r="I422" s="105"/>
      <c r="J422" s="105"/>
      <c r="K422" s="105"/>
      <c r="L422" s="105"/>
      <c r="M422" s="105"/>
      <c r="N422" s="105"/>
    </row>
    <row r="423" spans="2:14">
      <c r="B423" s="125"/>
      <c r="C423" s="125"/>
      <c r="D423" s="125"/>
      <c r="E423" s="125"/>
      <c r="F423" s="125"/>
      <c r="G423" s="125"/>
      <c r="H423" s="105"/>
      <c r="I423" s="105"/>
      <c r="J423" s="105"/>
      <c r="K423" s="105"/>
      <c r="L423" s="105"/>
      <c r="M423" s="105"/>
      <c r="N423" s="105"/>
    </row>
    <row r="424" spans="2:14">
      <c r="B424" s="125"/>
      <c r="C424" s="125"/>
      <c r="D424" s="125"/>
      <c r="E424" s="125"/>
      <c r="F424" s="125"/>
      <c r="G424" s="125"/>
      <c r="H424" s="105"/>
      <c r="I424" s="105"/>
      <c r="J424" s="105"/>
      <c r="K424" s="105"/>
      <c r="L424" s="105"/>
      <c r="M424" s="105"/>
      <c r="N424" s="105"/>
    </row>
    <row r="425" spans="2:14">
      <c r="B425" s="125"/>
      <c r="C425" s="125"/>
      <c r="D425" s="125"/>
      <c r="E425" s="125"/>
      <c r="F425" s="125"/>
      <c r="G425" s="125"/>
      <c r="H425" s="105"/>
      <c r="I425" s="105"/>
      <c r="J425" s="105"/>
      <c r="K425" s="105"/>
      <c r="L425" s="105"/>
      <c r="M425" s="105"/>
      <c r="N425" s="105"/>
    </row>
    <row r="426" spans="2:14">
      <c r="B426" s="125"/>
      <c r="C426" s="125"/>
      <c r="D426" s="125"/>
      <c r="E426" s="125"/>
      <c r="F426" s="125"/>
      <c r="G426" s="125"/>
      <c r="H426" s="105"/>
      <c r="I426" s="105"/>
      <c r="J426" s="105"/>
      <c r="K426" s="105"/>
      <c r="L426" s="105"/>
      <c r="M426" s="105"/>
      <c r="N426" s="105"/>
    </row>
    <row r="427" spans="2:14">
      <c r="B427" s="125"/>
      <c r="C427" s="125"/>
      <c r="D427" s="125"/>
      <c r="E427" s="125"/>
      <c r="F427" s="125"/>
      <c r="G427" s="125"/>
      <c r="H427" s="105"/>
      <c r="I427" s="105"/>
      <c r="J427" s="105"/>
      <c r="K427" s="105"/>
      <c r="L427" s="105"/>
      <c r="M427" s="105"/>
      <c r="N427" s="105"/>
    </row>
    <row r="428" spans="2:14">
      <c r="B428" s="125"/>
      <c r="C428" s="125"/>
      <c r="D428" s="125"/>
      <c r="E428" s="125"/>
      <c r="F428" s="125"/>
      <c r="G428" s="125"/>
      <c r="H428" s="105"/>
      <c r="I428" s="105"/>
      <c r="J428" s="105"/>
      <c r="K428" s="105"/>
      <c r="L428" s="105"/>
      <c r="M428" s="105"/>
      <c r="N428" s="105"/>
    </row>
    <row r="429" spans="2:14">
      <c r="B429" s="125"/>
      <c r="C429" s="125"/>
      <c r="D429" s="125"/>
      <c r="E429" s="125"/>
      <c r="F429" s="125"/>
      <c r="G429" s="125"/>
      <c r="H429" s="105"/>
      <c r="I429" s="105"/>
      <c r="J429" s="105"/>
      <c r="K429" s="105"/>
      <c r="L429" s="105"/>
      <c r="M429" s="105"/>
      <c r="N429" s="105"/>
    </row>
    <row r="430" spans="2:14">
      <c r="B430" s="125"/>
      <c r="C430" s="125"/>
      <c r="D430" s="125"/>
      <c r="E430" s="125"/>
      <c r="F430" s="125"/>
      <c r="G430" s="125"/>
      <c r="H430" s="105"/>
      <c r="I430" s="105"/>
      <c r="J430" s="105"/>
      <c r="K430" s="105"/>
      <c r="L430" s="105"/>
      <c r="M430" s="105"/>
      <c r="N430" s="105"/>
    </row>
    <row r="431" spans="2:14">
      <c r="B431" s="125"/>
      <c r="C431" s="125"/>
      <c r="D431" s="125"/>
      <c r="E431" s="125"/>
      <c r="F431" s="125"/>
      <c r="G431" s="125"/>
      <c r="H431" s="105"/>
      <c r="I431" s="105"/>
      <c r="J431" s="105"/>
      <c r="K431" s="105"/>
      <c r="L431" s="105"/>
      <c r="M431" s="105"/>
      <c r="N431" s="105"/>
    </row>
    <row r="432" spans="2:14">
      <c r="B432" s="125"/>
      <c r="C432" s="125"/>
      <c r="D432" s="125"/>
      <c r="E432" s="125"/>
      <c r="F432" s="125"/>
      <c r="G432" s="125"/>
      <c r="H432" s="105"/>
      <c r="I432" s="105"/>
      <c r="J432" s="105"/>
      <c r="K432" s="105"/>
      <c r="L432" s="105"/>
      <c r="M432" s="105"/>
      <c r="N432" s="105"/>
    </row>
    <row r="433" spans="2:14">
      <c r="B433" s="125"/>
      <c r="C433" s="125"/>
      <c r="D433" s="125"/>
      <c r="E433" s="125"/>
      <c r="F433" s="125"/>
      <c r="G433" s="125"/>
      <c r="H433" s="105"/>
      <c r="I433" s="105"/>
      <c r="J433" s="105"/>
      <c r="K433" s="105"/>
      <c r="L433" s="105"/>
      <c r="M433" s="105"/>
      <c r="N433" s="105"/>
    </row>
    <row r="434" spans="2:14">
      <c r="B434" s="125"/>
      <c r="C434" s="125"/>
      <c r="D434" s="125"/>
      <c r="E434" s="125"/>
      <c r="F434" s="125"/>
      <c r="G434" s="125"/>
      <c r="H434" s="105"/>
      <c r="I434" s="105"/>
      <c r="J434" s="105"/>
      <c r="K434" s="105"/>
      <c r="L434" s="105"/>
      <c r="M434" s="105"/>
      <c r="N434" s="105"/>
    </row>
    <row r="435" spans="2:14">
      <c r="B435" s="125"/>
      <c r="C435" s="125"/>
      <c r="D435" s="125"/>
      <c r="E435" s="125"/>
      <c r="F435" s="125"/>
      <c r="G435" s="125"/>
      <c r="H435" s="105"/>
      <c r="I435" s="105"/>
      <c r="J435" s="105"/>
      <c r="K435" s="105"/>
      <c r="L435" s="105"/>
      <c r="M435" s="105"/>
      <c r="N435" s="105"/>
    </row>
    <row r="436" spans="2:14">
      <c r="B436" s="125"/>
      <c r="C436" s="125"/>
      <c r="D436" s="125"/>
      <c r="E436" s="125"/>
      <c r="F436" s="125"/>
      <c r="G436" s="125"/>
      <c r="H436" s="105"/>
      <c r="I436" s="105"/>
      <c r="J436" s="105"/>
      <c r="K436" s="105"/>
      <c r="L436" s="105"/>
      <c r="M436" s="105"/>
      <c r="N436" s="105"/>
    </row>
    <row r="437" spans="2:14">
      <c r="B437" s="125"/>
      <c r="C437" s="125"/>
      <c r="D437" s="125"/>
      <c r="E437" s="125"/>
      <c r="F437" s="125"/>
      <c r="G437" s="125"/>
      <c r="H437" s="105"/>
      <c r="I437" s="105"/>
      <c r="J437" s="105"/>
      <c r="K437" s="105"/>
      <c r="L437" s="105"/>
      <c r="M437" s="105"/>
      <c r="N437" s="105"/>
    </row>
    <row r="438" spans="2:14">
      <c r="B438" s="125"/>
      <c r="C438" s="125"/>
      <c r="D438" s="125"/>
      <c r="E438" s="125"/>
      <c r="F438" s="125"/>
      <c r="G438" s="125"/>
      <c r="H438" s="105"/>
      <c r="I438" s="105"/>
      <c r="J438" s="105"/>
      <c r="K438" s="105"/>
      <c r="L438" s="105"/>
      <c r="M438" s="105"/>
      <c r="N438" s="105"/>
    </row>
    <row r="439" spans="2:14">
      <c r="B439" s="125"/>
      <c r="C439" s="125"/>
      <c r="D439" s="125"/>
      <c r="E439" s="125"/>
      <c r="F439" s="125"/>
      <c r="G439" s="125"/>
      <c r="H439" s="105"/>
      <c r="I439" s="105"/>
      <c r="J439" s="105"/>
      <c r="K439" s="105"/>
      <c r="L439" s="105"/>
      <c r="M439" s="105"/>
      <c r="N439" s="105"/>
    </row>
    <row r="440" spans="2:14">
      <c r="B440" s="125"/>
      <c r="C440" s="125"/>
      <c r="D440" s="125"/>
      <c r="E440" s="125"/>
      <c r="F440" s="125"/>
      <c r="G440" s="125"/>
      <c r="H440" s="105"/>
      <c r="I440" s="105"/>
      <c r="J440" s="105"/>
      <c r="K440" s="105"/>
      <c r="L440" s="105"/>
      <c r="M440" s="105"/>
      <c r="N440" s="105"/>
    </row>
    <row r="441" spans="2:14">
      <c r="B441" s="125"/>
      <c r="C441" s="125"/>
      <c r="D441" s="125"/>
      <c r="E441" s="125"/>
      <c r="F441" s="125"/>
      <c r="G441" s="125"/>
      <c r="H441" s="105"/>
      <c r="I441" s="105"/>
      <c r="J441" s="105"/>
      <c r="K441" s="105"/>
      <c r="L441" s="105"/>
      <c r="M441" s="105"/>
      <c r="N441" s="105"/>
    </row>
    <row r="442" spans="2:14">
      <c r="B442" s="125"/>
      <c r="C442" s="125"/>
      <c r="D442" s="125"/>
      <c r="E442" s="125"/>
      <c r="F442" s="125"/>
      <c r="G442" s="125"/>
      <c r="H442" s="105"/>
      <c r="I442" s="105"/>
      <c r="J442" s="105"/>
      <c r="K442" s="105"/>
      <c r="L442" s="105"/>
      <c r="M442" s="105"/>
      <c r="N442" s="105"/>
    </row>
    <row r="443" spans="2:14">
      <c r="B443" s="125"/>
      <c r="C443" s="125"/>
      <c r="D443" s="125"/>
      <c r="E443" s="125"/>
      <c r="F443" s="125"/>
      <c r="G443" s="125"/>
      <c r="H443" s="105"/>
      <c r="I443" s="105"/>
      <c r="J443" s="105"/>
      <c r="K443" s="105"/>
      <c r="L443" s="105"/>
      <c r="M443" s="105"/>
      <c r="N443" s="105"/>
    </row>
    <row r="444" spans="2:14">
      <c r="B444" s="125"/>
      <c r="C444" s="125"/>
      <c r="D444" s="125"/>
      <c r="E444" s="125"/>
      <c r="F444" s="125"/>
      <c r="G444" s="125"/>
      <c r="H444" s="105"/>
      <c r="I444" s="105"/>
      <c r="J444" s="105"/>
      <c r="K444" s="105"/>
      <c r="L444" s="105"/>
      <c r="M444" s="105"/>
      <c r="N444" s="105"/>
    </row>
    <row r="445" spans="2:14">
      <c r="B445" s="125"/>
      <c r="C445" s="125"/>
      <c r="D445" s="125"/>
      <c r="E445" s="125"/>
      <c r="F445" s="125"/>
      <c r="G445" s="125"/>
      <c r="H445" s="105"/>
      <c r="I445" s="105"/>
      <c r="J445" s="105"/>
      <c r="K445" s="105"/>
      <c r="L445" s="105"/>
      <c r="M445" s="105"/>
      <c r="N445" s="105"/>
    </row>
    <row r="446" spans="2:14">
      <c r="B446" s="125"/>
      <c r="C446" s="125"/>
      <c r="D446" s="125"/>
      <c r="E446" s="125"/>
      <c r="F446" s="125"/>
      <c r="G446" s="125"/>
      <c r="H446" s="105"/>
      <c r="I446" s="105"/>
      <c r="J446" s="105"/>
      <c r="K446" s="105"/>
      <c r="L446" s="105"/>
      <c r="M446" s="105"/>
      <c r="N446" s="105"/>
    </row>
    <row r="447" spans="2:14">
      <c r="B447" s="125"/>
      <c r="C447" s="125"/>
      <c r="D447" s="125"/>
      <c r="E447" s="125"/>
      <c r="F447" s="125"/>
      <c r="G447" s="125"/>
      <c r="H447" s="105"/>
      <c r="I447" s="105"/>
      <c r="J447" s="105"/>
      <c r="K447" s="105"/>
      <c r="L447" s="105"/>
      <c r="M447" s="105"/>
      <c r="N447" s="105"/>
    </row>
    <row r="448" spans="2:14">
      <c r="B448" s="125"/>
      <c r="C448" s="125"/>
      <c r="D448" s="125"/>
      <c r="E448" s="125"/>
      <c r="F448" s="125"/>
      <c r="G448" s="125"/>
      <c r="H448" s="105"/>
      <c r="I448" s="105"/>
      <c r="J448" s="105"/>
      <c r="K448" s="105"/>
      <c r="L448" s="105"/>
      <c r="M448" s="105"/>
      <c r="N448" s="105"/>
    </row>
    <row r="449" spans="2:14">
      <c r="B449" s="125"/>
      <c r="C449" s="125"/>
      <c r="D449" s="125"/>
      <c r="E449" s="125"/>
      <c r="F449" s="125"/>
      <c r="G449" s="125"/>
      <c r="H449" s="105"/>
      <c r="I449" s="105"/>
      <c r="J449" s="105"/>
      <c r="K449" s="105"/>
      <c r="L449" s="105"/>
      <c r="M449" s="105"/>
      <c r="N449" s="105"/>
    </row>
    <row r="450" spans="2:14">
      <c r="B450" s="125"/>
      <c r="C450" s="125"/>
      <c r="D450" s="125"/>
      <c r="E450" s="125"/>
      <c r="F450" s="125"/>
      <c r="G450" s="125"/>
      <c r="H450" s="105"/>
      <c r="I450" s="105"/>
      <c r="J450" s="105"/>
      <c r="K450" s="105"/>
      <c r="L450" s="105"/>
      <c r="M450" s="105"/>
      <c r="N450" s="105"/>
    </row>
    <row r="451" spans="2:14">
      <c r="B451" s="125"/>
      <c r="C451" s="125"/>
      <c r="D451" s="125"/>
      <c r="E451" s="125"/>
      <c r="F451" s="125"/>
      <c r="G451" s="125"/>
      <c r="H451" s="105"/>
      <c r="I451" s="105"/>
      <c r="J451" s="105"/>
      <c r="K451" s="105"/>
      <c r="L451" s="105"/>
      <c r="M451" s="105"/>
      <c r="N451" s="105"/>
    </row>
    <row r="452" spans="2:14">
      <c r="B452" s="125"/>
      <c r="C452" s="125"/>
      <c r="D452" s="125"/>
      <c r="E452" s="125"/>
      <c r="F452" s="125"/>
      <c r="G452" s="125"/>
      <c r="H452" s="105"/>
      <c r="I452" s="105"/>
      <c r="J452" s="105"/>
      <c r="K452" s="105"/>
      <c r="L452" s="105"/>
      <c r="M452" s="105"/>
      <c r="N452" s="105"/>
    </row>
    <row r="453" spans="2:14">
      <c r="B453" s="125"/>
      <c r="C453" s="125"/>
      <c r="D453" s="125"/>
      <c r="E453" s="125"/>
      <c r="F453" s="125"/>
      <c r="G453" s="125"/>
      <c r="H453" s="105"/>
      <c r="I453" s="105"/>
      <c r="J453" s="105"/>
      <c r="K453" s="105"/>
      <c r="L453" s="105"/>
      <c r="M453" s="105"/>
      <c r="N453" s="105"/>
    </row>
    <row r="454" spans="2:14">
      <c r="B454" s="125"/>
      <c r="C454" s="125"/>
      <c r="D454" s="125"/>
      <c r="E454" s="125"/>
      <c r="F454" s="125"/>
      <c r="G454" s="125"/>
      <c r="H454" s="105"/>
      <c r="I454" s="105"/>
      <c r="J454" s="105"/>
      <c r="K454" s="105"/>
      <c r="L454" s="105"/>
      <c r="M454" s="105"/>
      <c r="N454" s="105"/>
    </row>
    <row r="455" spans="2:14">
      <c r="B455" s="125"/>
      <c r="C455" s="125"/>
      <c r="D455" s="125"/>
      <c r="E455" s="125"/>
      <c r="F455" s="125"/>
      <c r="G455" s="125"/>
      <c r="H455" s="105"/>
      <c r="I455" s="105"/>
      <c r="J455" s="105"/>
      <c r="K455" s="105"/>
      <c r="L455" s="105"/>
      <c r="M455" s="105"/>
      <c r="N455" s="105"/>
    </row>
    <row r="456" spans="2:14">
      <c r="B456" s="125"/>
      <c r="C456" s="125"/>
      <c r="D456" s="125"/>
      <c r="E456" s="125"/>
      <c r="F456" s="125"/>
      <c r="G456" s="125"/>
      <c r="H456" s="105"/>
      <c r="I456" s="105"/>
      <c r="J456" s="105"/>
      <c r="K456" s="105"/>
      <c r="L456" s="105"/>
      <c r="M456" s="105"/>
      <c r="N456" s="105"/>
    </row>
    <row r="457" spans="2:14">
      <c r="B457" s="125"/>
      <c r="C457" s="125"/>
      <c r="D457" s="125"/>
      <c r="E457" s="125"/>
      <c r="F457" s="125"/>
      <c r="G457" s="125"/>
      <c r="H457" s="105"/>
      <c r="I457" s="105"/>
      <c r="J457" s="105"/>
      <c r="K457" s="105"/>
      <c r="L457" s="105"/>
      <c r="M457" s="105"/>
      <c r="N457" s="105"/>
    </row>
    <row r="458" spans="2:14">
      <c r="B458" s="125"/>
      <c r="C458" s="125"/>
      <c r="D458" s="125"/>
      <c r="E458" s="125"/>
      <c r="F458" s="125"/>
      <c r="G458" s="125"/>
      <c r="H458" s="105"/>
      <c r="I458" s="105"/>
      <c r="J458" s="105"/>
      <c r="K458" s="105"/>
      <c r="L458" s="105"/>
      <c r="M458" s="105"/>
      <c r="N458" s="105"/>
    </row>
    <row r="459" spans="2:14">
      <c r="B459" s="125"/>
      <c r="C459" s="125"/>
      <c r="D459" s="125"/>
      <c r="E459" s="125"/>
      <c r="F459" s="125"/>
      <c r="G459" s="125"/>
      <c r="H459" s="105"/>
      <c r="I459" s="105"/>
      <c r="J459" s="105"/>
      <c r="K459" s="105"/>
      <c r="L459" s="105"/>
      <c r="M459" s="105"/>
      <c r="N459" s="105"/>
    </row>
    <row r="460" spans="2:14">
      <c r="B460" s="125"/>
      <c r="C460" s="125"/>
      <c r="D460" s="125"/>
      <c r="E460" s="125"/>
      <c r="F460" s="125"/>
      <c r="G460" s="125"/>
      <c r="H460" s="105"/>
      <c r="I460" s="105"/>
      <c r="J460" s="105"/>
      <c r="K460" s="105"/>
      <c r="L460" s="105"/>
      <c r="M460" s="105"/>
      <c r="N460" s="105"/>
    </row>
    <row r="461" spans="2:14">
      <c r="B461" s="125"/>
      <c r="C461" s="125"/>
      <c r="D461" s="125"/>
      <c r="E461" s="125"/>
      <c r="F461" s="125"/>
      <c r="G461" s="125"/>
      <c r="H461" s="105"/>
      <c r="I461" s="105"/>
      <c r="J461" s="105"/>
      <c r="K461" s="105"/>
      <c r="L461" s="105"/>
      <c r="M461" s="105"/>
      <c r="N461" s="105"/>
    </row>
    <row r="462" spans="2:14">
      <c r="B462" s="125"/>
      <c r="C462" s="125"/>
      <c r="D462" s="125"/>
      <c r="E462" s="125"/>
      <c r="F462" s="125"/>
      <c r="G462" s="125"/>
      <c r="H462" s="105"/>
      <c r="I462" s="105"/>
      <c r="J462" s="105"/>
      <c r="K462" s="105"/>
      <c r="L462" s="105"/>
      <c r="M462" s="105"/>
      <c r="N462" s="105"/>
    </row>
    <row r="463" spans="2:14">
      <c r="B463" s="125"/>
      <c r="C463" s="125"/>
      <c r="D463" s="125"/>
      <c r="E463" s="125"/>
      <c r="F463" s="125"/>
      <c r="G463" s="125"/>
      <c r="H463" s="105"/>
      <c r="I463" s="105"/>
      <c r="J463" s="105"/>
      <c r="K463" s="105"/>
      <c r="L463" s="105"/>
      <c r="M463" s="105"/>
      <c r="N463" s="105"/>
    </row>
    <row r="464" spans="2:14">
      <c r="B464" s="125"/>
      <c r="C464" s="125"/>
      <c r="D464" s="125"/>
      <c r="E464" s="125"/>
      <c r="F464" s="125"/>
      <c r="G464" s="125"/>
      <c r="H464" s="105"/>
      <c r="I464" s="105"/>
      <c r="J464" s="105"/>
      <c r="K464" s="105"/>
      <c r="L464" s="105"/>
      <c r="M464" s="105"/>
      <c r="N464" s="105"/>
    </row>
    <row r="465" spans="2:14">
      <c r="B465" s="125"/>
      <c r="C465" s="125"/>
      <c r="D465" s="125"/>
      <c r="E465" s="125"/>
      <c r="F465" s="125"/>
      <c r="G465" s="125"/>
      <c r="H465" s="105"/>
      <c r="I465" s="105"/>
      <c r="J465" s="105"/>
      <c r="K465" s="105"/>
      <c r="L465" s="105"/>
      <c r="M465" s="105"/>
      <c r="N465" s="105"/>
    </row>
    <row r="466" spans="2:14">
      <c r="B466" s="125"/>
      <c r="C466" s="125"/>
      <c r="D466" s="125"/>
      <c r="E466" s="125"/>
      <c r="F466" s="125"/>
      <c r="G466" s="125"/>
      <c r="H466" s="105"/>
      <c r="I466" s="105"/>
      <c r="J466" s="105"/>
      <c r="K466" s="105"/>
      <c r="L466" s="105"/>
      <c r="M466" s="105"/>
      <c r="N466" s="105"/>
    </row>
    <row r="467" spans="2:14">
      <c r="B467" s="125"/>
      <c r="C467" s="125"/>
      <c r="D467" s="125"/>
      <c r="E467" s="125"/>
      <c r="F467" s="125"/>
      <c r="G467" s="125"/>
      <c r="H467" s="105"/>
      <c r="I467" s="105"/>
      <c r="J467" s="105"/>
      <c r="K467" s="105"/>
      <c r="L467" s="105"/>
      <c r="M467" s="105"/>
      <c r="N467" s="105"/>
    </row>
    <row r="468" spans="2:14">
      <c r="B468" s="125"/>
      <c r="C468" s="125"/>
      <c r="D468" s="125"/>
      <c r="E468" s="125"/>
      <c r="F468" s="125"/>
      <c r="G468" s="125"/>
      <c r="H468" s="105"/>
      <c r="I468" s="105"/>
      <c r="J468" s="105"/>
      <c r="K468" s="105"/>
      <c r="L468" s="105"/>
      <c r="M468" s="105"/>
      <c r="N468" s="105"/>
    </row>
    <row r="469" spans="2:14">
      <c r="B469" s="125"/>
      <c r="C469" s="125"/>
      <c r="D469" s="125"/>
      <c r="E469" s="125"/>
      <c r="F469" s="125"/>
      <c r="G469" s="125"/>
      <c r="H469" s="105"/>
      <c r="I469" s="105"/>
      <c r="J469" s="105"/>
      <c r="K469" s="105"/>
      <c r="L469" s="105"/>
      <c r="M469" s="105"/>
      <c r="N469" s="105"/>
    </row>
    <row r="470" spans="2:14">
      <c r="B470" s="125"/>
      <c r="C470" s="125"/>
      <c r="D470" s="125"/>
      <c r="E470" s="125"/>
      <c r="F470" s="125"/>
      <c r="G470" s="125"/>
      <c r="H470" s="105"/>
      <c r="I470" s="105"/>
      <c r="J470" s="105"/>
      <c r="K470" s="105"/>
      <c r="L470" s="105"/>
      <c r="M470" s="105"/>
      <c r="N470" s="105"/>
    </row>
    <row r="471" spans="2:14">
      <c r="B471" s="125"/>
      <c r="C471" s="125"/>
      <c r="D471" s="125"/>
      <c r="E471" s="125"/>
      <c r="F471" s="125"/>
      <c r="G471" s="125"/>
      <c r="H471" s="105"/>
      <c r="I471" s="105"/>
      <c r="J471" s="105"/>
      <c r="K471" s="105"/>
      <c r="L471" s="105"/>
      <c r="M471" s="105"/>
      <c r="N471" s="105"/>
    </row>
    <row r="472" spans="2:14">
      <c r="B472" s="125"/>
      <c r="C472" s="125"/>
      <c r="D472" s="125"/>
      <c r="E472" s="125"/>
      <c r="F472" s="125"/>
      <c r="G472" s="125"/>
      <c r="H472" s="105"/>
      <c r="I472" s="105"/>
      <c r="J472" s="105"/>
      <c r="K472" s="105"/>
      <c r="L472" s="105"/>
      <c r="M472" s="105"/>
      <c r="N472" s="105"/>
    </row>
    <row r="473" spans="2:14">
      <c r="B473" s="125"/>
      <c r="C473" s="125"/>
      <c r="D473" s="125"/>
      <c r="E473" s="125"/>
      <c r="F473" s="125"/>
      <c r="G473" s="125"/>
      <c r="H473" s="105"/>
      <c r="I473" s="105"/>
      <c r="J473" s="105"/>
      <c r="K473" s="105"/>
      <c r="L473" s="105"/>
      <c r="M473" s="105"/>
      <c r="N473" s="105"/>
    </row>
    <row r="474" spans="2:14">
      <c r="B474" s="125"/>
      <c r="C474" s="125"/>
      <c r="D474" s="125"/>
      <c r="E474" s="125"/>
      <c r="F474" s="125"/>
      <c r="G474" s="125"/>
      <c r="H474" s="105"/>
      <c r="I474" s="105"/>
      <c r="J474" s="105"/>
      <c r="K474" s="105"/>
      <c r="L474" s="105"/>
      <c r="M474" s="105"/>
      <c r="N474" s="105"/>
    </row>
    <row r="475" spans="2:14">
      <c r="B475" s="125"/>
      <c r="C475" s="125"/>
      <c r="D475" s="125"/>
      <c r="E475" s="125"/>
      <c r="F475" s="125"/>
      <c r="G475" s="125"/>
      <c r="H475" s="105"/>
      <c r="I475" s="105"/>
      <c r="J475" s="105"/>
      <c r="K475" s="105"/>
      <c r="L475" s="105"/>
      <c r="M475" s="105"/>
      <c r="N475" s="105"/>
    </row>
    <row r="476" spans="2:14">
      <c r="B476" s="125"/>
      <c r="C476" s="125"/>
      <c r="D476" s="125"/>
      <c r="E476" s="125"/>
      <c r="F476" s="125"/>
      <c r="G476" s="125"/>
      <c r="H476" s="105"/>
      <c r="I476" s="105"/>
      <c r="J476" s="105"/>
      <c r="K476" s="105"/>
      <c r="L476" s="105"/>
      <c r="M476" s="105"/>
      <c r="N476" s="105"/>
    </row>
    <row r="477" spans="2:14">
      <c r="B477" s="125"/>
      <c r="C477" s="125"/>
      <c r="D477" s="125"/>
      <c r="E477" s="125"/>
      <c r="F477" s="125"/>
      <c r="G477" s="125"/>
      <c r="H477" s="105"/>
      <c r="I477" s="105"/>
      <c r="J477" s="105"/>
      <c r="K477" s="105"/>
      <c r="L477" s="105"/>
      <c r="M477" s="105"/>
      <c r="N477" s="105"/>
    </row>
    <row r="478" spans="2:14">
      <c r="B478" s="125"/>
      <c r="C478" s="125"/>
      <c r="D478" s="125"/>
      <c r="E478" s="125"/>
      <c r="F478" s="125"/>
      <c r="G478" s="125"/>
      <c r="H478" s="105"/>
      <c r="I478" s="105"/>
      <c r="J478" s="105"/>
      <c r="K478" s="105"/>
      <c r="L478" s="105"/>
      <c r="M478" s="105"/>
      <c r="N478" s="105"/>
    </row>
    <row r="479" spans="2:14">
      <c r="B479" s="125"/>
      <c r="C479" s="125"/>
      <c r="D479" s="125"/>
      <c r="E479" s="125"/>
      <c r="F479" s="125"/>
      <c r="G479" s="125"/>
      <c r="H479" s="105"/>
      <c r="I479" s="105"/>
      <c r="J479" s="105"/>
      <c r="K479" s="105"/>
      <c r="L479" s="105"/>
      <c r="M479" s="105"/>
      <c r="N479" s="105"/>
    </row>
    <row r="480" spans="2:14">
      <c r="B480" s="125"/>
      <c r="C480" s="125"/>
      <c r="D480" s="125"/>
      <c r="E480" s="125"/>
      <c r="F480" s="125"/>
      <c r="G480" s="125"/>
      <c r="H480" s="105"/>
      <c r="I480" s="105"/>
      <c r="J480" s="105"/>
      <c r="K480" s="105"/>
      <c r="L480" s="105"/>
      <c r="M480" s="105"/>
      <c r="N480" s="105"/>
    </row>
    <row r="481" spans="2:14">
      <c r="B481" s="125"/>
      <c r="C481" s="125"/>
      <c r="D481" s="125"/>
      <c r="E481" s="125"/>
      <c r="F481" s="125"/>
      <c r="G481" s="125"/>
      <c r="H481" s="105"/>
      <c r="I481" s="105"/>
      <c r="J481" s="105"/>
      <c r="K481" s="105"/>
      <c r="L481" s="105"/>
      <c r="M481" s="105"/>
      <c r="N481" s="105"/>
    </row>
    <row r="482" spans="2:14">
      <c r="B482" s="125"/>
      <c r="C482" s="125"/>
      <c r="D482" s="125"/>
      <c r="E482" s="125"/>
      <c r="F482" s="125"/>
      <c r="G482" s="125"/>
      <c r="H482" s="105"/>
      <c r="I482" s="105"/>
      <c r="J482" s="105"/>
      <c r="K482" s="105"/>
      <c r="L482" s="105"/>
      <c r="M482" s="105"/>
      <c r="N482" s="105"/>
    </row>
    <row r="483" spans="2:14">
      <c r="B483" s="125"/>
      <c r="C483" s="125"/>
      <c r="D483" s="125"/>
      <c r="E483" s="125"/>
      <c r="F483" s="125"/>
      <c r="G483" s="125"/>
      <c r="H483" s="105"/>
      <c r="I483" s="105"/>
      <c r="J483" s="105"/>
      <c r="K483" s="105"/>
      <c r="L483" s="105"/>
      <c r="M483" s="105"/>
      <c r="N483" s="105"/>
    </row>
    <row r="484" spans="2:14">
      <c r="B484" s="125"/>
      <c r="C484" s="125"/>
      <c r="D484" s="125"/>
      <c r="E484" s="125"/>
      <c r="F484" s="125"/>
      <c r="G484" s="125"/>
      <c r="H484" s="105"/>
      <c r="I484" s="105"/>
      <c r="J484" s="105"/>
      <c r="K484" s="105"/>
      <c r="L484" s="105"/>
      <c r="M484" s="105"/>
      <c r="N484" s="105"/>
    </row>
    <row r="485" spans="2:14">
      <c r="B485" s="125"/>
      <c r="C485" s="125"/>
      <c r="D485" s="125"/>
      <c r="E485" s="125"/>
      <c r="F485" s="125"/>
      <c r="G485" s="125"/>
      <c r="H485" s="105"/>
      <c r="I485" s="105"/>
      <c r="J485" s="105"/>
      <c r="K485" s="105"/>
      <c r="L485" s="105"/>
      <c r="M485" s="105"/>
      <c r="N485" s="105"/>
    </row>
    <row r="486" spans="2:14">
      <c r="B486" s="125"/>
      <c r="C486" s="125"/>
      <c r="D486" s="125"/>
      <c r="E486" s="125"/>
      <c r="F486" s="125"/>
      <c r="G486" s="125"/>
      <c r="H486" s="105"/>
      <c r="I486" s="105"/>
      <c r="J486" s="105"/>
      <c r="K486" s="105"/>
      <c r="L486" s="105"/>
      <c r="M486" s="105"/>
      <c r="N486" s="105"/>
    </row>
    <row r="487" spans="2:14">
      <c r="B487" s="125"/>
      <c r="C487" s="125"/>
      <c r="D487" s="125"/>
      <c r="E487" s="125"/>
      <c r="F487" s="125"/>
      <c r="G487" s="125"/>
      <c r="H487" s="105"/>
      <c r="I487" s="105"/>
      <c r="J487" s="105"/>
      <c r="K487" s="105"/>
      <c r="L487" s="105"/>
      <c r="M487" s="105"/>
      <c r="N487" s="105"/>
    </row>
    <row r="488" spans="2:14">
      <c r="B488" s="125"/>
      <c r="C488" s="125"/>
      <c r="D488" s="125"/>
      <c r="E488" s="125"/>
      <c r="F488" s="125"/>
      <c r="G488" s="125"/>
      <c r="H488" s="105"/>
      <c r="I488" s="105"/>
      <c r="J488" s="105"/>
      <c r="K488" s="105"/>
      <c r="L488" s="105"/>
      <c r="M488" s="105"/>
      <c r="N488" s="105"/>
    </row>
    <row r="489" spans="2:14">
      <c r="B489" s="125"/>
      <c r="C489" s="125"/>
      <c r="D489" s="125"/>
      <c r="E489" s="125"/>
      <c r="F489" s="125"/>
      <c r="G489" s="125"/>
      <c r="H489" s="105"/>
      <c r="I489" s="105"/>
      <c r="J489" s="105"/>
      <c r="K489" s="105"/>
      <c r="L489" s="105"/>
      <c r="M489" s="105"/>
      <c r="N489" s="105"/>
    </row>
    <row r="490" spans="2:14">
      <c r="B490" s="125"/>
      <c r="C490" s="125"/>
      <c r="D490" s="125"/>
      <c r="E490" s="125"/>
      <c r="F490" s="125"/>
      <c r="G490" s="125"/>
      <c r="H490" s="105"/>
      <c r="I490" s="105"/>
      <c r="J490" s="105"/>
      <c r="K490" s="105"/>
      <c r="L490" s="105"/>
      <c r="M490" s="105"/>
      <c r="N490" s="105"/>
    </row>
    <row r="491" spans="2:14">
      <c r="B491" s="125"/>
      <c r="C491" s="125"/>
      <c r="D491" s="125"/>
      <c r="E491" s="125"/>
      <c r="F491" s="125"/>
      <c r="G491" s="125"/>
      <c r="H491" s="105"/>
      <c r="I491" s="105"/>
      <c r="J491" s="105"/>
      <c r="K491" s="105"/>
      <c r="L491" s="105"/>
      <c r="M491" s="105"/>
      <c r="N491" s="105"/>
    </row>
    <row r="492" spans="2:14">
      <c r="B492" s="125"/>
      <c r="C492" s="125"/>
      <c r="D492" s="125"/>
      <c r="E492" s="125"/>
      <c r="F492" s="125"/>
      <c r="G492" s="125"/>
      <c r="H492" s="105"/>
      <c r="I492" s="105"/>
      <c r="J492" s="105"/>
      <c r="K492" s="105"/>
      <c r="L492" s="105"/>
      <c r="M492" s="105"/>
      <c r="N492" s="105"/>
    </row>
    <row r="493" spans="2:14">
      <c r="B493" s="125"/>
      <c r="C493" s="125"/>
      <c r="D493" s="125"/>
      <c r="E493" s="125"/>
      <c r="F493" s="125"/>
      <c r="G493" s="125"/>
      <c r="H493" s="105"/>
      <c r="I493" s="105"/>
      <c r="J493" s="105"/>
      <c r="K493" s="105"/>
      <c r="L493" s="105"/>
      <c r="M493" s="105"/>
      <c r="N493" s="105"/>
    </row>
    <row r="494" spans="2:14">
      <c r="B494" s="125"/>
      <c r="C494" s="125"/>
      <c r="D494" s="125"/>
      <c r="E494" s="125"/>
      <c r="F494" s="125"/>
      <c r="G494" s="125"/>
      <c r="H494" s="105"/>
      <c r="I494" s="105"/>
      <c r="J494" s="105"/>
      <c r="K494" s="105"/>
      <c r="L494" s="105"/>
      <c r="M494" s="105"/>
      <c r="N494" s="105"/>
    </row>
    <row r="495" spans="2:14">
      <c r="B495" s="125"/>
      <c r="C495" s="125"/>
      <c r="D495" s="125"/>
      <c r="E495" s="125"/>
      <c r="F495" s="125"/>
      <c r="G495" s="125"/>
      <c r="H495" s="105"/>
      <c r="I495" s="105"/>
      <c r="J495" s="105"/>
      <c r="K495" s="105"/>
      <c r="L495" s="105"/>
      <c r="M495" s="105"/>
      <c r="N495" s="105"/>
    </row>
    <row r="496" spans="2:14">
      <c r="B496" s="125"/>
      <c r="C496" s="125"/>
      <c r="D496" s="125"/>
      <c r="E496" s="125"/>
      <c r="F496" s="125"/>
      <c r="G496" s="125"/>
      <c r="H496" s="105"/>
      <c r="I496" s="105"/>
      <c r="J496" s="105"/>
      <c r="K496" s="105"/>
      <c r="L496" s="105"/>
      <c r="M496" s="105"/>
      <c r="N496" s="105"/>
    </row>
    <row r="497" spans="2:14">
      <c r="B497" s="125"/>
      <c r="C497" s="125"/>
      <c r="D497" s="125"/>
      <c r="E497" s="125"/>
      <c r="F497" s="125"/>
      <c r="G497" s="125"/>
      <c r="H497" s="105"/>
      <c r="I497" s="105"/>
      <c r="J497" s="105"/>
      <c r="K497" s="105"/>
      <c r="L497" s="105"/>
      <c r="M497" s="105"/>
      <c r="N497" s="105"/>
    </row>
    <row r="498" spans="2:14">
      <c r="B498" s="125"/>
      <c r="C498" s="125"/>
      <c r="D498" s="125"/>
      <c r="E498" s="125"/>
      <c r="F498" s="125"/>
      <c r="G498" s="125"/>
      <c r="H498" s="105"/>
      <c r="I498" s="105"/>
      <c r="J498" s="105"/>
      <c r="K498" s="105"/>
      <c r="L498" s="105"/>
      <c r="M498" s="105"/>
      <c r="N498" s="105"/>
    </row>
    <row r="499" spans="2:14">
      <c r="B499" s="125"/>
      <c r="C499" s="125"/>
      <c r="D499" s="125"/>
      <c r="E499" s="125"/>
      <c r="F499" s="125"/>
      <c r="G499" s="125"/>
      <c r="H499" s="105"/>
      <c r="I499" s="105"/>
      <c r="J499" s="105"/>
      <c r="K499" s="105"/>
      <c r="L499" s="105"/>
      <c r="M499" s="105"/>
      <c r="N499" s="105"/>
    </row>
    <row r="500" spans="2:14">
      <c r="B500" s="125"/>
      <c r="C500" s="125"/>
      <c r="D500" s="125"/>
      <c r="E500" s="125"/>
      <c r="F500" s="125"/>
      <c r="G500" s="125"/>
      <c r="H500" s="105"/>
      <c r="I500" s="105"/>
      <c r="J500" s="105"/>
      <c r="K500" s="105"/>
      <c r="L500" s="105"/>
      <c r="M500" s="105"/>
      <c r="N500" s="105"/>
    </row>
    <row r="501" spans="2:14">
      <c r="B501" s="125"/>
      <c r="C501" s="125"/>
      <c r="D501" s="125"/>
      <c r="E501" s="125"/>
      <c r="F501" s="125"/>
      <c r="G501" s="125"/>
      <c r="H501" s="105"/>
      <c r="I501" s="105"/>
      <c r="J501" s="105"/>
      <c r="K501" s="105"/>
      <c r="L501" s="105"/>
      <c r="M501" s="105"/>
      <c r="N501" s="105"/>
    </row>
    <row r="502" spans="2:14">
      <c r="B502" s="125"/>
      <c r="C502" s="125"/>
      <c r="D502" s="125"/>
      <c r="E502" s="125"/>
      <c r="F502" s="125"/>
      <c r="G502" s="125"/>
      <c r="H502" s="105"/>
      <c r="I502" s="105"/>
      <c r="J502" s="105"/>
      <c r="K502" s="105"/>
      <c r="L502" s="105"/>
      <c r="M502" s="105"/>
      <c r="N502" s="105"/>
    </row>
    <row r="503" spans="2:14">
      <c r="B503" s="125"/>
      <c r="C503" s="125"/>
      <c r="D503" s="125"/>
      <c r="E503" s="125"/>
      <c r="F503" s="125"/>
      <c r="G503" s="125"/>
      <c r="H503" s="105"/>
      <c r="I503" s="105"/>
      <c r="J503" s="105"/>
      <c r="K503" s="105"/>
      <c r="L503" s="105"/>
      <c r="M503" s="105"/>
      <c r="N503" s="105"/>
    </row>
    <row r="504" spans="2:14">
      <c r="B504" s="125"/>
      <c r="C504" s="125"/>
      <c r="D504" s="125"/>
      <c r="E504" s="125"/>
      <c r="F504" s="125"/>
      <c r="G504" s="125"/>
      <c r="H504" s="105"/>
      <c r="I504" s="105"/>
      <c r="J504" s="105"/>
      <c r="K504" s="105"/>
      <c r="L504" s="105"/>
      <c r="M504" s="105"/>
      <c r="N504" s="105"/>
    </row>
    <row r="505" spans="2:14">
      <c r="B505" s="125"/>
      <c r="C505" s="125"/>
      <c r="D505" s="125"/>
      <c r="E505" s="125"/>
      <c r="F505" s="125"/>
      <c r="G505" s="125"/>
      <c r="H505" s="105"/>
      <c r="I505" s="105"/>
      <c r="J505" s="105"/>
      <c r="K505" s="105"/>
      <c r="L505" s="105"/>
      <c r="M505" s="105"/>
      <c r="N505" s="105"/>
    </row>
    <row r="506" spans="2:14">
      <c r="B506" s="125"/>
      <c r="C506" s="125"/>
      <c r="D506" s="125"/>
      <c r="E506" s="125"/>
      <c r="F506" s="125"/>
      <c r="G506" s="125"/>
      <c r="H506" s="105"/>
      <c r="I506" s="105"/>
      <c r="J506" s="105"/>
      <c r="K506" s="105"/>
      <c r="L506" s="105"/>
      <c r="M506" s="105"/>
      <c r="N506" s="105"/>
    </row>
    <row r="507" spans="2:14">
      <c r="B507" s="125"/>
      <c r="C507" s="125"/>
      <c r="D507" s="125"/>
      <c r="E507" s="125"/>
      <c r="F507" s="125"/>
      <c r="G507" s="125"/>
      <c r="H507" s="105"/>
      <c r="I507" s="105"/>
      <c r="J507" s="105"/>
      <c r="K507" s="105"/>
      <c r="L507" s="105"/>
      <c r="M507" s="105"/>
      <c r="N507" s="105"/>
    </row>
    <row r="508" spans="2:14">
      <c r="B508" s="125"/>
      <c r="C508" s="125"/>
      <c r="D508" s="125"/>
      <c r="E508" s="125"/>
      <c r="F508" s="125"/>
      <c r="G508" s="125"/>
      <c r="H508" s="105"/>
      <c r="I508" s="105"/>
      <c r="J508" s="105"/>
      <c r="K508" s="105"/>
      <c r="L508" s="105"/>
      <c r="M508" s="105"/>
      <c r="N508" s="105"/>
    </row>
    <row r="509" spans="2:14">
      <c r="B509" s="125"/>
      <c r="C509" s="125"/>
      <c r="D509" s="125"/>
      <c r="E509" s="125"/>
      <c r="F509" s="125"/>
      <c r="G509" s="125"/>
      <c r="H509" s="105"/>
      <c r="I509" s="105"/>
      <c r="J509" s="105"/>
      <c r="K509" s="105"/>
      <c r="L509" s="105"/>
      <c r="M509" s="105"/>
      <c r="N509" s="105"/>
    </row>
    <row r="510" spans="2:14">
      <c r="B510" s="125"/>
      <c r="C510" s="125"/>
      <c r="D510" s="125"/>
      <c r="E510" s="125"/>
      <c r="F510" s="125"/>
      <c r="G510" s="125"/>
      <c r="H510" s="105"/>
      <c r="I510" s="105"/>
      <c r="J510" s="105"/>
      <c r="K510" s="105"/>
      <c r="L510" s="105"/>
      <c r="M510" s="105"/>
      <c r="N510" s="105"/>
    </row>
    <row r="511" spans="2:14">
      <c r="B511" s="125"/>
      <c r="C511" s="125"/>
      <c r="D511" s="125"/>
      <c r="E511" s="125"/>
      <c r="F511" s="125"/>
      <c r="G511" s="125"/>
      <c r="H511" s="105"/>
      <c r="I511" s="105"/>
      <c r="J511" s="105"/>
      <c r="K511" s="105"/>
      <c r="L511" s="105"/>
      <c r="M511" s="105"/>
      <c r="N511" s="105"/>
    </row>
    <row r="512" spans="2:14">
      <c r="B512" s="125"/>
      <c r="C512" s="125"/>
      <c r="D512" s="125"/>
      <c r="E512" s="125"/>
      <c r="F512" s="125"/>
      <c r="G512" s="125"/>
      <c r="H512" s="105"/>
      <c r="I512" s="105"/>
      <c r="J512" s="105"/>
      <c r="K512" s="105"/>
      <c r="L512" s="105"/>
      <c r="M512" s="105"/>
      <c r="N512" s="105"/>
    </row>
    <row r="513" spans="2:14">
      <c r="B513" s="125"/>
      <c r="C513" s="125"/>
      <c r="D513" s="125"/>
      <c r="E513" s="125"/>
      <c r="F513" s="125"/>
      <c r="G513" s="125"/>
      <c r="H513" s="105"/>
      <c r="I513" s="105"/>
      <c r="J513" s="105"/>
      <c r="K513" s="105"/>
      <c r="L513" s="105"/>
      <c r="M513" s="105"/>
      <c r="N513" s="105"/>
    </row>
    <row r="514" spans="2:14">
      <c r="B514" s="125"/>
      <c r="C514" s="125"/>
      <c r="D514" s="125"/>
      <c r="E514" s="125"/>
      <c r="F514" s="125"/>
      <c r="G514" s="125"/>
      <c r="H514" s="105"/>
      <c r="I514" s="105"/>
      <c r="J514" s="105"/>
      <c r="K514" s="105"/>
      <c r="L514" s="105"/>
      <c r="M514" s="105"/>
      <c r="N514" s="105"/>
    </row>
    <row r="515" spans="2:14">
      <c r="B515" s="125"/>
      <c r="C515" s="125"/>
      <c r="D515" s="125"/>
      <c r="E515" s="125"/>
      <c r="F515" s="125"/>
      <c r="G515" s="125"/>
      <c r="H515" s="105"/>
      <c r="I515" s="105"/>
      <c r="J515" s="105"/>
      <c r="K515" s="105"/>
      <c r="L515" s="105"/>
      <c r="M515" s="105"/>
      <c r="N515" s="105"/>
    </row>
    <row r="516" spans="2:14">
      <c r="B516" s="125"/>
      <c r="C516" s="125"/>
      <c r="D516" s="125"/>
      <c r="E516" s="125"/>
      <c r="F516" s="125"/>
      <c r="G516" s="125"/>
      <c r="H516" s="105"/>
      <c r="I516" s="105"/>
      <c r="J516" s="105"/>
      <c r="K516" s="105"/>
      <c r="L516" s="105"/>
      <c r="M516" s="105"/>
      <c r="N516" s="105"/>
    </row>
    <row r="517" spans="2:14">
      <c r="B517" s="125"/>
      <c r="C517" s="125"/>
      <c r="D517" s="125"/>
      <c r="E517" s="125"/>
      <c r="F517" s="125"/>
      <c r="G517" s="125"/>
      <c r="H517" s="105"/>
      <c r="I517" s="105"/>
      <c r="J517" s="105"/>
      <c r="K517" s="105"/>
      <c r="L517" s="105"/>
      <c r="M517" s="105"/>
      <c r="N517" s="105"/>
    </row>
    <row r="518" spans="2:14">
      <c r="B518" s="125"/>
      <c r="C518" s="125"/>
      <c r="D518" s="125"/>
      <c r="E518" s="125"/>
      <c r="F518" s="125"/>
      <c r="G518" s="125"/>
      <c r="H518" s="105"/>
      <c r="I518" s="105"/>
      <c r="J518" s="105"/>
      <c r="K518" s="105"/>
      <c r="L518" s="105"/>
      <c r="M518" s="105"/>
      <c r="N518" s="105"/>
    </row>
    <row r="519" spans="2:14">
      <c r="B519" s="125"/>
      <c r="C519" s="125"/>
      <c r="D519" s="125"/>
      <c r="E519" s="125"/>
      <c r="F519" s="125"/>
      <c r="G519" s="125"/>
      <c r="H519" s="105"/>
      <c r="I519" s="105"/>
      <c r="J519" s="105"/>
      <c r="K519" s="105"/>
      <c r="L519" s="105"/>
      <c r="M519" s="105"/>
      <c r="N519" s="105"/>
    </row>
    <row r="520" spans="2:14">
      <c r="B520" s="125"/>
      <c r="C520" s="125"/>
      <c r="D520" s="125"/>
      <c r="E520" s="125"/>
      <c r="F520" s="125"/>
      <c r="G520" s="125"/>
      <c r="H520" s="105"/>
      <c r="I520" s="105"/>
      <c r="J520" s="105"/>
      <c r="K520" s="105"/>
      <c r="L520" s="105"/>
      <c r="M520" s="105"/>
      <c r="N520" s="105"/>
    </row>
    <row r="521" spans="2:14">
      <c r="B521" s="125"/>
      <c r="C521" s="125"/>
      <c r="D521" s="125"/>
      <c r="E521" s="125"/>
      <c r="F521" s="125"/>
      <c r="G521" s="125"/>
      <c r="H521" s="105"/>
      <c r="I521" s="105"/>
      <c r="J521" s="105"/>
      <c r="K521" s="105"/>
      <c r="L521" s="105"/>
      <c r="M521" s="105"/>
      <c r="N521" s="105"/>
    </row>
    <row r="522" spans="2:14">
      <c r="B522" s="125"/>
      <c r="C522" s="125"/>
      <c r="D522" s="125"/>
      <c r="E522" s="125"/>
      <c r="F522" s="125"/>
      <c r="G522" s="125"/>
      <c r="H522" s="105"/>
      <c r="I522" s="105"/>
      <c r="J522" s="105"/>
      <c r="K522" s="105"/>
      <c r="L522" s="105"/>
      <c r="M522" s="105"/>
      <c r="N522" s="105"/>
    </row>
    <row r="523" spans="2:14">
      <c r="B523" s="125"/>
      <c r="C523" s="125"/>
      <c r="D523" s="125"/>
      <c r="E523" s="125"/>
      <c r="F523" s="125"/>
      <c r="G523" s="125"/>
      <c r="H523" s="105"/>
      <c r="I523" s="105"/>
      <c r="J523" s="105"/>
      <c r="K523" s="105"/>
      <c r="L523" s="105"/>
      <c r="M523" s="105"/>
      <c r="N523" s="105"/>
    </row>
    <row r="524" spans="2:14">
      <c r="B524" s="125"/>
      <c r="C524" s="125"/>
      <c r="D524" s="125"/>
      <c r="E524" s="125"/>
      <c r="F524" s="125"/>
      <c r="G524" s="125"/>
      <c r="H524" s="105"/>
      <c r="I524" s="105"/>
      <c r="J524" s="105"/>
      <c r="K524" s="105"/>
      <c r="L524" s="105"/>
      <c r="M524" s="105"/>
      <c r="N524" s="105"/>
    </row>
    <row r="525" spans="2:14">
      <c r="B525" s="125"/>
      <c r="C525" s="125"/>
      <c r="D525" s="125"/>
      <c r="E525" s="125"/>
      <c r="F525" s="125"/>
      <c r="G525" s="125"/>
      <c r="H525" s="105"/>
      <c r="I525" s="105"/>
      <c r="J525" s="105"/>
      <c r="K525" s="105"/>
      <c r="L525" s="105"/>
      <c r="M525" s="105"/>
      <c r="N525" s="105"/>
    </row>
    <row r="526" spans="2:14">
      <c r="B526" s="125"/>
      <c r="C526" s="125"/>
      <c r="D526" s="125"/>
      <c r="E526" s="125"/>
      <c r="F526" s="125"/>
      <c r="G526" s="125"/>
      <c r="H526" s="105"/>
      <c r="I526" s="105"/>
      <c r="J526" s="105"/>
      <c r="K526" s="105"/>
      <c r="L526" s="105"/>
      <c r="M526" s="105"/>
      <c r="N526" s="105"/>
    </row>
    <row r="527" spans="2:14">
      <c r="B527" s="125"/>
      <c r="C527" s="125"/>
      <c r="D527" s="125"/>
      <c r="E527" s="125"/>
      <c r="F527" s="125"/>
      <c r="G527" s="125"/>
      <c r="H527" s="105"/>
      <c r="I527" s="105"/>
      <c r="J527" s="105"/>
      <c r="K527" s="105"/>
      <c r="L527" s="105"/>
      <c r="M527" s="105"/>
      <c r="N527" s="105"/>
    </row>
    <row r="528" spans="2:14">
      <c r="B528" s="125"/>
      <c r="C528" s="125"/>
      <c r="D528" s="125"/>
      <c r="E528" s="125"/>
      <c r="F528" s="125"/>
      <c r="G528" s="125"/>
      <c r="H528" s="105"/>
      <c r="I528" s="105"/>
      <c r="J528" s="105"/>
      <c r="K528" s="105"/>
      <c r="L528" s="105"/>
      <c r="M528" s="105"/>
      <c r="N528" s="105"/>
    </row>
    <row r="529" spans="2:14">
      <c r="B529" s="125"/>
      <c r="C529" s="125"/>
      <c r="D529" s="125"/>
      <c r="E529" s="125"/>
      <c r="F529" s="125"/>
      <c r="G529" s="125"/>
      <c r="H529" s="105"/>
      <c r="I529" s="105"/>
      <c r="J529" s="105"/>
      <c r="K529" s="105"/>
      <c r="L529" s="105"/>
      <c r="M529" s="105"/>
      <c r="N529" s="105"/>
    </row>
    <row r="530" spans="2:14">
      <c r="B530" s="125"/>
      <c r="C530" s="125"/>
      <c r="D530" s="125"/>
      <c r="E530" s="125"/>
      <c r="F530" s="125"/>
      <c r="G530" s="125"/>
      <c r="H530" s="105"/>
      <c r="I530" s="105"/>
      <c r="J530" s="105"/>
      <c r="K530" s="105"/>
      <c r="L530" s="105"/>
      <c r="M530" s="105"/>
      <c r="N530" s="105"/>
    </row>
    <row r="531" spans="2:14">
      <c r="B531" s="125"/>
      <c r="C531" s="125"/>
      <c r="D531" s="125"/>
      <c r="E531" s="125"/>
      <c r="F531" s="125"/>
      <c r="G531" s="125"/>
      <c r="H531" s="105"/>
      <c r="I531" s="105"/>
      <c r="J531" s="105"/>
      <c r="K531" s="105"/>
      <c r="L531" s="105"/>
      <c r="M531" s="105"/>
      <c r="N531" s="105"/>
    </row>
    <row r="532" spans="2:14">
      <c r="B532" s="125"/>
      <c r="C532" s="125"/>
      <c r="D532" s="125"/>
      <c r="E532" s="125"/>
      <c r="F532" s="125"/>
      <c r="G532" s="125"/>
      <c r="H532" s="105"/>
      <c r="I532" s="105"/>
      <c r="J532" s="105"/>
      <c r="K532" s="105"/>
      <c r="L532" s="105"/>
      <c r="M532" s="105"/>
      <c r="N532" s="105"/>
    </row>
    <row r="533" spans="2:14">
      <c r="B533" s="125"/>
      <c r="C533" s="125"/>
      <c r="D533" s="125"/>
      <c r="E533" s="125"/>
      <c r="F533" s="125"/>
      <c r="G533" s="125"/>
      <c r="H533" s="105"/>
      <c r="I533" s="105"/>
      <c r="J533" s="105"/>
      <c r="K533" s="105"/>
      <c r="L533" s="105"/>
      <c r="M533" s="105"/>
      <c r="N533" s="105"/>
    </row>
    <row r="534" spans="2:14">
      <c r="B534" s="125"/>
      <c r="C534" s="125"/>
      <c r="D534" s="125"/>
      <c r="E534" s="125"/>
      <c r="F534" s="125"/>
      <c r="G534" s="125"/>
      <c r="H534" s="105"/>
      <c r="I534" s="105"/>
      <c r="J534" s="105"/>
      <c r="K534" s="105"/>
      <c r="L534" s="105"/>
      <c r="M534" s="105"/>
      <c r="N534" s="105"/>
    </row>
    <row r="535" spans="2:14">
      <c r="B535" s="125"/>
      <c r="C535" s="125"/>
      <c r="D535" s="125"/>
      <c r="E535" s="125"/>
      <c r="F535" s="125"/>
      <c r="G535" s="125"/>
      <c r="H535" s="105"/>
      <c r="I535" s="105"/>
      <c r="J535" s="105"/>
      <c r="K535" s="105"/>
      <c r="L535" s="105"/>
      <c r="M535" s="105"/>
      <c r="N535" s="105"/>
    </row>
    <row r="536" spans="2:14">
      <c r="B536" s="125"/>
      <c r="C536" s="125"/>
      <c r="D536" s="125"/>
      <c r="E536" s="125"/>
      <c r="F536" s="125"/>
      <c r="G536" s="125"/>
      <c r="H536" s="105"/>
      <c r="I536" s="105"/>
      <c r="J536" s="105"/>
      <c r="K536" s="105"/>
      <c r="L536" s="105"/>
      <c r="M536" s="105"/>
      <c r="N536" s="105"/>
    </row>
    <row r="537" spans="2:14">
      <c r="B537" s="125"/>
      <c r="C537" s="125"/>
      <c r="D537" s="125"/>
      <c r="E537" s="125"/>
      <c r="F537" s="125"/>
      <c r="G537" s="125"/>
      <c r="H537" s="105"/>
      <c r="I537" s="105"/>
      <c r="J537" s="105"/>
      <c r="K537" s="105"/>
      <c r="L537" s="105"/>
      <c r="M537" s="105"/>
      <c r="N537" s="105"/>
    </row>
    <row r="538" spans="2:14">
      <c r="B538" s="125"/>
      <c r="C538" s="125"/>
      <c r="D538" s="125"/>
      <c r="E538" s="125"/>
      <c r="F538" s="125"/>
      <c r="G538" s="125"/>
      <c r="H538" s="105"/>
      <c r="I538" s="105"/>
      <c r="J538" s="105"/>
      <c r="K538" s="105"/>
      <c r="L538" s="105"/>
      <c r="M538" s="105"/>
      <c r="N538" s="105"/>
    </row>
    <row r="539" spans="2:14">
      <c r="B539" s="125"/>
      <c r="C539" s="125"/>
      <c r="D539" s="125"/>
      <c r="E539" s="125"/>
      <c r="F539" s="125"/>
      <c r="G539" s="125"/>
      <c r="H539" s="105"/>
      <c r="I539" s="105"/>
      <c r="J539" s="105"/>
      <c r="K539" s="105"/>
      <c r="L539" s="105"/>
      <c r="M539" s="105"/>
      <c r="N539" s="105"/>
    </row>
    <row r="540" spans="2:14">
      <c r="B540" s="125"/>
      <c r="C540" s="125"/>
      <c r="D540" s="125"/>
      <c r="E540" s="125"/>
      <c r="F540" s="125"/>
      <c r="G540" s="125"/>
      <c r="H540" s="105"/>
      <c r="I540" s="105"/>
      <c r="J540" s="105"/>
      <c r="K540" s="105"/>
      <c r="L540" s="105"/>
      <c r="M540" s="105"/>
      <c r="N540" s="105"/>
    </row>
    <row r="541" spans="2:14">
      <c r="B541" s="125"/>
      <c r="C541" s="125"/>
      <c r="D541" s="125"/>
      <c r="E541" s="125"/>
      <c r="F541" s="125"/>
      <c r="G541" s="125"/>
      <c r="H541" s="105"/>
      <c r="I541" s="105"/>
      <c r="J541" s="105"/>
      <c r="K541" s="105"/>
      <c r="L541" s="105"/>
      <c r="M541" s="105"/>
      <c r="N541" s="105"/>
    </row>
    <row r="542" spans="2:14">
      <c r="B542" s="125"/>
      <c r="C542" s="125"/>
      <c r="D542" s="125"/>
      <c r="E542" s="125"/>
      <c r="F542" s="125"/>
      <c r="G542" s="125"/>
      <c r="H542" s="105"/>
      <c r="I542" s="105"/>
      <c r="J542" s="105"/>
      <c r="K542" s="105"/>
      <c r="L542" s="105"/>
      <c r="M542" s="105"/>
      <c r="N542" s="105"/>
    </row>
    <row r="543" spans="2:14">
      <c r="B543" s="125"/>
      <c r="C543" s="125"/>
      <c r="D543" s="125"/>
      <c r="E543" s="125"/>
      <c r="F543" s="125"/>
      <c r="G543" s="125"/>
      <c r="H543" s="105"/>
      <c r="I543" s="105"/>
      <c r="J543" s="105"/>
      <c r="K543" s="105"/>
      <c r="L543" s="105"/>
      <c r="M543" s="105"/>
      <c r="N543" s="105"/>
    </row>
    <row r="544" spans="2:14">
      <c r="B544" s="125"/>
      <c r="C544" s="125"/>
      <c r="D544" s="125"/>
      <c r="E544" s="125"/>
      <c r="F544" s="125"/>
      <c r="G544" s="125"/>
      <c r="H544" s="105"/>
      <c r="I544" s="105"/>
      <c r="J544" s="105"/>
      <c r="K544" s="105"/>
      <c r="L544" s="105"/>
      <c r="M544" s="105"/>
      <c r="N544" s="105"/>
    </row>
    <row r="545" spans="2:14">
      <c r="B545" s="125"/>
      <c r="C545" s="125"/>
      <c r="D545" s="125"/>
      <c r="E545" s="125"/>
      <c r="F545" s="125"/>
      <c r="G545" s="125"/>
      <c r="H545" s="105"/>
      <c r="I545" s="105"/>
      <c r="J545" s="105"/>
      <c r="K545" s="105"/>
      <c r="L545" s="105"/>
      <c r="M545" s="105"/>
      <c r="N545" s="105"/>
    </row>
    <row r="546" spans="2:14">
      <c r="B546" s="125"/>
      <c r="C546" s="125"/>
      <c r="D546" s="125"/>
      <c r="E546" s="125"/>
      <c r="F546" s="125"/>
      <c r="G546" s="125"/>
      <c r="H546" s="105"/>
      <c r="I546" s="105"/>
      <c r="J546" s="105"/>
      <c r="K546" s="105"/>
      <c r="L546" s="105"/>
      <c r="M546" s="105"/>
      <c r="N546" s="105"/>
    </row>
    <row r="547" spans="2:14">
      <c r="B547" s="125"/>
      <c r="C547" s="125"/>
      <c r="D547" s="125"/>
      <c r="E547" s="125"/>
      <c r="F547" s="125"/>
      <c r="G547" s="125"/>
      <c r="H547" s="105"/>
      <c r="I547" s="105"/>
      <c r="J547" s="105"/>
      <c r="K547" s="105"/>
      <c r="L547" s="105"/>
      <c r="M547" s="105"/>
      <c r="N547" s="105"/>
    </row>
    <row r="548" spans="2:14">
      <c r="B548" s="125"/>
      <c r="C548" s="125"/>
      <c r="D548" s="125"/>
      <c r="E548" s="125"/>
      <c r="F548" s="125"/>
      <c r="G548" s="125"/>
      <c r="H548" s="105"/>
      <c r="I548" s="105"/>
      <c r="J548" s="105"/>
      <c r="K548" s="105"/>
      <c r="L548" s="105"/>
      <c r="M548" s="105"/>
      <c r="N548" s="105"/>
    </row>
    <row r="549" spans="2:14">
      <c r="B549" s="125"/>
      <c r="C549" s="125"/>
      <c r="D549" s="125"/>
      <c r="E549" s="125"/>
      <c r="F549" s="125"/>
      <c r="G549" s="125"/>
      <c r="H549" s="105"/>
      <c r="I549" s="105"/>
      <c r="J549" s="105"/>
      <c r="K549" s="105"/>
      <c r="L549" s="105"/>
      <c r="M549" s="105"/>
      <c r="N549" s="105"/>
    </row>
    <row r="550" spans="2:14">
      <c r="B550" s="125"/>
      <c r="C550" s="125"/>
      <c r="D550" s="125"/>
      <c r="E550" s="125"/>
      <c r="F550" s="125"/>
      <c r="G550" s="125"/>
      <c r="H550" s="105"/>
      <c r="I550" s="105"/>
      <c r="J550" s="105"/>
      <c r="K550" s="105"/>
      <c r="L550" s="105"/>
      <c r="M550" s="105"/>
      <c r="N550" s="105"/>
    </row>
    <row r="551" spans="2:14">
      <c r="B551" s="125"/>
      <c r="C551" s="125"/>
      <c r="D551" s="125"/>
      <c r="E551" s="125"/>
      <c r="F551" s="125"/>
      <c r="G551" s="125"/>
      <c r="H551" s="105"/>
      <c r="I551" s="105"/>
      <c r="J551" s="105"/>
      <c r="K551" s="105"/>
      <c r="L551" s="105"/>
      <c r="M551" s="105"/>
      <c r="N551" s="105"/>
    </row>
    <row r="552" spans="2:14">
      <c r="B552" s="125"/>
      <c r="C552" s="125"/>
      <c r="D552" s="125"/>
      <c r="E552" s="125"/>
      <c r="F552" s="125"/>
      <c r="G552" s="125"/>
      <c r="H552" s="105"/>
      <c r="I552" s="105"/>
      <c r="J552" s="105"/>
      <c r="K552" s="105"/>
      <c r="L552" s="105"/>
      <c r="M552" s="105"/>
      <c r="N552" s="105"/>
    </row>
    <row r="553" spans="2:14">
      <c r="B553" s="125"/>
      <c r="C553" s="125"/>
      <c r="D553" s="125"/>
      <c r="E553" s="125"/>
      <c r="F553" s="125"/>
      <c r="G553" s="125"/>
      <c r="H553" s="105"/>
      <c r="I553" s="105"/>
      <c r="J553" s="105"/>
      <c r="K553" s="105"/>
      <c r="L553" s="105"/>
      <c r="M553" s="105"/>
      <c r="N553" s="105"/>
    </row>
    <row r="554" spans="2:14">
      <c r="B554" s="125"/>
      <c r="C554" s="125"/>
      <c r="D554" s="125"/>
      <c r="E554" s="125"/>
      <c r="F554" s="125"/>
      <c r="G554" s="125"/>
      <c r="H554" s="105"/>
      <c r="I554" s="105"/>
      <c r="J554" s="105"/>
      <c r="K554" s="105"/>
      <c r="L554" s="105"/>
      <c r="M554" s="105"/>
      <c r="N554" s="105"/>
    </row>
    <row r="555" spans="2:14">
      <c r="B555" s="125"/>
      <c r="C555" s="125"/>
      <c r="D555" s="125"/>
      <c r="E555" s="125"/>
      <c r="F555" s="125"/>
      <c r="G555" s="125"/>
      <c r="H555" s="105"/>
      <c r="I555" s="105"/>
      <c r="J555" s="105"/>
      <c r="K555" s="105"/>
      <c r="L555" s="105"/>
      <c r="M555" s="105"/>
      <c r="N555" s="105"/>
    </row>
    <row r="556" spans="2:14">
      <c r="B556" s="125"/>
      <c r="C556" s="125"/>
      <c r="D556" s="125"/>
      <c r="E556" s="125"/>
      <c r="F556" s="125"/>
      <c r="G556" s="125"/>
      <c r="H556" s="105"/>
      <c r="I556" s="105"/>
      <c r="J556" s="105"/>
      <c r="K556" s="105"/>
      <c r="L556" s="105"/>
      <c r="M556" s="105"/>
      <c r="N556" s="105"/>
    </row>
    <row r="557" spans="2:14">
      <c r="B557" s="125"/>
      <c r="C557" s="125"/>
      <c r="D557" s="125"/>
      <c r="E557" s="125"/>
      <c r="F557" s="125"/>
      <c r="G557" s="125"/>
      <c r="H557" s="105"/>
      <c r="I557" s="105"/>
      <c r="J557" s="105"/>
      <c r="K557" s="105"/>
      <c r="L557" s="105"/>
      <c r="M557" s="105"/>
      <c r="N557" s="105"/>
    </row>
    <row r="558" spans="2:14">
      <c r="B558" s="125"/>
      <c r="C558" s="125"/>
      <c r="D558" s="125"/>
      <c r="E558" s="125"/>
      <c r="F558" s="125"/>
      <c r="G558" s="125"/>
      <c r="H558" s="105"/>
      <c r="I558" s="105"/>
      <c r="J558" s="105"/>
      <c r="K558" s="105"/>
      <c r="L558" s="105"/>
      <c r="M558" s="105"/>
      <c r="N558" s="105"/>
    </row>
    <row r="559" spans="2:14">
      <c r="B559" s="125"/>
      <c r="C559" s="125"/>
      <c r="D559" s="125"/>
      <c r="E559" s="125"/>
      <c r="F559" s="125"/>
      <c r="G559" s="125"/>
      <c r="H559" s="105"/>
      <c r="I559" s="105"/>
      <c r="J559" s="105"/>
      <c r="K559" s="105"/>
      <c r="L559" s="105"/>
      <c r="M559" s="105"/>
      <c r="N559" s="105"/>
    </row>
    <row r="560" spans="2:14">
      <c r="B560" s="125"/>
      <c r="C560" s="125"/>
      <c r="D560" s="125"/>
      <c r="E560" s="125"/>
      <c r="F560" s="125"/>
      <c r="G560" s="125"/>
      <c r="H560" s="105"/>
      <c r="I560" s="105"/>
      <c r="J560" s="105"/>
      <c r="K560" s="105"/>
      <c r="L560" s="105"/>
      <c r="M560" s="105"/>
      <c r="N560" s="105"/>
    </row>
    <row r="561" spans="2:14">
      <c r="B561" s="125"/>
      <c r="C561" s="125"/>
      <c r="D561" s="125"/>
      <c r="E561" s="125"/>
      <c r="F561" s="125"/>
      <c r="G561" s="125"/>
      <c r="H561" s="105"/>
      <c r="I561" s="105"/>
      <c r="J561" s="105"/>
      <c r="K561" s="105"/>
      <c r="L561" s="105"/>
      <c r="M561" s="105"/>
      <c r="N561" s="105"/>
    </row>
    <row r="562" spans="2:14">
      <c r="B562" s="125"/>
      <c r="C562" s="125"/>
      <c r="D562" s="125"/>
      <c r="E562" s="125"/>
      <c r="F562" s="125"/>
      <c r="G562" s="125"/>
      <c r="H562" s="105"/>
      <c r="I562" s="105"/>
      <c r="J562" s="105"/>
      <c r="K562" s="105"/>
      <c r="L562" s="105"/>
      <c r="M562" s="105"/>
      <c r="N562" s="105"/>
    </row>
    <row r="563" spans="2:14">
      <c r="B563" s="125"/>
      <c r="C563" s="125"/>
      <c r="D563" s="125"/>
      <c r="E563" s="125"/>
      <c r="F563" s="125"/>
      <c r="G563" s="125"/>
      <c r="H563" s="105"/>
      <c r="I563" s="105"/>
      <c r="J563" s="105"/>
      <c r="K563" s="105"/>
      <c r="L563" s="105"/>
      <c r="M563" s="105"/>
      <c r="N563" s="105"/>
    </row>
    <row r="564" spans="2:14">
      <c r="B564" s="125"/>
      <c r="C564" s="125"/>
      <c r="D564" s="125"/>
      <c r="E564" s="125"/>
      <c r="F564" s="125"/>
      <c r="G564" s="125"/>
      <c r="H564" s="105"/>
      <c r="I564" s="105"/>
      <c r="J564" s="105"/>
      <c r="K564" s="105"/>
      <c r="L564" s="105"/>
      <c r="M564" s="105"/>
      <c r="N564" s="105"/>
    </row>
    <row r="565" spans="2:14">
      <c r="B565" s="125"/>
      <c r="C565" s="125"/>
      <c r="D565" s="125"/>
      <c r="E565" s="125"/>
      <c r="F565" s="125"/>
      <c r="G565" s="125"/>
      <c r="H565" s="105"/>
      <c r="I565" s="105"/>
      <c r="J565" s="105"/>
      <c r="K565" s="105"/>
      <c r="L565" s="105"/>
      <c r="M565" s="105"/>
      <c r="N565" s="105"/>
    </row>
    <row r="566" spans="2:14">
      <c r="B566" s="125"/>
      <c r="C566" s="125"/>
      <c r="D566" s="125"/>
      <c r="E566" s="125"/>
      <c r="F566" s="125"/>
      <c r="G566" s="125"/>
      <c r="H566" s="105"/>
      <c r="I566" s="105"/>
      <c r="J566" s="105"/>
      <c r="K566" s="105"/>
      <c r="L566" s="105"/>
      <c r="M566" s="105"/>
      <c r="N566" s="105"/>
    </row>
    <row r="567" spans="2:14">
      <c r="B567" s="125"/>
      <c r="C567" s="125"/>
      <c r="D567" s="125"/>
      <c r="E567" s="125"/>
      <c r="F567" s="125"/>
      <c r="G567" s="125"/>
      <c r="H567" s="105"/>
      <c r="I567" s="105"/>
      <c r="J567" s="105"/>
      <c r="K567" s="105"/>
      <c r="L567" s="105"/>
      <c r="M567" s="105"/>
      <c r="N567" s="105"/>
    </row>
    <row r="568" spans="2:14">
      <c r="B568" s="125"/>
      <c r="C568" s="125"/>
      <c r="D568" s="125"/>
      <c r="E568" s="125"/>
      <c r="F568" s="125"/>
      <c r="G568" s="125"/>
      <c r="H568" s="105"/>
      <c r="I568" s="105"/>
      <c r="J568" s="105"/>
      <c r="K568" s="105"/>
      <c r="L568" s="105"/>
      <c r="M568" s="105"/>
      <c r="N568" s="105"/>
    </row>
    <row r="569" spans="2:14">
      <c r="B569" s="125"/>
      <c r="C569" s="125"/>
      <c r="D569" s="125"/>
      <c r="E569" s="125"/>
      <c r="F569" s="125"/>
      <c r="G569" s="125"/>
      <c r="H569" s="105"/>
      <c r="I569" s="105"/>
      <c r="J569" s="105"/>
      <c r="K569" s="105"/>
      <c r="L569" s="105"/>
      <c r="M569" s="105"/>
      <c r="N569" s="105"/>
    </row>
    <row r="570" spans="2:14">
      <c r="B570" s="125"/>
      <c r="C570" s="125"/>
      <c r="D570" s="125"/>
      <c r="E570" s="125"/>
      <c r="F570" s="125"/>
      <c r="G570" s="125"/>
      <c r="H570" s="105"/>
      <c r="I570" s="105"/>
      <c r="J570" s="105"/>
      <c r="K570" s="105"/>
      <c r="L570" s="105"/>
      <c r="M570" s="105"/>
      <c r="N570" s="105"/>
    </row>
    <row r="571" spans="2:14">
      <c r="B571" s="125"/>
      <c r="C571" s="125"/>
      <c r="D571" s="125"/>
      <c r="E571" s="125"/>
      <c r="F571" s="125"/>
      <c r="G571" s="125"/>
      <c r="H571" s="105"/>
      <c r="I571" s="105"/>
      <c r="J571" s="105"/>
      <c r="K571" s="105"/>
      <c r="L571" s="105"/>
      <c r="M571" s="105"/>
      <c r="N571" s="105"/>
    </row>
    <row r="572" spans="2:14">
      <c r="B572" s="125"/>
      <c r="C572" s="125"/>
      <c r="D572" s="125"/>
      <c r="E572" s="125"/>
      <c r="F572" s="125"/>
      <c r="G572" s="125"/>
      <c r="H572" s="105"/>
      <c r="I572" s="105"/>
      <c r="J572" s="105"/>
      <c r="K572" s="105"/>
      <c r="L572" s="105"/>
      <c r="M572" s="105"/>
      <c r="N572" s="105"/>
    </row>
    <row r="573" spans="2:14">
      <c r="B573" s="125"/>
      <c r="C573" s="125"/>
      <c r="D573" s="125"/>
      <c r="E573" s="125"/>
      <c r="F573" s="125"/>
      <c r="G573" s="125"/>
      <c r="H573" s="105"/>
      <c r="I573" s="105"/>
      <c r="J573" s="105"/>
      <c r="K573" s="105"/>
      <c r="L573" s="105"/>
      <c r="M573" s="105"/>
      <c r="N573" s="10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1:J7 A1:A1048576 B41:B1048576 J9:J1048576 C5:C1048576 D1:I1048576 B1:B39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139</v>
      </c>
      <c r="C1" s="77" t="s" vm="1">
        <v>204</v>
      </c>
    </row>
    <row r="2" spans="2:15">
      <c r="B2" s="56" t="s">
        <v>138</v>
      </c>
      <c r="C2" s="77" t="s">
        <v>205</v>
      </c>
    </row>
    <row r="3" spans="2:15">
      <c r="B3" s="56" t="s">
        <v>140</v>
      </c>
      <c r="C3" s="77" t="s">
        <v>206</v>
      </c>
    </row>
    <row r="4" spans="2:15">
      <c r="B4" s="56" t="s">
        <v>141</v>
      </c>
      <c r="C4" s="77">
        <v>2148</v>
      </c>
    </row>
    <row r="6" spans="2:15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2" t="s">
        <v>112</v>
      </c>
      <c r="C8" s="30" t="s">
        <v>43</v>
      </c>
      <c r="D8" s="30" t="s">
        <v>116</v>
      </c>
      <c r="E8" s="30" t="s">
        <v>114</v>
      </c>
      <c r="F8" s="30" t="s">
        <v>60</v>
      </c>
      <c r="G8" s="30" t="s">
        <v>15</v>
      </c>
      <c r="H8" s="30" t="s">
        <v>61</v>
      </c>
      <c r="I8" s="30" t="s">
        <v>98</v>
      </c>
      <c r="J8" s="30" t="s">
        <v>187</v>
      </c>
      <c r="K8" s="30" t="s">
        <v>186</v>
      </c>
      <c r="L8" s="30" t="s">
        <v>57</v>
      </c>
      <c r="M8" s="30" t="s">
        <v>56</v>
      </c>
      <c r="N8" s="30" t="s">
        <v>142</v>
      </c>
      <c r="O8" s="20" t="s">
        <v>144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194</v>
      </c>
      <c r="K9" s="32"/>
      <c r="L9" s="32" t="s">
        <v>190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99" t="s">
        <v>31</v>
      </c>
      <c r="C11" s="83"/>
      <c r="D11" s="83"/>
      <c r="E11" s="83"/>
      <c r="F11" s="83"/>
      <c r="G11" s="83"/>
      <c r="H11" s="83"/>
      <c r="I11" s="83"/>
      <c r="J11" s="93"/>
      <c r="K11" s="95"/>
      <c r="L11" s="93">
        <v>188.07928475</v>
      </c>
      <c r="M11" s="83"/>
      <c r="N11" s="94">
        <v>1</v>
      </c>
      <c r="O11" s="94">
        <f>L11/'סכום נכסי הקרן'!$C$42</f>
        <v>4.8693894246733947E-2</v>
      </c>
    </row>
    <row r="12" spans="2:15" s="4" customFormat="1" ht="18" customHeight="1">
      <c r="B12" s="103" t="s">
        <v>183</v>
      </c>
      <c r="C12" s="83"/>
      <c r="D12" s="83"/>
      <c r="E12" s="83"/>
      <c r="F12" s="83"/>
      <c r="G12" s="83"/>
      <c r="H12" s="83"/>
      <c r="I12" s="83"/>
      <c r="J12" s="93"/>
      <c r="K12" s="95"/>
      <c r="L12" s="93">
        <v>188.07928475</v>
      </c>
      <c r="M12" s="83"/>
      <c r="N12" s="94">
        <v>1</v>
      </c>
      <c r="O12" s="94">
        <f>L12/'סכום נכסי הקרן'!$C$42</f>
        <v>4.8693894246733947E-2</v>
      </c>
    </row>
    <row r="13" spans="2:15">
      <c r="B13" s="100" t="s">
        <v>48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183.56953652599995</v>
      </c>
      <c r="M13" s="81"/>
      <c r="N13" s="91">
        <v>0.97602208967354098</v>
      </c>
      <c r="O13" s="91">
        <f>L13/'סכום נכסי הקרן'!$C$42</f>
        <v>4.7526316417039687E-2</v>
      </c>
    </row>
    <row r="14" spans="2:15">
      <c r="B14" s="86" t="s">
        <v>1160</v>
      </c>
      <c r="C14" s="83" t="s">
        <v>1161</v>
      </c>
      <c r="D14" s="96" t="s">
        <v>29</v>
      </c>
      <c r="E14" s="83"/>
      <c r="F14" s="96" t="s">
        <v>1116</v>
      </c>
      <c r="G14" s="83" t="s">
        <v>1162</v>
      </c>
      <c r="H14" s="83" t="s">
        <v>886</v>
      </c>
      <c r="I14" s="96" t="s">
        <v>128</v>
      </c>
      <c r="J14" s="93">
        <v>2.9664699999999997</v>
      </c>
      <c r="K14" s="95">
        <v>114077</v>
      </c>
      <c r="L14" s="93">
        <v>14.483776099999995</v>
      </c>
      <c r="M14" s="94">
        <v>6.6325934623460409E-6</v>
      </c>
      <c r="N14" s="94">
        <v>7.7008885477484759E-2</v>
      </c>
      <c r="O14" s="94">
        <f>L14/'סכום נכסי הקרן'!$C$42</f>
        <v>3.7498625254994886E-3</v>
      </c>
    </row>
    <row r="15" spans="2:15">
      <c r="B15" s="86" t="s">
        <v>1163</v>
      </c>
      <c r="C15" s="83" t="s">
        <v>1164</v>
      </c>
      <c r="D15" s="96" t="s">
        <v>29</v>
      </c>
      <c r="E15" s="83"/>
      <c r="F15" s="96" t="s">
        <v>1116</v>
      </c>
      <c r="G15" s="83" t="s">
        <v>910</v>
      </c>
      <c r="H15" s="83" t="s">
        <v>886</v>
      </c>
      <c r="I15" s="96" t="s">
        <v>125</v>
      </c>
      <c r="J15" s="93">
        <v>19.450845000000001</v>
      </c>
      <c r="K15" s="95">
        <v>12362</v>
      </c>
      <c r="L15" s="93">
        <v>8.3725160419999973</v>
      </c>
      <c r="M15" s="94">
        <v>4.6395247664750801E-6</v>
      </c>
      <c r="N15" s="94">
        <v>4.4515886229198331E-2</v>
      </c>
      <c r="O15" s="94">
        <f>L15/'סכום נכסי הקרן'!$C$42</f>
        <v>2.1676518563442239E-3</v>
      </c>
    </row>
    <row r="16" spans="2:15">
      <c r="B16" s="86" t="s">
        <v>1165</v>
      </c>
      <c r="C16" s="83" t="s">
        <v>1166</v>
      </c>
      <c r="D16" s="96" t="s">
        <v>29</v>
      </c>
      <c r="E16" s="83"/>
      <c r="F16" s="96" t="s">
        <v>1116</v>
      </c>
      <c r="G16" s="83" t="s">
        <v>885</v>
      </c>
      <c r="H16" s="83" t="s">
        <v>886</v>
      </c>
      <c r="I16" s="96" t="s">
        <v>125</v>
      </c>
      <c r="J16" s="93">
        <v>3.6973899999999991</v>
      </c>
      <c r="K16" s="95">
        <v>100507</v>
      </c>
      <c r="L16" s="93">
        <v>12.939583907999999</v>
      </c>
      <c r="M16" s="94">
        <v>5.5282236734384231E-6</v>
      </c>
      <c r="N16" s="94">
        <v>6.8798559741439044E-2</v>
      </c>
      <c r="O16" s="94">
        <f>L16/'סכום נכסי הקרן'!$C$42</f>
        <v>3.3500697923772404E-3</v>
      </c>
    </row>
    <row r="17" spans="2:15">
      <c r="B17" s="86" t="s">
        <v>1167</v>
      </c>
      <c r="C17" s="83" t="s">
        <v>1168</v>
      </c>
      <c r="D17" s="96" t="s">
        <v>29</v>
      </c>
      <c r="E17" s="83"/>
      <c r="F17" s="96" t="s">
        <v>1116</v>
      </c>
      <c r="G17" s="83" t="s">
        <v>1021</v>
      </c>
      <c r="H17" s="83" t="s">
        <v>886</v>
      </c>
      <c r="I17" s="96" t="s">
        <v>125</v>
      </c>
      <c r="J17" s="93">
        <v>0.163434</v>
      </c>
      <c r="K17" s="95">
        <v>1045158</v>
      </c>
      <c r="L17" s="93">
        <v>5.9477560719999998</v>
      </c>
      <c r="M17" s="94">
        <v>1.1720670878657095E-6</v>
      </c>
      <c r="N17" s="94">
        <v>3.1623663817660283E-2</v>
      </c>
      <c r="O17" s="94">
        <f>L17/'סכום נכסי הקרן'!$C$42</f>
        <v>1.5398793416314164E-3</v>
      </c>
    </row>
    <row r="18" spans="2:15">
      <c r="B18" s="86" t="s">
        <v>1169</v>
      </c>
      <c r="C18" s="83" t="s">
        <v>1170</v>
      </c>
      <c r="D18" s="96" t="s">
        <v>29</v>
      </c>
      <c r="E18" s="83"/>
      <c r="F18" s="96" t="s">
        <v>1116</v>
      </c>
      <c r="G18" s="83" t="s">
        <v>1021</v>
      </c>
      <c r="H18" s="83" t="s">
        <v>886</v>
      </c>
      <c r="I18" s="96" t="s">
        <v>127</v>
      </c>
      <c r="J18" s="93">
        <v>2.1503799999999997</v>
      </c>
      <c r="K18" s="95">
        <v>99582</v>
      </c>
      <c r="L18" s="93">
        <v>8.1479932749999993</v>
      </c>
      <c r="M18" s="94">
        <v>7.900329634244331E-6</v>
      </c>
      <c r="N18" s="94">
        <v>4.3322119636038221E-2</v>
      </c>
      <c r="O18" s="94">
        <f>L18/'סכום נכסי הקרן'!$C$42</f>
        <v>2.1095227121016016E-3</v>
      </c>
    </row>
    <row r="19" spans="2:15">
      <c r="B19" s="86" t="s">
        <v>1171</v>
      </c>
      <c r="C19" s="83" t="s">
        <v>1172</v>
      </c>
      <c r="D19" s="96" t="s">
        <v>29</v>
      </c>
      <c r="E19" s="83"/>
      <c r="F19" s="96" t="s">
        <v>1116</v>
      </c>
      <c r="G19" s="83" t="s">
        <v>1021</v>
      </c>
      <c r="H19" s="83" t="s">
        <v>886</v>
      </c>
      <c r="I19" s="96" t="s">
        <v>125</v>
      </c>
      <c r="J19" s="93">
        <v>1.1923459999999997</v>
      </c>
      <c r="K19" s="95">
        <v>193163.11</v>
      </c>
      <c r="L19" s="93">
        <v>8.0196486829999998</v>
      </c>
      <c r="M19" s="94">
        <v>4.6829489123093882E-6</v>
      </c>
      <c r="N19" s="94">
        <v>4.2639723421215317E-2</v>
      </c>
      <c r="O19" s="94">
        <f>L19/'סכום נכסי הקרן'!$C$42</f>
        <v>2.0762941829826432E-3</v>
      </c>
    </row>
    <row r="20" spans="2:15">
      <c r="B20" s="86" t="s">
        <v>1173</v>
      </c>
      <c r="C20" s="83" t="s">
        <v>1174</v>
      </c>
      <c r="D20" s="96" t="s">
        <v>29</v>
      </c>
      <c r="E20" s="83"/>
      <c r="F20" s="96" t="s">
        <v>1116</v>
      </c>
      <c r="G20" s="83" t="s">
        <v>1059</v>
      </c>
      <c r="H20" s="83" t="s">
        <v>886</v>
      </c>
      <c r="I20" s="96" t="s">
        <v>127</v>
      </c>
      <c r="J20" s="93"/>
      <c r="K20" s="95">
        <v>26295</v>
      </c>
      <c r="L20" s="93">
        <v>2.8599999999999994E-7</v>
      </c>
      <c r="M20" s="83"/>
      <c r="N20" s="94">
        <v>1.5206353021820493E-9</v>
      </c>
      <c r="O20" s="94">
        <f>L20/'סכום נכסי הקרן'!$C$42</f>
        <v>7.4045654592303031E-11</v>
      </c>
    </row>
    <row r="21" spans="2:15">
      <c r="B21" s="86" t="s">
        <v>1175</v>
      </c>
      <c r="C21" s="83" t="s">
        <v>1176</v>
      </c>
      <c r="D21" s="96" t="s">
        <v>29</v>
      </c>
      <c r="E21" s="83"/>
      <c r="F21" s="96" t="s">
        <v>1116</v>
      </c>
      <c r="G21" s="83" t="s">
        <v>1081</v>
      </c>
      <c r="H21" s="83" t="s">
        <v>886</v>
      </c>
      <c r="I21" s="96" t="s">
        <v>125</v>
      </c>
      <c r="J21" s="93">
        <v>142.87688900000001</v>
      </c>
      <c r="K21" s="95">
        <v>1732</v>
      </c>
      <c r="L21" s="93">
        <v>8.6166537259999991</v>
      </c>
      <c r="M21" s="94">
        <v>1.4771536668161542E-6</v>
      </c>
      <c r="N21" s="94">
        <v>4.5813943505014311E-2</v>
      </c>
      <c r="O21" s="94">
        <f>L21/'סכום נכסי הקרן'!$C$42</f>
        <v>2.2308593200590105E-3</v>
      </c>
    </row>
    <row r="22" spans="2:15">
      <c r="B22" s="86" t="s">
        <v>1177</v>
      </c>
      <c r="C22" s="83" t="s">
        <v>1178</v>
      </c>
      <c r="D22" s="96" t="s">
        <v>29</v>
      </c>
      <c r="E22" s="83"/>
      <c r="F22" s="96" t="s">
        <v>1116</v>
      </c>
      <c r="G22" s="83" t="s">
        <v>1100</v>
      </c>
      <c r="H22" s="83" t="s">
        <v>915</v>
      </c>
      <c r="I22" s="96" t="s">
        <v>127</v>
      </c>
      <c r="J22" s="93">
        <v>5.4189999999999993E-3</v>
      </c>
      <c r="K22" s="95">
        <v>19230.310000000001</v>
      </c>
      <c r="L22" s="93">
        <v>3.9653709999999997E-3</v>
      </c>
      <c r="M22" s="94">
        <v>7.0701565430206231E-10</v>
      </c>
      <c r="N22" s="94">
        <v>2.1083507443527747E-5</v>
      </c>
      <c r="O22" s="94">
        <f>L22/'סכום נכסי הקרן'!$C$42</f>
        <v>1.026638081805368E-6</v>
      </c>
    </row>
    <row r="23" spans="2:15">
      <c r="B23" s="86" t="s">
        <v>1179</v>
      </c>
      <c r="C23" s="83" t="s">
        <v>1180</v>
      </c>
      <c r="D23" s="96" t="s">
        <v>29</v>
      </c>
      <c r="E23" s="83"/>
      <c r="F23" s="96" t="s">
        <v>1116</v>
      </c>
      <c r="G23" s="83" t="s">
        <v>1103</v>
      </c>
      <c r="H23" s="83" t="s">
        <v>891</v>
      </c>
      <c r="I23" s="96" t="s">
        <v>125</v>
      </c>
      <c r="J23" s="93">
        <v>2.5673059999999994</v>
      </c>
      <c r="K23" s="95">
        <v>132894</v>
      </c>
      <c r="L23" s="93">
        <v>11.879873380999998</v>
      </c>
      <c r="M23" s="94">
        <v>5.9366307090893306E-7</v>
      </c>
      <c r="N23" s="94">
        <v>6.3164177792312648E-2</v>
      </c>
      <c r="O23" s="94">
        <f>L23/'סכום נכסי הקרן'!$C$42</f>
        <v>3.0757097936007735E-3</v>
      </c>
    </row>
    <row r="24" spans="2:15">
      <c r="B24" s="86" t="s">
        <v>1181</v>
      </c>
      <c r="C24" s="83" t="s">
        <v>1182</v>
      </c>
      <c r="D24" s="96" t="s">
        <v>29</v>
      </c>
      <c r="E24" s="83"/>
      <c r="F24" s="96" t="s">
        <v>1116</v>
      </c>
      <c r="G24" s="83" t="s">
        <v>1103</v>
      </c>
      <c r="H24" s="83" t="s">
        <v>886</v>
      </c>
      <c r="I24" s="96" t="s">
        <v>125</v>
      </c>
      <c r="J24" s="93">
        <v>0.18961900000000001</v>
      </c>
      <c r="K24" s="95">
        <v>1182248</v>
      </c>
      <c r="L24" s="93">
        <v>7.8058162789999992</v>
      </c>
      <c r="M24" s="94">
        <v>8.0903951308227695E-7</v>
      </c>
      <c r="N24" s="94">
        <v>4.1502796490191347E-2</v>
      </c>
      <c r="O24" s="94">
        <f>L24/'סכום נכסי הקרן'!$C$42</f>
        <v>2.0209327832370985E-3</v>
      </c>
    </row>
    <row r="25" spans="2:15">
      <c r="B25" s="86" t="s">
        <v>1183</v>
      </c>
      <c r="C25" s="83" t="s">
        <v>1184</v>
      </c>
      <c r="D25" s="96" t="s">
        <v>29</v>
      </c>
      <c r="E25" s="83"/>
      <c r="F25" s="96" t="s">
        <v>1116</v>
      </c>
      <c r="G25" s="83" t="s">
        <v>1185</v>
      </c>
      <c r="H25" s="83" t="s">
        <v>886</v>
      </c>
      <c r="I25" s="96" t="s">
        <v>127</v>
      </c>
      <c r="J25" s="93">
        <v>15.246129999999999</v>
      </c>
      <c r="K25" s="95">
        <v>15124</v>
      </c>
      <c r="L25" s="93">
        <v>8.7736629329999971</v>
      </c>
      <c r="M25" s="94">
        <v>4.9494790346536862E-7</v>
      </c>
      <c r="N25" s="94">
        <v>4.6648746801978662E-2</v>
      </c>
      <c r="O25" s="94">
        <f>L25/'סכום נכסי הקרן'!$C$42</f>
        <v>2.2715091435182174E-3</v>
      </c>
    </row>
    <row r="26" spans="2:15">
      <c r="B26" s="86" t="s">
        <v>1186</v>
      </c>
      <c r="C26" s="83" t="s">
        <v>1187</v>
      </c>
      <c r="D26" s="96" t="s">
        <v>29</v>
      </c>
      <c r="E26" s="83"/>
      <c r="F26" s="96" t="s">
        <v>1116</v>
      </c>
      <c r="G26" s="83" t="s">
        <v>1185</v>
      </c>
      <c r="H26" s="83" t="s">
        <v>886</v>
      </c>
      <c r="I26" s="96" t="s">
        <v>125</v>
      </c>
      <c r="J26" s="93">
        <v>203.11272999999997</v>
      </c>
      <c r="K26" s="95">
        <v>1408</v>
      </c>
      <c r="L26" s="93">
        <v>9.9579184249999972</v>
      </c>
      <c r="M26" s="94">
        <v>8.8122258004653471E-7</v>
      </c>
      <c r="N26" s="94">
        <v>5.2945322703860383E-2</v>
      </c>
      <c r="O26" s="94">
        <f>L26/'סכום נכסי הקרן'!$C$42</f>
        <v>2.5781139446009794E-3</v>
      </c>
    </row>
    <row r="27" spans="2:15">
      <c r="B27" s="86" t="s">
        <v>1188</v>
      </c>
      <c r="C27" s="83" t="s">
        <v>1189</v>
      </c>
      <c r="D27" s="96" t="s">
        <v>29</v>
      </c>
      <c r="E27" s="83"/>
      <c r="F27" s="96" t="s">
        <v>1116</v>
      </c>
      <c r="G27" s="83" t="s">
        <v>1185</v>
      </c>
      <c r="H27" s="83" t="s">
        <v>886</v>
      </c>
      <c r="I27" s="96" t="s">
        <v>125</v>
      </c>
      <c r="J27" s="93">
        <v>24.570373999999997</v>
      </c>
      <c r="K27" s="95">
        <v>12942</v>
      </c>
      <c r="L27" s="93">
        <v>11.072404229</v>
      </c>
      <c r="M27" s="94">
        <v>3.2004156906677705E-6</v>
      </c>
      <c r="N27" s="94">
        <v>5.8870939687577686E-2</v>
      </c>
      <c r="O27" s="94">
        <f>L27/'סכום נכסי הקרן'!$C$42</f>
        <v>2.8666553113527605E-3</v>
      </c>
    </row>
    <row r="28" spans="2:15">
      <c r="B28" s="86" t="s">
        <v>1190</v>
      </c>
      <c r="C28" s="83" t="s">
        <v>1191</v>
      </c>
      <c r="D28" s="96" t="s">
        <v>29</v>
      </c>
      <c r="E28" s="83"/>
      <c r="F28" s="96" t="s">
        <v>1116</v>
      </c>
      <c r="G28" s="83" t="s">
        <v>1185</v>
      </c>
      <c r="H28" s="83" t="s">
        <v>886</v>
      </c>
      <c r="I28" s="96" t="s">
        <v>127</v>
      </c>
      <c r="J28" s="93">
        <v>2.1987930000000002</v>
      </c>
      <c r="K28" s="95">
        <v>194229</v>
      </c>
      <c r="L28" s="93">
        <v>16.249988616999996</v>
      </c>
      <c r="M28" s="94">
        <v>7.6644680352489526E-6</v>
      </c>
      <c r="N28" s="94">
        <v>8.6399672556177115E-2</v>
      </c>
      <c r="O28" s="94">
        <f>L28/'סכום נכסי הקרן'!$C$42</f>
        <v>4.2071365184029302E-3</v>
      </c>
    </row>
    <row r="29" spans="2:15">
      <c r="B29" s="86" t="s">
        <v>1192</v>
      </c>
      <c r="C29" s="83" t="s">
        <v>1193</v>
      </c>
      <c r="D29" s="96" t="s">
        <v>29</v>
      </c>
      <c r="E29" s="83"/>
      <c r="F29" s="96" t="s">
        <v>1116</v>
      </c>
      <c r="G29" s="83" t="s">
        <v>1185</v>
      </c>
      <c r="H29" s="83" t="s">
        <v>886</v>
      </c>
      <c r="I29" s="96" t="s">
        <v>125</v>
      </c>
      <c r="J29" s="93">
        <v>9.5640509999999992</v>
      </c>
      <c r="K29" s="95">
        <v>31040.59</v>
      </c>
      <c r="L29" s="93">
        <v>10.337145161999999</v>
      </c>
      <c r="M29" s="94">
        <v>6.4728037365831971E-7</v>
      </c>
      <c r="N29" s="94">
        <v>5.4961635864047481E-2</v>
      </c>
      <c r="O29" s="94">
        <f>L29/'סכום נכסי הקרן'!$C$42</f>
        <v>2.6762960843914282E-3</v>
      </c>
    </row>
    <row r="30" spans="2:15">
      <c r="B30" s="86" t="s">
        <v>1194</v>
      </c>
      <c r="C30" s="83" t="s">
        <v>1195</v>
      </c>
      <c r="D30" s="96" t="s">
        <v>29</v>
      </c>
      <c r="E30" s="83"/>
      <c r="F30" s="96" t="s">
        <v>1116</v>
      </c>
      <c r="G30" s="83" t="s">
        <v>1185</v>
      </c>
      <c r="H30" s="83" t="s">
        <v>886</v>
      </c>
      <c r="I30" s="96" t="s">
        <v>127</v>
      </c>
      <c r="J30" s="93">
        <v>30.005249999999997</v>
      </c>
      <c r="K30" s="95">
        <v>9794</v>
      </c>
      <c r="L30" s="93">
        <v>11.181807469999997</v>
      </c>
      <c r="M30" s="94">
        <v>8.659932353923577E-7</v>
      </c>
      <c r="N30" s="94">
        <v>5.9452626507290017E-2</v>
      </c>
      <c r="O30" s="94">
        <f>L30/'סכום נכסי הקרן'!$C$42</f>
        <v>2.8949799078365518E-3</v>
      </c>
    </row>
    <row r="31" spans="2:15">
      <c r="B31" s="86" t="s">
        <v>1196</v>
      </c>
      <c r="C31" s="83" t="s">
        <v>1197</v>
      </c>
      <c r="D31" s="96" t="s">
        <v>29</v>
      </c>
      <c r="E31" s="83"/>
      <c r="F31" s="96" t="s">
        <v>1116</v>
      </c>
      <c r="G31" s="83" t="s">
        <v>1112</v>
      </c>
      <c r="H31" s="83"/>
      <c r="I31" s="96" t="s">
        <v>128</v>
      </c>
      <c r="J31" s="93">
        <v>42.775967999999992</v>
      </c>
      <c r="K31" s="95">
        <v>16265.48</v>
      </c>
      <c r="L31" s="93">
        <v>29.779026566999995</v>
      </c>
      <c r="M31" s="94">
        <v>3.1200522365994718E-5</v>
      </c>
      <c r="N31" s="94">
        <v>0.15833230441397664</v>
      </c>
      <c r="O31" s="94">
        <f>L31/'סכום נכסי הקרן'!$C$42</f>
        <v>7.7098164869758654E-3</v>
      </c>
    </row>
    <row r="32" spans="2:15">
      <c r="B32" s="82"/>
      <c r="C32" s="83"/>
      <c r="D32" s="83"/>
      <c r="E32" s="83"/>
      <c r="F32" s="83"/>
      <c r="G32" s="83"/>
      <c r="H32" s="83"/>
      <c r="I32" s="83"/>
      <c r="J32" s="93"/>
      <c r="K32" s="95"/>
      <c r="L32" s="83"/>
      <c r="M32" s="83"/>
      <c r="N32" s="94"/>
      <c r="O32" s="83"/>
    </row>
    <row r="33" spans="2:15">
      <c r="B33" s="100" t="s">
        <v>198</v>
      </c>
      <c r="C33" s="81"/>
      <c r="D33" s="81"/>
      <c r="E33" s="81"/>
      <c r="F33" s="81"/>
      <c r="G33" s="81"/>
      <c r="H33" s="81"/>
      <c r="I33" s="81"/>
      <c r="J33" s="90"/>
      <c r="K33" s="92"/>
      <c r="L33" s="90">
        <v>4.5097482239999991</v>
      </c>
      <c r="M33" s="81"/>
      <c r="N33" s="91">
        <v>2.397791032645874E-2</v>
      </c>
      <c r="O33" s="91">
        <f>L33/'סכום נכסי הקרן'!$C$42</f>
        <v>1.1675778296942518E-3</v>
      </c>
    </row>
    <row r="34" spans="2:15">
      <c r="B34" s="86" t="s">
        <v>1198</v>
      </c>
      <c r="C34" s="83" t="s">
        <v>1199</v>
      </c>
      <c r="D34" s="96" t="s">
        <v>29</v>
      </c>
      <c r="E34" s="83"/>
      <c r="F34" s="96" t="s">
        <v>1116</v>
      </c>
      <c r="G34" s="83" t="s">
        <v>926</v>
      </c>
      <c r="H34" s="83" t="s">
        <v>891</v>
      </c>
      <c r="I34" s="96" t="s">
        <v>125</v>
      </c>
      <c r="J34" s="93">
        <v>136.62028700000002</v>
      </c>
      <c r="K34" s="95">
        <v>948</v>
      </c>
      <c r="L34" s="93">
        <v>4.5097482239999991</v>
      </c>
      <c r="M34" s="94">
        <v>4.2754100636015161E-7</v>
      </c>
      <c r="N34" s="94">
        <v>2.397791032645874E-2</v>
      </c>
      <c r="O34" s="94">
        <f>L34/'סכום נכסי הקרן'!$C$42</f>
        <v>1.1675778296942518E-3</v>
      </c>
    </row>
    <row r="35" spans="2:15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123" t="s">
        <v>203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123" t="s">
        <v>109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123" t="s">
        <v>185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123" t="s">
        <v>193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12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2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2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2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2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2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2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2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2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2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2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2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2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2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2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2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2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2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2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2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2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2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2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2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2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2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2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2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2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2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2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2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2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2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2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2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2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2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2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2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2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2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2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2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2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2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2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2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2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2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2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2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2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2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2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2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2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2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2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2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2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2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2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2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2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2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2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2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2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2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2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2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2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2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2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2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2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2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2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2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2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2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2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2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2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2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2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2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2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2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2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2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2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2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2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2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2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2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2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2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2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2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2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2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2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2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2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2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2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2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2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2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2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2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2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2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2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2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2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2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2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2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2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2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2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2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2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2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2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2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2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2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2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2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2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2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2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2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2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2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2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2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2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2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2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2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2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2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2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2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2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2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2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2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2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2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2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2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2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2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2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2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2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2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2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2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2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2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2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2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2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2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2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2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2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2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2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2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2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2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2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2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2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2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2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2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2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2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2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2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29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29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30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25"/>
      <c r="C328" s="125"/>
      <c r="D328" s="125"/>
      <c r="E328" s="12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25"/>
      <c r="C329" s="125"/>
      <c r="D329" s="125"/>
      <c r="E329" s="12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25"/>
      <c r="C330" s="125"/>
      <c r="D330" s="125"/>
      <c r="E330" s="12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25"/>
      <c r="C331" s="125"/>
      <c r="D331" s="125"/>
      <c r="E331" s="12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25"/>
      <c r="C332" s="125"/>
      <c r="D332" s="125"/>
      <c r="E332" s="12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25"/>
      <c r="C333" s="125"/>
      <c r="D333" s="125"/>
      <c r="E333" s="12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25"/>
      <c r="C334" s="125"/>
      <c r="D334" s="125"/>
      <c r="E334" s="12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25"/>
      <c r="C335" s="125"/>
      <c r="D335" s="125"/>
      <c r="E335" s="12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25"/>
      <c r="C336" s="125"/>
      <c r="D336" s="125"/>
      <c r="E336" s="12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25"/>
      <c r="C337" s="125"/>
      <c r="D337" s="125"/>
      <c r="E337" s="12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25"/>
      <c r="C338" s="125"/>
      <c r="D338" s="125"/>
      <c r="E338" s="12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25"/>
      <c r="C339" s="125"/>
      <c r="D339" s="125"/>
      <c r="E339" s="12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25"/>
      <c r="C340" s="125"/>
      <c r="D340" s="125"/>
      <c r="E340" s="12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25"/>
      <c r="C341" s="125"/>
      <c r="D341" s="125"/>
      <c r="E341" s="12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25"/>
      <c r="C342" s="125"/>
      <c r="D342" s="125"/>
      <c r="E342" s="12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25"/>
      <c r="C343" s="125"/>
      <c r="D343" s="125"/>
      <c r="E343" s="12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25"/>
      <c r="C344" s="125"/>
      <c r="D344" s="125"/>
      <c r="E344" s="12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25"/>
      <c r="C345" s="125"/>
      <c r="D345" s="125"/>
      <c r="E345" s="12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25"/>
      <c r="C346" s="125"/>
      <c r="D346" s="125"/>
      <c r="E346" s="12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25"/>
      <c r="C347" s="125"/>
      <c r="D347" s="125"/>
      <c r="E347" s="12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25"/>
      <c r="C348" s="125"/>
      <c r="D348" s="125"/>
      <c r="E348" s="12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25"/>
      <c r="C349" s="125"/>
      <c r="D349" s="125"/>
      <c r="E349" s="12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25"/>
      <c r="C350" s="125"/>
      <c r="D350" s="125"/>
      <c r="E350" s="12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25"/>
      <c r="C351" s="125"/>
      <c r="D351" s="125"/>
      <c r="E351" s="12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25"/>
      <c r="C352" s="125"/>
      <c r="D352" s="125"/>
      <c r="E352" s="12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25"/>
      <c r="C353" s="125"/>
      <c r="D353" s="125"/>
      <c r="E353" s="12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25"/>
      <c r="C354" s="125"/>
      <c r="D354" s="125"/>
      <c r="E354" s="12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25"/>
      <c r="C355" s="125"/>
      <c r="D355" s="125"/>
      <c r="E355" s="12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25"/>
      <c r="C356" s="125"/>
      <c r="D356" s="125"/>
      <c r="E356" s="12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25"/>
      <c r="C357" s="125"/>
      <c r="D357" s="125"/>
      <c r="E357" s="12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25"/>
      <c r="C358" s="125"/>
      <c r="D358" s="125"/>
      <c r="E358" s="12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25"/>
      <c r="C359" s="125"/>
      <c r="D359" s="125"/>
      <c r="E359" s="12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25"/>
      <c r="C360" s="125"/>
      <c r="D360" s="125"/>
      <c r="E360" s="12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25"/>
      <c r="C361" s="125"/>
      <c r="D361" s="125"/>
      <c r="E361" s="12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25"/>
      <c r="C362" s="125"/>
      <c r="D362" s="125"/>
      <c r="E362" s="12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25"/>
      <c r="C363" s="125"/>
      <c r="D363" s="125"/>
      <c r="E363" s="12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25"/>
      <c r="C364" s="125"/>
      <c r="D364" s="125"/>
      <c r="E364" s="12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25"/>
      <c r="C365" s="125"/>
      <c r="D365" s="125"/>
      <c r="E365" s="12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25"/>
      <c r="C366" s="125"/>
      <c r="D366" s="125"/>
      <c r="E366" s="12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25"/>
      <c r="C367" s="125"/>
      <c r="D367" s="125"/>
      <c r="E367" s="12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25"/>
      <c r="C368" s="125"/>
      <c r="D368" s="125"/>
      <c r="E368" s="12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25"/>
      <c r="C369" s="125"/>
      <c r="D369" s="125"/>
      <c r="E369" s="12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25"/>
      <c r="C370" s="125"/>
      <c r="D370" s="125"/>
      <c r="E370" s="12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25"/>
      <c r="C371" s="125"/>
      <c r="D371" s="125"/>
      <c r="E371" s="12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25"/>
      <c r="C372" s="125"/>
      <c r="D372" s="125"/>
      <c r="E372" s="12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25"/>
      <c r="C373" s="125"/>
      <c r="D373" s="125"/>
      <c r="E373" s="12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25"/>
      <c r="C374" s="125"/>
      <c r="D374" s="125"/>
      <c r="E374" s="12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25"/>
      <c r="C375" s="125"/>
      <c r="D375" s="125"/>
      <c r="E375" s="12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25"/>
      <c r="C376" s="125"/>
      <c r="D376" s="125"/>
      <c r="E376" s="12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25"/>
      <c r="C377" s="125"/>
      <c r="D377" s="125"/>
      <c r="E377" s="12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25"/>
      <c r="C378" s="125"/>
      <c r="D378" s="125"/>
      <c r="E378" s="12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25"/>
      <c r="C379" s="125"/>
      <c r="D379" s="125"/>
      <c r="E379" s="12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25"/>
      <c r="C380" s="125"/>
      <c r="D380" s="125"/>
      <c r="E380" s="12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25"/>
      <c r="C381" s="125"/>
      <c r="D381" s="125"/>
      <c r="E381" s="12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25"/>
      <c r="C382" s="125"/>
      <c r="D382" s="125"/>
      <c r="E382" s="12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25"/>
      <c r="C383" s="125"/>
      <c r="D383" s="125"/>
      <c r="E383" s="12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25"/>
      <c r="C384" s="125"/>
      <c r="D384" s="125"/>
      <c r="E384" s="12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25"/>
      <c r="C385" s="125"/>
      <c r="D385" s="125"/>
      <c r="E385" s="12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25"/>
      <c r="C386" s="125"/>
      <c r="D386" s="125"/>
      <c r="E386" s="12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25"/>
      <c r="C387" s="125"/>
      <c r="D387" s="125"/>
      <c r="E387" s="12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25"/>
      <c r="C388" s="125"/>
      <c r="D388" s="125"/>
      <c r="E388" s="12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25"/>
      <c r="C389" s="125"/>
      <c r="D389" s="125"/>
      <c r="E389" s="12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25"/>
      <c r="C390" s="125"/>
      <c r="D390" s="125"/>
      <c r="E390" s="12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25"/>
      <c r="C391" s="125"/>
      <c r="D391" s="125"/>
      <c r="E391" s="12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25"/>
      <c r="C392" s="125"/>
      <c r="D392" s="125"/>
      <c r="E392" s="12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25"/>
      <c r="C393" s="125"/>
      <c r="D393" s="125"/>
      <c r="E393" s="12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25"/>
      <c r="C394" s="125"/>
      <c r="D394" s="125"/>
      <c r="E394" s="12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25"/>
      <c r="C395" s="125"/>
      <c r="D395" s="125"/>
      <c r="E395" s="12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25"/>
      <c r="C396" s="125"/>
      <c r="D396" s="125"/>
      <c r="E396" s="12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25"/>
      <c r="C397" s="125"/>
      <c r="D397" s="125"/>
      <c r="E397" s="12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25"/>
      <c r="C398" s="125"/>
      <c r="D398" s="125"/>
      <c r="E398" s="12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25"/>
      <c r="C399" s="125"/>
      <c r="D399" s="125"/>
      <c r="E399" s="12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25"/>
      <c r="C400" s="125"/>
      <c r="D400" s="125"/>
      <c r="E400" s="12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25"/>
      <c r="C401" s="125"/>
      <c r="D401" s="125"/>
      <c r="E401" s="12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25"/>
      <c r="C402" s="125"/>
      <c r="D402" s="125"/>
      <c r="E402" s="12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25"/>
      <c r="C403" s="125"/>
      <c r="D403" s="125"/>
      <c r="E403" s="12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25"/>
      <c r="C404" s="125"/>
      <c r="D404" s="125"/>
      <c r="E404" s="12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25"/>
      <c r="C405" s="125"/>
      <c r="D405" s="125"/>
      <c r="E405" s="12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2:15">
      <c r="B406" s="125"/>
      <c r="C406" s="125"/>
      <c r="D406" s="125"/>
      <c r="E406" s="12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2:15">
      <c r="B407" s="125"/>
      <c r="C407" s="125"/>
      <c r="D407" s="125"/>
      <c r="E407" s="12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2:15">
      <c r="B408" s="125"/>
      <c r="C408" s="125"/>
      <c r="D408" s="125"/>
      <c r="E408" s="12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2:15">
      <c r="B409" s="125"/>
      <c r="C409" s="125"/>
      <c r="D409" s="125"/>
      <c r="E409" s="12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2:15">
      <c r="B410" s="125"/>
      <c r="C410" s="125"/>
      <c r="D410" s="125"/>
      <c r="E410" s="12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2:15">
      <c r="B411" s="125"/>
      <c r="C411" s="125"/>
      <c r="D411" s="125"/>
      <c r="E411" s="12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2:15">
      <c r="B412" s="125"/>
      <c r="C412" s="125"/>
      <c r="D412" s="125"/>
      <c r="E412" s="12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2:15">
      <c r="B413" s="125"/>
      <c r="C413" s="125"/>
      <c r="D413" s="125"/>
      <c r="E413" s="12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2:15">
      <c r="B414" s="125"/>
      <c r="C414" s="125"/>
      <c r="D414" s="125"/>
      <c r="E414" s="12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2:15">
      <c r="B415" s="125"/>
      <c r="C415" s="125"/>
      <c r="D415" s="125"/>
      <c r="E415" s="12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2:15">
      <c r="B416" s="125"/>
      <c r="C416" s="125"/>
      <c r="D416" s="125"/>
      <c r="E416" s="12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2:15">
      <c r="B417" s="125"/>
      <c r="C417" s="125"/>
      <c r="D417" s="125"/>
      <c r="E417" s="12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2:15">
      <c r="B418" s="125"/>
      <c r="C418" s="125"/>
      <c r="D418" s="125"/>
      <c r="E418" s="12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2:15">
      <c r="B419" s="125"/>
      <c r="C419" s="125"/>
      <c r="D419" s="125"/>
      <c r="E419" s="12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2:15">
      <c r="B420" s="125"/>
      <c r="C420" s="125"/>
      <c r="D420" s="125"/>
      <c r="E420" s="12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2:15">
      <c r="B421" s="125"/>
      <c r="C421" s="125"/>
      <c r="D421" s="125"/>
      <c r="E421" s="12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2:15">
      <c r="B422" s="125"/>
      <c r="C422" s="125"/>
      <c r="D422" s="125"/>
      <c r="E422" s="12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2:15">
      <c r="B423" s="125"/>
      <c r="C423" s="125"/>
      <c r="D423" s="125"/>
      <c r="E423" s="12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2:15">
      <c r="B424" s="125"/>
      <c r="C424" s="125"/>
      <c r="D424" s="125"/>
      <c r="E424" s="12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2:15">
      <c r="B425" s="125"/>
      <c r="C425" s="125"/>
      <c r="D425" s="125"/>
      <c r="E425" s="12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2:15">
      <c r="B426" s="125"/>
      <c r="C426" s="125"/>
      <c r="D426" s="125"/>
      <c r="E426" s="12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2:15">
      <c r="B427" s="125"/>
      <c r="C427" s="125"/>
      <c r="D427" s="125"/>
      <c r="E427" s="12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2:15">
      <c r="B428" s="125"/>
      <c r="C428" s="125"/>
      <c r="D428" s="125"/>
      <c r="E428" s="12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2:15">
      <c r="B429" s="125"/>
      <c r="C429" s="125"/>
      <c r="D429" s="125"/>
      <c r="E429" s="12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2:15">
      <c r="B430" s="125"/>
      <c r="C430" s="125"/>
      <c r="D430" s="125"/>
      <c r="E430" s="12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2:15">
      <c r="B431" s="125"/>
      <c r="C431" s="125"/>
      <c r="D431" s="125"/>
      <c r="E431" s="12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2:15">
      <c r="B432" s="125"/>
      <c r="C432" s="125"/>
      <c r="D432" s="125"/>
      <c r="E432" s="12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2:15">
      <c r="B433" s="125"/>
      <c r="C433" s="125"/>
      <c r="D433" s="125"/>
      <c r="E433" s="12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2:15">
      <c r="B434" s="125"/>
      <c r="C434" s="125"/>
      <c r="D434" s="125"/>
      <c r="E434" s="12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2:15">
      <c r="B435" s="125"/>
      <c r="C435" s="125"/>
      <c r="D435" s="125"/>
      <c r="E435" s="12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2:15">
      <c r="B436" s="125"/>
      <c r="C436" s="125"/>
      <c r="D436" s="125"/>
      <c r="E436" s="12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2:15">
      <c r="B437" s="125"/>
      <c r="C437" s="125"/>
      <c r="D437" s="125"/>
      <c r="E437" s="12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2:15">
      <c r="B438" s="125"/>
      <c r="C438" s="125"/>
      <c r="D438" s="125"/>
      <c r="E438" s="12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2:15">
      <c r="B439" s="125"/>
      <c r="C439" s="125"/>
      <c r="D439" s="125"/>
      <c r="E439" s="12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2:15">
      <c r="B440" s="125"/>
      <c r="C440" s="125"/>
      <c r="D440" s="125"/>
      <c r="E440" s="12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2:15">
      <c r="B441" s="125"/>
      <c r="C441" s="125"/>
      <c r="D441" s="125"/>
      <c r="E441" s="12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2:15">
      <c r="B442" s="125"/>
      <c r="C442" s="125"/>
      <c r="D442" s="125"/>
      <c r="E442" s="12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2:15">
      <c r="B443" s="125"/>
      <c r="C443" s="125"/>
      <c r="D443" s="125"/>
      <c r="E443" s="12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2:15">
      <c r="B444" s="125"/>
      <c r="C444" s="125"/>
      <c r="D444" s="125"/>
      <c r="E444" s="12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2:15">
      <c r="B445" s="125"/>
      <c r="C445" s="125"/>
      <c r="D445" s="125"/>
      <c r="E445" s="12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2:15">
      <c r="B446" s="125"/>
      <c r="C446" s="125"/>
      <c r="D446" s="125"/>
      <c r="E446" s="12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2:15">
      <c r="B447" s="125"/>
      <c r="C447" s="125"/>
      <c r="D447" s="125"/>
      <c r="E447" s="12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2:15">
      <c r="B448" s="125"/>
      <c r="C448" s="125"/>
      <c r="D448" s="125"/>
      <c r="E448" s="12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2:15">
      <c r="B449" s="125"/>
      <c r="C449" s="125"/>
      <c r="D449" s="125"/>
      <c r="E449" s="12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2:15">
      <c r="B450" s="125"/>
      <c r="C450" s="125"/>
      <c r="D450" s="125"/>
      <c r="E450" s="12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2:15">
      <c r="B451" s="125"/>
      <c r="C451" s="125"/>
      <c r="D451" s="125"/>
      <c r="E451" s="12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2:15">
      <c r="B452" s="125"/>
      <c r="C452" s="125"/>
      <c r="D452" s="125"/>
      <c r="E452" s="12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2:15">
      <c r="B453" s="125"/>
      <c r="C453" s="125"/>
      <c r="D453" s="125"/>
      <c r="E453" s="12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2:15">
      <c r="B454" s="125"/>
      <c r="C454" s="125"/>
      <c r="D454" s="125"/>
      <c r="E454" s="12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2:15">
      <c r="B455" s="125"/>
      <c r="C455" s="125"/>
      <c r="D455" s="125"/>
      <c r="E455" s="12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2:15">
      <c r="B456" s="125"/>
      <c r="C456" s="125"/>
      <c r="D456" s="125"/>
      <c r="E456" s="12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2:15">
      <c r="B457" s="125"/>
      <c r="C457" s="125"/>
      <c r="D457" s="125"/>
      <c r="E457" s="12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2:15">
      <c r="B458" s="125"/>
      <c r="C458" s="125"/>
      <c r="D458" s="125"/>
      <c r="E458" s="12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2:15">
      <c r="B459" s="125"/>
      <c r="C459" s="125"/>
      <c r="D459" s="125"/>
      <c r="E459" s="12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2:15">
      <c r="B460" s="125"/>
      <c r="C460" s="125"/>
      <c r="D460" s="125"/>
      <c r="E460" s="12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2:15">
      <c r="B461" s="125"/>
      <c r="C461" s="125"/>
      <c r="D461" s="125"/>
      <c r="E461" s="12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2:15">
      <c r="B462" s="125"/>
      <c r="C462" s="125"/>
      <c r="D462" s="125"/>
      <c r="E462" s="12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2:15">
      <c r="B463" s="125"/>
      <c r="C463" s="125"/>
      <c r="D463" s="125"/>
      <c r="E463" s="12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2:15">
      <c r="B464" s="125"/>
      <c r="C464" s="125"/>
      <c r="D464" s="125"/>
      <c r="E464" s="12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2:15">
      <c r="B465" s="125"/>
      <c r="C465" s="125"/>
      <c r="D465" s="125"/>
      <c r="E465" s="12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2:15">
      <c r="B466" s="125"/>
      <c r="C466" s="125"/>
      <c r="D466" s="125"/>
      <c r="E466" s="12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2:15">
      <c r="B467" s="125"/>
      <c r="C467" s="125"/>
      <c r="D467" s="125"/>
      <c r="E467" s="12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2:15">
      <c r="B468" s="125"/>
      <c r="C468" s="125"/>
      <c r="D468" s="125"/>
      <c r="E468" s="12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2:15">
      <c r="B469" s="125"/>
      <c r="C469" s="125"/>
      <c r="D469" s="125"/>
      <c r="E469" s="12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2:15">
      <c r="B470" s="125"/>
      <c r="C470" s="125"/>
      <c r="D470" s="125"/>
      <c r="E470" s="12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2:15">
      <c r="B471" s="125"/>
      <c r="C471" s="125"/>
      <c r="D471" s="125"/>
      <c r="E471" s="12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2:15">
      <c r="B472" s="125"/>
      <c r="C472" s="125"/>
      <c r="D472" s="125"/>
      <c r="E472" s="12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2:15">
      <c r="B473" s="125"/>
      <c r="C473" s="125"/>
      <c r="D473" s="125"/>
      <c r="E473" s="12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2:15">
      <c r="B474" s="125"/>
      <c r="C474" s="125"/>
      <c r="D474" s="125"/>
      <c r="E474" s="12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2:15">
      <c r="B475" s="125"/>
      <c r="C475" s="125"/>
      <c r="D475" s="125"/>
      <c r="E475" s="12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2:15">
      <c r="B476" s="125"/>
      <c r="C476" s="125"/>
      <c r="D476" s="125"/>
      <c r="E476" s="12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2:15">
      <c r="B477" s="125"/>
      <c r="C477" s="125"/>
      <c r="D477" s="125"/>
      <c r="E477" s="12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2:15">
      <c r="B478" s="125"/>
      <c r="C478" s="125"/>
      <c r="D478" s="125"/>
      <c r="E478" s="12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2:15">
      <c r="B479" s="125"/>
      <c r="C479" s="125"/>
      <c r="D479" s="125"/>
      <c r="E479" s="12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2:15">
      <c r="B480" s="125"/>
      <c r="C480" s="125"/>
      <c r="D480" s="125"/>
      <c r="E480" s="12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2:15">
      <c r="B481" s="125"/>
      <c r="C481" s="125"/>
      <c r="D481" s="125"/>
      <c r="E481" s="12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2:15">
      <c r="B482" s="125"/>
      <c r="C482" s="125"/>
      <c r="D482" s="125"/>
      <c r="E482" s="12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2:15">
      <c r="B483" s="125"/>
      <c r="C483" s="125"/>
      <c r="D483" s="125"/>
      <c r="E483" s="12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2:15">
      <c r="B484" s="125"/>
      <c r="C484" s="125"/>
      <c r="D484" s="125"/>
      <c r="E484" s="12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2:15">
      <c r="B485" s="125"/>
      <c r="C485" s="125"/>
      <c r="D485" s="125"/>
      <c r="E485" s="12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2:15">
      <c r="B486" s="125"/>
      <c r="C486" s="125"/>
      <c r="D486" s="125"/>
      <c r="E486" s="12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2:15">
      <c r="B487" s="125"/>
      <c r="C487" s="125"/>
      <c r="D487" s="125"/>
      <c r="E487" s="12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2:15">
      <c r="B488" s="125"/>
      <c r="C488" s="125"/>
      <c r="D488" s="125"/>
      <c r="E488" s="12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2:15">
      <c r="B489" s="125"/>
      <c r="C489" s="125"/>
      <c r="D489" s="125"/>
      <c r="E489" s="12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2:15">
      <c r="B490" s="125"/>
      <c r="C490" s="125"/>
      <c r="D490" s="125"/>
      <c r="E490" s="12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2:15">
      <c r="B491" s="125"/>
      <c r="C491" s="125"/>
      <c r="D491" s="125"/>
      <c r="E491" s="12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2:15">
      <c r="B492" s="125"/>
      <c r="C492" s="125"/>
      <c r="D492" s="125"/>
      <c r="E492" s="12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2:15">
      <c r="B493" s="125"/>
      <c r="C493" s="125"/>
      <c r="D493" s="125"/>
      <c r="E493" s="12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2:15">
      <c r="B494" s="125"/>
      <c r="C494" s="125"/>
      <c r="D494" s="125"/>
      <c r="E494" s="12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2:15">
      <c r="B495" s="125"/>
      <c r="C495" s="125"/>
      <c r="D495" s="125"/>
      <c r="E495" s="12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2:15">
      <c r="B496" s="125"/>
      <c r="C496" s="125"/>
      <c r="D496" s="125"/>
      <c r="E496" s="12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2:15">
      <c r="B497" s="125"/>
      <c r="C497" s="125"/>
      <c r="D497" s="125"/>
      <c r="E497" s="12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2:15">
      <c r="B498" s="125"/>
      <c r="C498" s="125"/>
      <c r="D498" s="125"/>
      <c r="E498" s="12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2:15">
      <c r="B499" s="125"/>
      <c r="C499" s="125"/>
      <c r="D499" s="125"/>
      <c r="E499" s="12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2:15">
      <c r="B500" s="125"/>
      <c r="C500" s="125"/>
      <c r="D500" s="125"/>
      <c r="E500" s="12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2:15">
      <c r="B501" s="125"/>
      <c r="C501" s="125"/>
      <c r="D501" s="125"/>
      <c r="E501" s="12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2:15">
      <c r="B502" s="125"/>
      <c r="C502" s="125"/>
      <c r="D502" s="125"/>
      <c r="E502" s="12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2:15">
      <c r="B503" s="125"/>
      <c r="C503" s="125"/>
      <c r="D503" s="125"/>
      <c r="E503" s="12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2:15">
      <c r="B504" s="125"/>
      <c r="C504" s="125"/>
      <c r="D504" s="125"/>
      <c r="E504" s="12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2:15">
      <c r="B505" s="125"/>
      <c r="C505" s="125"/>
      <c r="D505" s="125"/>
      <c r="E505" s="12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2:15">
      <c r="B506" s="125"/>
      <c r="C506" s="125"/>
      <c r="D506" s="125"/>
      <c r="E506" s="12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2:15">
      <c r="B507" s="125"/>
      <c r="C507" s="125"/>
      <c r="D507" s="125"/>
      <c r="E507" s="12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2:15">
      <c r="B508" s="125"/>
      <c r="C508" s="125"/>
      <c r="D508" s="125"/>
      <c r="E508" s="12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2:15">
      <c r="B509" s="125"/>
      <c r="C509" s="125"/>
      <c r="D509" s="125"/>
      <c r="E509" s="12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2:15">
      <c r="B510" s="125"/>
      <c r="C510" s="125"/>
      <c r="D510" s="125"/>
      <c r="E510" s="12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2:15">
      <c r="B511" s="125"/>
      <c r="C511" s="125"/>
      <c r="D511" s="125"/>
      <c r="E511" s="12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2:15">
      <c r="B512" s="125"/>
      <c r="C512" s="125"/>
      <c r="D512" s="125"/>
      <c r="E512" s="12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2:15">
      <c r="B513" s="125"/>
      <c r="C513" s="125"/>
      <c r="D513" s="125"/>
      <c r="E513" s="12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2:15">
      <c r="B514" s="125"/>
      <c r="C514" s="125"/>
      <c r="D514" s="125"/>
      <c r="E514" s="12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2:15">
      <c r="B515" s="125"/>
      <c r="C515" s="125"/>
      <c r="D515" s="125"/>
      <c r="E515" s="12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>
      <c r="B516" s="125"/>
      <c r="C516" s="125"/>
      <c r="D516" s="125"/>
      <c r="E516" s="12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2:15">
      <c r="B517" s="125"/>
      <c r="C517" s="125"/>
      <c r="D517" s="125"/>
      <c r="E517" s="12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2:15">
      <c r="B518" s="125"/>
      <c r="C518" s="125"/>
      <c r="D518" s="125"/>
      <c r="E518" s="12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2:15">
      <c r="B519" s="125"/>
      <c r="C519" s="125"/>
      <c r="D519" s="125"/>
      <c r="E519" s="12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2:15">
      <c r="B520" s="125"/>
      <c r="C520" s="125"/>
      <c r="D520" s="125"/>
      <c r="E520" s="12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2:15">
      <c r="B521" s="125"/>
      <c r="C521" s="125"/>
      <c r="D521" s="125"/>
      <c r="E521" s="12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2:15">
      <c r="B522" s="125"/>
      <c r="C522" s="125"/>
      <c r="D522" s="125"/>
      <c r="E522" s="12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2:15">
      <c r="B523" s="125"/>
      <c r="C523" s="125"/>
      <c r="D523" s="125"/>
      <c r="E523" s="12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2:15">
      <c r="B524" s="125"/>
      <c r="C524" s="125"/>
      <c r="D524" s="125"/>
      <c r="E524" s="12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2:15">
      <c r="B525" s="125"/>
      <c r="C525" s="125"/>
      <c r="D525" s="125"/>
      <c r="E525" s="12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2019-11-21T10:50:08Z</cp:lastPrinted>
  <dcterms:created xsi:type="dcterms:W3CDTF">2005-07-19T07:39:38Z</dcterms:created>
  <dcterms:modified xsi:type="dcterms:W3CDTF">2019-12-03T07:38:38Z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